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_rels/workbook.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worksheets/_rels/sheet5.xml.rels" ContentType="application/vnd.openxmlformats-package.relationships+xml"/>
  <Override PartName="/xl/worksheets/_rels/sheet10.xml.rels" ContentType="application/vnd.openxmlformats-package.relationships+xml"/>
  <Override PartName="/xl/worksheets/_rels/sheet8.xml.rels" ContentType="application/vnd.openxmlformats-package.relationships+xml"/>
  <Override PartName="/xl/worksheets/_rels/sheet12.xml.rels" ContentType="application/vnd.openxmlformats-package.relationships+xml"/>
  <Override PartName="/xl/worksheets/_rels/sheet3.xml.rels" ContentType="application/vnd.openxmlformats-package.relationships+xml"/>
  <Override PartName="/xl/worksheets/_rels/sheet11.xml.rels" ContentType="application/vnd.openxmlformats-package.relationships+xml"/>
  <Override PartName="/xl/worksheets/_rels/sheet4.xml.rels" ContentType="application/vnd.openxmlformats-package.relationships+xml"/>
  <Override PartName="/xl/worksheets/sheet6.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comments10.xml" ContentType="application/vnd.openxmlformats-officedocument.spreadsheetml.comments+xml"/>
  <Override PartName="/xl/workbook.xml" ContentType="application/vnd.openxmlformats-officedocument.spreadsheetml.sheet.main+xml"/>
  <Override PartName="/xl/comments8.xml" ContentType="application/vnd.openxmlformats-officedocument.spreadsheetml.comments+xml"/>
  <Override PartName="/xl/comments11.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12.xml" ContentType="application/vnd.openxmlformats-officedocument.spreadsheetml.comments+xml"/>
  <Override PartName="/xl/drawings/drawing3.xml" ContentType="application/vnd.openxmlformats-officedocument.drawing+xml"/>
  <Override PartName="/xl/drawings/vmlDrawing3.vml" ContentType="application/vnd.openxmlformats-officedocument.vmlDrawing"/>
  <Override PartName="/xl/drawings/vmlDrawing2.vml" ContentType="application/vnd.openxmlformats-officedocument.vmlDrawing"/>
  <Override PartName="/xl/drawings/vmlDrawing4.vml" ContentType="application/vnd.openxmlformats-officedocument.vmlDrawing"/>
  <Override PartName="/xl/drawings/vmlDrawing5.vml" ContentType="application/vnd.openxmlformats-officedocument.vmlDrawing"/>
  <Override PartName="/xl/drawings/vmlDrawing1.vml" ContentType="application/vnd.openxmlformats-officedocument.vmlDrawing"/>
  <Override PartName="/xl/drawings/drawing1.xml" ContentType="application/vnd.openxmlformats-officedocument.drawing+xml"/>
  <Override PartName="/xl/drawings/vmlDrawing6.vml" ContentType="application/vnd.openxmlformats-officedocument.vmlDrawing"/>
  <Override PartName="/xl/drawings/drawing2.xml" ContentType="application/vnd.openxmlformats-officedocument.drawing+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1"/>
  </bookViews>
  <sheets>
    <sheet name="Бланк 2455 (ред.от 29.06.23)" sheetId="1" state="hidden" r:id="rId3"/>
    <sheet name="Форма" sheetId="2" state="visible" r:id="rId4"/>
    <sheet name="Утверждено (МЗ,ИЦ,КАП)" sheetId="3" state="visible" r:id="rId5"/>
    <sheet name="Утверждено (ПДД)" sheetId="4" state="visible" r:id="rId6"/>
    <sheet name="таблица к разделу 2" sheetId="5" state="visible" r:id="rId7"/>
    <sheet name="Закупки" sheetId="6" state="visible" r:id="rId8"/>
    <sheet name="Приложение 1" sheetId="7" state="visible" r:id="rId9"/>
    <sheet name="Приложение 2 Доходы" sheetId="8" state="visible" r:id="rId10"/>
    <sheet name="Приложение 3 111,119" sheetId="9" state="visible" r:id="rId11"/>
    <sheet name="Приложение 4 расходы" sheetId="10" state="visible" r:id="rId12"/>
    <sheet name="Приложение 5 расходы" sheetId="11" state="visible" r:id="rId13"/>
    <sheet name="Приложение 6 расходы" sheetId="12" state="visible" r:id="rId14"/>
    <sheet name="Приложение 7 " sheetId="13" state="visible" r:id="rId15"/>
  </sheets>
  <externalReferences>
    <externalReference r:id="rId16"/>
  </externalReferences>
  <definedNames>
    <definedName function="false" hidden="false" localSheetId="0" name="_xlnm.Print_Area" vbProcedure="false">'Бланк 2455 (ред.от 29.06.23)'!$A$2:$J$257</definedName>
    <definedName function="false" hidden="false" localSheetId="5" name="_xlnm.Print_Area" vbProcedure="false">Закупки!$A$1:$X$28</definedName>
    <definedName function="false" hidden="false" localSheetId="6" name="_xlnm.Print_Area" vbProcedure="false">'Приложение 1'!$A$1:$E$32</definedName>
    <definedName function="false" hidden="false" localSheetId="7" name="_xlnm.Print_Area" vbProcedure="false">'Приложение 2 Доходы'!$A$1:$K$139</definedName>
    <definedName function="false" hidden="false" localSheetId="8" name="_xlnm.Print_Area" vbProcedure="false">'Приложение 3 111,119'!$A$1:$N$164</definedName>
    <definedName function="false" hidden="false" localSheetId="9" name="_xlnm.Print_Area" vbProcedure="false">'Приложение 4 расходы'!$A$1:$V$1179</definedName>
    <definedName function="false" hidden="false" localSheetId="9" name="_xlnm.Print_Titles" vbProcedure="false">'Приложение 4 расходы'!$A:$Q,'Приложение 4 расходы'!$7:$11</definedName>
    <definedName function="false" hidden="true" localSheetId="9" name="_xlnm._FilterDatabase" vbProcedure="false">'Приложение 4 расходы'!$A$11:$DM$1187</definedName>
    <definedName function="false" hidden="false" localSheetId="10" name="_xlnm.Print_Area" vbProcedure="false">'Приложение 5 расходы'!$A$1:$V$1179</definedName>
    <definedName function="false" hidden="false" localSheetId="11" name="_xlnm.Print_Area" vbProcedure="false">'Приложение 6 расходы'!$A$1:$V$1180</definedName>
    <definedName function="false" hidden="false" localSheetId="12" name="_xlnm.Print_Area" vbProcedure="false">'Приложение 7 '!$A$1:$H$25</definedName>
    <definedName function="false" hidden="false" localSheetId="2" name="_xlnm.Print_Area" vbProcedure="false">'Утверждено (МЗ,ИЦ,КАП)'!$A$2:$O$286</definedName>
    <definedName function="false" hidden="false" localSheetId="2" name="_xlnm.Print_Titles" vbProcedure="false">'Утверждено (МЗ,ИЦ,КАП)'!$A:$F,'Утверждено (МЗ,ИЦ,КАП)'!$3:$5</definedName>
    <definedName function="false" hidden="true" localSheetId="2" name="_xlnm._FilterDatabase" vbProcedure="false">'Утверждено (МЗ,ИЦ,КАП)'!$A$5:$AK$200</definedName>
    <definedName function="false" hidden="false" localSheetId="3" name="_xlnm.Print_Area" vbProcedure="false">'Утверждено (ПДД)'!$A$10:$G$1074</definedName>
    <definedName function="false" hidden="false" localSheetId="3" name="_xlnm.Print_Titles" vbProcedure="false">'Утверждено (ПДД)'!$A:$D,'Утверждено (ПДД)'!$11:$12</definedName>
    <definedName function="false" hidden="true" localSheetId="3" name="_xlnm._FilterDatabase" vbProcedure="false">'Утверждено (ПДД)'!$A$13:$W$1070</definedName>
    <definedName function="false" hidden="false" localSheetId="1" name="_xlnm.Print_Area" vbProcedure="false">Форма!$A$3:$I$295</definedName>
  </definedNames>
  <calcPr iterateCount="100" refMode="A1" iterate="false" iterateDelta="0.0001"/>
  <extLst>
    <ext xmlns:loext="http://schemas.libreoffice.org/" uri="{7626C862-2A13-11E5-B345-FEFF819CDC9F}">
      <loext:extCalcPr stringRefSyntax="ExcelA1"/>
    </ext>
  </extLst>
</workbook>
</file>

<file path=xl/comments3.xml><?xml version="1.0" encoding="utf-8"?>
<comments xmlns="http://schemas.openxmlformats.org/spreadsheetml/2006/main" xmlns:xdr="http://schemas.openxmlformats.org/drawingml/2006/spreadsheetDrawing">
  <authors>
    <author>&lt;анонимный&gt;</author>
  </authors>
  <commentList>
    <comment ref="A8" authorId="0">
      <text>
        <r>
          <rPr>
            <sz val="10"/>
            <rFont val="Arial"/>
            <family val="2"/>
          </rPr>
          <t xml:space="preserve">В соответствии с утвержденным бюджетом
</t>
        </r>
      </text>
    </comment>
    <comment ref="J3" authorId="0">
      <text>
        <r>
          <rPr>
            <sz val="10"/>
            <rFont val="Arial"/>
            <family val="2"/>
          </rPr>
          <t xml:space="preserve">утвержденный бюджет
</t>
        </r>
      </text>
    </comment>
    <comment ref="AF3" authorId="0">
      <text>
        <r>
          <rPr>
            <sz val="10"/>
            <rFont val="Arial"/>
            <family val="2"/>
          </rPr>
          <t xml:space="preserve">утвержденный бюджет
</t>
        </r>
      </text>
    </comment>
    <comment ref="AF28" authorId="0">
      <text>
        <r>
          <rPr>
            <sz val="10"/>
            <rFont val="Arial"/>
            <family val="2"/>
          </rPr>
          <t xml:space="preserve">Елена Владимировна Жилина:
</t>
        </r>
        <r>
          <rPr>
            <sz val="9"/>
            <color rgb="FF000000"/>
            <rFont val="Tahoma"/>
            <family val="2"/>
            <charset val="204"/>
          </rPr>
          <t xml:space="preserve">612,50 на вентиляцию</t>
        </r>
      </text>
    </comment>
    <comment ref="AF39" authorId="0">
      <text>
        <r>
          <rPr>
            <sz val="10"/>
            <rFont val="Arial"/>
            <family val="2"/>
          </rPr>
          <t xml:space="preserve">Елена Владимировна Жилина:
</t>
        </r>
        <r>
          <rPr>
            <sz val="9"/>
            <color rgb="FF000000"/>
            <rFont val="Tahoma"/>
            <family val="2"/>
            <charset val="204"/>
          </rPr>
          <t xml:space="preserve">9928,20 на взносы на кап.ремонт, Кедровка на запланировала</t>
        </r>
      </text>
    </comment>
    <comment ref="AG28" authorId="0">
      <text>
        <r>
          <rPr>
            <sz val="10"/>
            <rFont val="Arial"/>
            <family val="2"/>
          </rPr>
          <t xml:space="preserve">Елена Владимировна Жилина:
</t>
        </r>
        <r>
          <rPr>
            <sz val="9"/>
            <color rgb="FF000000"/>
            <rFont val="Tahoma"/>
            <family val="2"/>
            <charset val="204"/>
          </rPr>
          <t xml:space="preserve">612,50 на вентиляцию</t>
        </r>
      </text>
    </comment>
    <comment ref="AG39" authorId="0">
      <text>
        <r>
          <rPr>
            <sz val="10"/>
            <rFont val="Arial"/>
            <family val="2"/>
          </rPr>
          <t xml:space="preserve">Елена Владимировна Жилина:
</t>
        </r>
        <r>
          <rPr>
            <sz val="9"/>
            <color rgb="FF000000"/>
            <rFont val="Tahoma"/>
            <family val="2"/>
            <charset val="204"/>
          </rPr>
          <t xml:space="preserve">9928,20 на взносы на кап.ремонт, Кедровка на запланировала</t>
        </r>
      </text>
    </comment>
    <comment ref="AH28" authorId="0">
      <text>
        <r>
          <rPr>
            <sz val="10"/>
            <rFont val="Arial"/>
            <family val="2"/>
          </rPr>
          <t xml:space="preserve">Елена Владимировна Жилина:
</t>
        </r>
        <r>
          <rPr>
            <sz val="9"/>
            <color rgb="FF000000"/>
            <rFont val="Tahoma"/>
            <family val="2"/>
            <charset val="204"/>
          </rPr>
          <t xml:space="preserve">612,50 на вентиляцию</t>
        </r>
      </text>
    </comment>
    <comment ref="AH39" authorId="0">
      <text>
        <r>
          <rPr>
            <sz val="10"/>
            <rFont val="Arial"/>
            <family val="2"/>
          </rPr>
          <t xml:space="preserve">Елена Владимировна Жилина:
</t>
        </r>
        <r>
          <rPr>
            <sz val="9"/>
            <color rgb="FF000000"/>
            <rFont val="Tahoma"/>
            <family val="2"/>
            <charset val="204"/>
          </rPr>
          <t xml:space="preserve">9928,20 на взносы на кап.ремонт, Кедровка на запланировала</t>
        </r>
      </text>
    </comment>
  </commentList>
</comments>
</file>

<file path=xl/comments5.xml><?xml version="1.0" encoding="utf-8"?>
<comments xmlns="http://schemas.openxmlformats.org/spreadsheetml/2006/main" xmlns:xdr="http://schemas.openxmlformats.org/drawingml/2006/spreadsheetDrawing">
  <authors>
    <author>&lt;анонимный&gt;</author>
  </authors>
  <commentList>
    <comment ref="B22" authorId="0">
      <text>
        <r>
          <rPr>
            <sz val="10"/>
            <rFont val="Arial"/>
            <family val="2"/>
          </rPr>
          <t xml:space="preserve">Маргарита Юрьевна Арсиенко:
</t>
        </r>
        <r>
          <rPr>
            <sz val="9"/>
            <color rgb="FF000000"/>
            <rFont val="Tahoma"/>
            <family val="2"/>
            <charset val="204"/>
          </rPr>
          <t xml:space="preserve">СКЭК заключен в 2023г. (вода на 1 квартал 2024) +ПЖРТ (на 6 мес)</t>
        </r>
      </text>
    </comment>
    <comment ref="E22" authorId="0">
      <text>
        <r>
          <rPr>
            <sz val="10"/>
            <rFont val="Arial"/>
            <family val="2"/>
          </rPr>
          <t xml:space="preserve">Маргарита Юрьевна Арсиенко:
</t>
        </r>
        <r>
          <rPr>
            <sz val="9"/>
            <color rgb="FF000000"/>
            <rFont val="Tahoma"/>
            <family val="2"/>
            <charset val="204"/>
          </rPr>
          <t xml:space="preserve">на 4 месяца</t>
        </r>
      </text>
    </comment>
    <comment ref="H14" authorId="0">
      <text>
        <r>
          <rPr>
            <sz val="10"/>
            <rFont val="Arial"/>
            <family val="2"/>
          </rPr>
          <t xml:space="preserve">(род.пл.+обслуж-е+пит.сотр) + остатки сч.201.11
из таблицы от СН в р.2 стр.26200</t>
        </r>
      </text>
    </comment>
    <comment ref="H26" authorId="0">
      <text>
        <r>
          <rPr>
            <sz val="10"/>
            <rFont val="Arial"/>
            <family val="2"/>
          </rPr>
          <t xml:space="preserve">Маргарита Юрьевна Арсиенко:
</t>
        </r>
        <r>
          <rPr>
            <sz val="9"/>
            <color rgb="FF000000"/>
            <rFont val="Tahoma"/>
            <family val="2"/>
            <charset val="204"/>
          </rPr>
          <t xml:space="preserve">свет; тепло</t>
        </r>
      </text>
    </comment>
    <comment ref="H32" authorId="0">
      <text>
        <r>
          <rPr>
            <sz val="10"/>
            <rFont val="Arial"/>
            <family val="2"/>
          </rPr>
          <t xml:space="preserve">(род.пл.+обслуж-е+пит.сотр)
из таблицы от СН в р.2 стр.26200</t>
        </r>
      </text>
    </comment>
    <comment ref="H49" authorId="0">
      <text>
        <r>
          <rPr>
            <sz val="10"/>
            <rFont val="Arial"/>
            <family val="2"/>
          </rPr>
          <t xml:space="preserve">(род.пл.+обслуж-е+пит.сотр)
из таблицы от СН в р.2 стр.26200</t>
        </r>
      </text>
    </comment>
  </commentList>
</comments>
</file>

<file path=xl/comments8.xml><?xml version="1.0" encoding="utf-8"?>
<comments xmlns="http://schemas.openxmlformats.org/spreadsheetml/2006/main" xmlns:xdr="http://schemas.openxmlformats.org/drawingml/2006/spreadsheetDrawing">
  <authors>
    <author>&lt;анонимный&gt;</author>
  </authors>
  <commentList>
    <comment ref="B62" authorId="0">
      <text>
        <r>
          <rPr>
            <sz val="10"/>
            <rFont val="Arial"/>
            <family val="2"/>
          </rPr>
          <t xml:space="preserve">Маргарита Юрьевна Арсиенко:
</t>
        </r>
        <r>
          <rPr>
            <sz val="9"/>
            <color rgb="FF000000"/>
            <rFont val="Tahoma"/>
            <family val="2"/>
            <charset val="204"/>
          </rPr>
          <t xml:space="preserve">область</t>
        </r>
      </text>
    </comment>
  </commentList>
</comments>
</file>

<file path=xl/comments10.xml><?xml version="1.0" encoding="utf-8"?>
<comments xmlns="http://schemas.openxmlformats.org/spreadsheetml/2006/main" xmlns:xdr="http://schemas.openxmlformats.org/drawingml/2006/spreadsheetDrawing">
  <authors>
    <author>&lt;анонимный&gt;</author>
  </authors>
  <commentList>
    <comment ref="A7" authorId="0">
      <text>
        <r>
          <rPr>
            <sz val="10"/>
            <rFont val="Arial"/>
            <family val="2"/>
          </rPr>
          <t xml:space="preserve">Елена Владимировна Жилина:
</t>
        </r>
        <r>
          <rPr>
            <sz val="9"/>
            <color rgb="FF000000"/>
            <rFont val="Tahoma"/>
            <family val="2"/>
            <charset val="204"/>
          </rPr>
          <t xml:space="preserve">Все показатели заполняем в разрезе договоров (если разные поставщики услуг, или разные тарифы). </t>
        </r>
      </text>
    </comment>
    <comment ref="B34" authorId="0">
      <text>
        <r>
          <rPr>
            <sz val="10"/>
            <rFont val="Arial"/>
            <family val="2"/>
          </rPr>
          <t xml:space="preserve">Елена Владимировна Жилина:
</t>
        </r>
        <r>
          <rPr>
            <sz val="9"/>
            <color rgb="FF000000"/>
            <rFont val="Tahoma"/>
            <family val="2"/>
            <charset val="204"/>
          </rPr>
          <t xml:space="preserve">расходы указываются отдельно по каждому участку</t>
        </r>
      </text>
    </comment>
    <comment ref="B46" authorId="0">
      <text>
        <r>
          <rPr>
            <sz val="10"/>
            <rFont val="Arial"/>
            <family val="2"/>
          </rPr>
          <t xml:space="preserve">Елена Владимировна Жилина:
</t>
        </r>
        <r>
          <rPr>
            <sz val="9"/>
            <color rgb="FF000000"/>
            <rFont val="Tahoma"/>
            <family val="2"/>
            <charset val="204"/>
          </rPr>
          <t xml:space="preserve">расходы указываются отдельно по каждому ТС
</t>
        </r>
      </text>
    </comment>
    <comment ref="B656" authorId="0">
      <text>
        <r>
          <rPr>
            <sz val="10"/>
            <rFont val="Arial"/>
            <family val="2"/>
          </rPr>
          <t xml:space="preserve">ДОУ и дошк.группа гим 1
</t>
        </r>
        <r>
          <rPr>
            <sz val="9"/>
            <color rgb="FF000000"/>
            <rFont val="Tahoma"/>
            <family val="2"/>
            <charset val="204"/>
          </rPr>
          <t xml:space="preserve">
</t>
        </r>
      </text>
    </comment>
    <comment ref="B657" authorId="0">
      <text>
        <r>
          <rPr>
            <sz val="10"/>
            <rFont val="Arial"/>
            <family val="2"/>
          </rPr>
          <t xml:space="preserve">% взымаемый банком
</t>
        </r>
      </text>
    </comment>
    <comment ref="C60" authorId="0">
      <text>
        <r>
          <rPr>
            <sz val="10"/>
            <rFont val="Arial"/>
            <family val="2"/>
          </rPr>
          <t xml:space="preserve">ПД м.куб.
</t>
        </r>
      </text>
    </comment>
    <comment ref="C65" authorId="0">
      <text>
        <r>
          <rPr>
            <sz val="10"/>
            <rFont val="Arial"/>
            <family val="2"/>
          </rPr>
          <t xml:space="preserve">ПД м.куб.
</t>
        </r>
      </text>
    </comment>
    <comment ref="C70" authorId="0">
      <text>
        <r>
          <rPr>
            <sz val="10"/>
            <rFont val="Arial"/>
            <family val="2"/>
          </rPr>
          <t xml:space="preserve">ПД м.куб.
</t>
        </r>
      </text>
    </comment>
    <comment ref="C75" authorId="0">
      <text>
        <r>
          <rPr>
            <sz val="10"/>
            <rFont val="Arial"/>
            <family val="2"/>
          </rPr>
          <t xml:space="preserve">ПД м.куб.
</t>
        </r>
      </text>
    </comment>
    <comment ref="C81" authorId="0">
      <text>
        <r>
          <rPr>
            <sz val="10"/>
            <rFont val="Arial"/>
            <family val="2"/>
          </rPr>
          <t xml:space="preserve">ПД
</t>
        </r>
      </text>
    </comment>
    <comment ref="C84" authorId="0">
      <text>
        <r>
          <rPr>
            <sz val="10"/>
            <rFont val="Arial"/>
            <family val="2"/>
          </rPr>
          <t xml:space="preserve">ПД
</t>
        </r>
      </text>
    </comment>
    <comment ref="C87" authorId="0">
      <text>
        <r>
          <rPr>
            <sz val="10"/>
            <rFont val="Arial"/>
            <family val="2"/>
          </rPr>
          <t xml:space="preserve">ПД
</t>
        </r>
      </text>
    </comment>
    <comment ref="C90" authorId="0">
      <text>
        <r>
          <rPr>
            <sz val="10"/>
            <rFont val="Arial"/>
            <family val="2"/>
          </rPr>
          <t xml:space="preserve">ПД
</t>
        </r>
      </text>
    </comment>
    <comment ref="C142" authorId="0">
      <text>
        <r>
          <rPr>
            <sz val="10"/>
            <rFont val="Arial"/>
            <family val="2"/>
          </rPr>
          <t xml:space="preserve">ПД м.куб.
</t>
        </r>
      </text>
    </comment>
    <comment ref="C146" authorId="0">
      <text>
        <r>
          <rPr>
            <sz val="10"/>
            <rFont val="Arial"/>
            <family val="2"/>
          </rPr>
          <t xml:space="preserve">ПД м.куб.
</t>
        </r>
      </text>
    </comment>
    <comment ref="C150" authorId="0">
      <text>
        <r>
          <rPr>
            <sz val="10"/>
            <rFont val="Arial"/>
            <family val="2"/>
          </rPr>
          <t xml:space="preserve">ПД м.куб.
</t>
        </r>
      </text>
    </comment>
    <comment ref="C154" authorId="0">
      <text>
        <r>
          <rPr>
            <sz val="10"/>
            <rFont val="Arial"/>
            <family val="2"/>
          </rPr>
          <t xml:space="preserve">ПД м.куб.
</t>
        </r>
      </text>
    </comment>
    <comment ref="C160" authorId="0">
      <text>
        <r>
          <rPr>
            <sz val="10"/>
            <rFont val="Arial"/>
            <family val="2"/>
          </rPr>
          <t xml:space="preserve">ПД
</t>
        </r>
      </text>
    </comment>
    <comment ref="C165" authorId="0">
      <text>
        <r>
          <rPr>
            <sz val="10"/>
            <rFont val="Arial"/>
            <family val="2"/>
          </rPr>
          <t xml:space="preserve">ПД
</t>
        </r>
      </text>
    </comment>
    <comment ref="C170" authorId="0">
      <text>
        <r>
          <rPr>
            <sz val="10"/>
            <rFont val="Arial"/>
            <family val="2"/>
          </rPr>
          <t xml:space="preserve">ПД
</t>
        </r>
      </text>
    </comment>
    <comment ref="C175" authorId="0">
      <text>
        <r>
          <rPr>
            <sz val="10"/>
            <rFont val="Arial"/>
            <family val="2"/>
          </rPr>
          <t xml:space="preserve">ПД
</t>
        </r>
      </text>
    </comment>
    <comment ref="C181" authorId="0">
      <text>
        <r>
          <rPr>
            <sz val="10"/>
            <rFont val="Arial"/>
            <family val="2"/>
          </rPr>
          <t xml:space="preserve">ПД
</t>
        </r>
      </text>
    </comment>
    <comment ref="C186" authorId="0">
      <text>
        <r>
          <rPr>
            <sz val="10"/>
            <rFont val="Arial"/>
            <family val="2"/>
          </rPr>
          <t xml:space="preserve">ПД
</t>
        </r>
      </text>
    </comment>
    <comment ref="C191" authorId="0">
      <text>
        <r>
          <rPr>
            <sz val="10"/>
            <rFont val="Arial"/>
            <family val="2"/>
          </rPr>
          <t xml:space="preserve">ПД
</t>
        </r>
      </text>
    </comment>
    <comment ref="C196" authorId="0">
      <text>
        <r>
          <rPr>
            <sz val="10"/>
            <rFont val="Arial"/>
            <family val="2"/>
          </rPr>
          <t xml:space="preserve">ПД
</t>
        </r>
      </text>
    </comment>
    <comment ref="C202" authorId="0">
      <text>
        <r>
          <rPr>
            <sz val="10"/>
            <rFont val="Arial"/>
            <family val="2"/>
          </rPr>
          <t xml:space="preserve">ПД
</t>
        </r>
      </text>
    </comment>
    <comment ref="C207" authorId="0">
      <text>
        <r>
          <rPr>
            <sz val="10"/>
            <rFont val="Arial"/>
            <family val="2"/>
          </rPr>
          <t xml:space="preserve">ПД
</t>
        </r>
      </text>
    </comment>
    <comment ref="C212" authorId="0">
      <text>
        <r>
          <rPr>
            <sz val="10"/>
            <rFont val="Arial"/>
            <family val="2"/>
          </rPr>
          <t xml:space="preserve">ПД
</t>
        </r>
      </text>
    </comment>
    <comment ref="C217" authorId="0">
      <text>
        <r>
          <rPr>
            <sz val="10"/>
            <rFont val="Arial"/>
            <family val="2"/>
          </rPr>
          <t xml:space="preserve">ПД
</t>
        </r>
      </text>
    </comment>
    <comment ref="C224" authorId="0">
      <text>
        <r>
          <rPr>
            <sz val="10"/>
            <rFont val="Arial"/>
            <family val="2"/>
          </rPr>
          <t xml:space="preserve">ПД м.куб.
</t>
        </r>
      </text>
    </comment>
    <comment ref="C228" authorId="0">
      <text>
        <r>
          <rPr>
            <sz val="10"/>
            <rFont val="Arial"/>
            <family val="2"/>
          </rPr>
          <t xml:space="preserve">ПД м.куб.
</t>
        </r>
      </text>
    </comment>
    <comment ref="C233" authorId="0">
      <text>
        <r>
          <rPr>
            <sz val="10"/>
            <rFont val="Arial"/>
            <family val="2"/>
          </rPr>
          <t xml:space="preserve">ПД
</t>
        </r>
      </text>
    </comment>
    <comment ref="C237" authorId="0">
      <text>
        <r>
          <rPr>
            <sz val="10"/>
            <rFont val="Arial"/>
            <family val="2"/>
          </rPr>
          <t xml:space="preserve">ПД
</t>
        </r>
      </text>
    </comment>
    <comment ref="C241" authorId="0">
      <text>
        <r>
          <rPr>
            <sz val="10"/>
            <rFont val="Arial"/>
            <family val="2"/>
          </rPr>
          <t xml:space="preserve">ПД
</t>
        </r>
      </text>
    </comment>
    <comment ref="C245" authorId="0">
      <text>
        <r>
          <rPr>
            <sz val="10"/>
            <rFont val="Arial"/>
            <family val="2"/>
          </rPr>
          <t xml:space="preserve">ПД
</t>
        </r>
      </text>
    </comment>
    <comment ref="C261" authorId="0">
      <text>
        <r>
          <rPr>
            <sz val="10"/>
            <rFont val="Arial"/>
            <family val="2"/>
          </rPr>
          <t xml:space="preserve">Елена Владимировна Жилина:
</t>
        </r>
        <r>
          <rPr>
            <sz val="9"/>
            <color rgb="FF000000"/>
            <rFont val="Tahoma"/>
            <family val="2"/>
            <charset val="204"/>
          </rPr>
          <t xml:space="preserve">ПДД
</t>
        </r>
      </text>
    </comment>
    <comment ref="C269" authorId="0">
      <text>
        <r>
          <rPr>
            <sz val="10"/>
            <rFont val="Arial"/>
            <family val="2"/>
          </rPr>
          <t xml:space="preserve">Елена Владимировна Жилина:
</t>
        </r>
        <r>
          <rPr>
            <sz val="9"/>
            <color rgb="FF000000"/>
            <rFont val="Tahoma"/>
            <family val="2"/>
            <charset val="204"/>
          </rPr>
          <t xml:space="preserve">ПДД
</t>
        </r>
      </text>
    </comment>
    <comment ref="C292" authorId="0">
      <text>
        <r>
          <rPr>
            <sz val="10"/>
            <rFont val="Arial"/>
            <family val="2"/>
          </rPr>
          <t xml:space="preserve">Елена Владимировна Жилина:
</t>
        </r>
        <r>
          <rPr>
            <sz val="9"/>
            <color rgb="FF000000"/>
            <rFont val="Tahoma"/>
            <family val="2"/>
            <charset val="204"/>
          </rPr>
          <t xml:space="preserve">ПДД
</t>
        </r>
      </text>
    </comment>
    <comment ref="C297" authorId="0">
      <text>
        <r>
          <rPr>
            <sz val="10"/>
            <rFont val="Arial"/>
            <family val="2"/>
          </rPr>
          <t xml:space="preserve">Елена Владимировна Жилина:
</t>
        </r>
        <r>
          <rPr>
            <sz val="9"/>
            <color rgb="FF000000"/>
            <rFont val="Tahoma"/>
            <family val="2"/>
            <charset val="204"/>
          </rPr>
          <t xml:space="preserve">ПДД
</t>
        </r>
      </text>
    </comment>
    <comment ref="C300" authorId="0">
      <text>
        <r>
          <rPr>
            <sz val="10"/>
            <rFont val="Arial"/>
            <family val="2"/>
          </rPr>
          <t xml:space="preserve">Елена Владимировна Жилина:
</t>
        </r>
        <r>
          <rPr>
            <sz val="9"/>
            <color rgb="FF000000"/>
            <rFont val="Tahoma"/>
            <family val="2"/>
            <charset val="204"/>
          </rPr>
          <t xml:space="preserve">ПДД
</t>
        </r>
      </text>
    </comment>
    <comment ref="C303" authorId="0">
      <text>
        <r>
          <rPr>
            <sz val="10"/>
            <rFont val="Arial"/>
            <family val="2"/>
          </rPr>
          <t xml:space="preserve">Елена Владимировна Жилина:
</t>
        </r>
        <r>
          <rPr>
            <sz val="9"/>
            <color rgb="FF000000"/>
            <rFont val="Tahoma"/>
            <family val="2"/>
            <charset val="204"/>
          </rPr>
          <t xml:space="preserve">ПДД
</t>
        </r>
      </text>
    </comment>
    <comment ref="C306" authorId="0">
      <text>
        <r>
          <rPr>
            <sz val="10"/>
            <rFont val="Arial"/>
            <family val="2"/>
          </rPr>
          <t xml:space="preserve">Елена Владимировна Жилина:
</t>
        </r>
        <r>
          <rPr>
            <sz val="9"/>
            <color rgb="FF000000"/>
            <rFont val="Tahoma"/>
            <family val="2"/>
            <charset val="204"/>
          </rPr>
          <t xml:space="preserve">ПДД
</t>
        </r>
      </text>
    </comment>
    <comment ref="C315" authorId="0">
      <text>
        <r>
          <rPr>
            <sz val="10"/>
            <rFont val="Arial"/>
            <family val="2"/>
          </rPr>
          <t xml:space="preserve">Елена Владимировна Жилина:
</t>
        </r>
        <r>
          <rPr>
            <sz val="9"/>
            <color rgb="FF000000"/>
            <rFont val="Tahoma"/>
            <family val="2"/>
            <charset val="204"/>
          </rPr>
          <t xml:space="preserve">ПДД
</t>
        </r>
      </text>
    </comment>
    <comment ref="C368" authorId="0">
      <text>
        <r>
          <rPr>
            <sz val="10"/>
            <rFont val="Arial"/>
            <family val="2"/>
          </rPr>
          <t xml:space="preserve">Елена Владимировна Жилина:
</t>
        </r>
        <r>
          <rPr>
            <sz val="9"/>
            <color rgb="FF000000"/>
            <rFont val="Tahoma"/>
            <family val="2"/>
            <charset val="204"/>
          </rPr>
          <t xml:space="preserve">ПДД
</t>
        </r>
      </text>
    </comment>
    <comment ref="C371" authorId="0">
      <text>
        <r>
          <rPr>
            <sz val="10"/>
            <rFont val="Arial"/>
            <family val="2"/>
          </rPr>
          <t xml:space="preserve">Елена Владимировна Жилина:
</t>
        </r>
        <r>
          <rPr>
            <sz val="9"/>
            <color rgb="FF000000"/>
            <rFont val="Tahoma"/>
            <family val="2"/>
            <charset val="204"/>
          </rPr>
          <t xml:space="preserve">ПДД</t>
        </r>
      </text>
    </comment>
    <comment ref="C377" authorId="0">
      <text>
        <r>
          <rPr>
            <sz val="10"/>
            <rFont val="Arial"/>
            <family val="2"/>
          </rPr>
          <t xml:space="preserve">Елена Владимировна Жилина:
</t>
        </r>
        <r>
          <rPr>
            <sz val="9"/>
            <color rgb="FF000000"/>
            <rFont val="Tahoma"/>
            <family val="2"/>
            <charset val="204"/>
          </rPr>
          <t xml:space="preserve">ПДД</t>
        </r>
      </text>
    </comment>
    <comment ref="C381" authorId="0">
      <text>
        <r>
          <rPr>
            <sz val="10"/>
            <rFont val="Arial"/>
            <family val="2"/>
          </rPr>
          <t xml:space="preserve">Елена Владимировна Жилина:
</t>
        </r>
        <r>
          <rPr>
            <sz val="9"/>
            <color rgb="FF000000"/>
            <rFont val="Tahoma"/>
            <family val="2"/>
            <charset val="204"/>
          </rPr>
          <t xml:space="preserve">ПДД
</t>
        </r>
      </text>
    </comment>
    <comment ref="C445" authorId="0">
      <text>
        <r>
          <rPr>
            <sz val="10"/>
            <rFont val="Arial"/>
            <family val="2"/>
          </rPr>
          <t xml:space="preserve">Елена Владимировна Жилина:
</t>
        </r>
        <r>
          <rPr>
            <sz val="9"/>
            <color rgb="FF000000"/>
            <rFont val="Tahoma"/>
            <family val="2"/>
            <charset val="204"/>
          </rPr>
          <t xml:space="preserve">ПД
</t>
        </r>
      </text>
    </comment>
    <comment ref="C450" authorId="0">
      <text>
        <r>
          <rPr>
            <sz val="10"/>
            <rFont val="Arial"/>
            <family val="2"/>
          </rPr>
          <t xml:space="preserve">Елена Владимировна Жилина:
</t>
        </r>
        <r>
          <rPr>
            <sz val="9"/>
            <color rgb="FF000000"/>
            <rFont val="Tahoma"/>
            <family val="2"/>
            <charset val="204"/>
          </rPr>
          <t xml:space="preserve">ПДД
</t>
        </r>
      </text>
    </comment>
    <comment ref="C456" authorId="0">
      <text>
        <r>
          <rPr>
            <sz val="10"/>
            <rFont val="Arial"/>
            <family val="2"/>
          </rPr>
          <t xml:space="preserve">Елена Владимировна Жилина:
</t>
        </r>
        <r>
          <rPr>
            <sz val="9"/>
            <color rgb="FF000000"/>
            <rFont val="Tahoma"/>
            <family val="2"/>
            <charset val="204"/>
          </rPr>
          <t xml:space="preserve">ПДД
</t>
        </r>
      </text>
    </comment>
    <comment ref="D32" authorId="0">
      <text>
        <r>
          <rPr>
            <sz val="10"/>
            <rFont val="Arial"/>
            <family val="2"/>
          </rPr>
          <t xml:space="preserve">Елена Владимировна Жилина:
</t>
        </r>
        <r>
          <rPr>
            <sz val="9"/>
            <color rgb="FF000000"/>
            <rFont val="Tahoma"/>
            <family val="2"/>
            <charset val="204"/>
          </rPr>
          <t xml:space="preserve">налоговая база (среднегодовая стоимость им-ва)
</t>
        </r>
      </text>
    </comment>
    <comment ref="D33" authorId="0">
      <text>
        <r>
          <rPr>
            <sz val="10"/>
            <rFont val="Arial"/>
            <family val="2"/>
          </rPr>
          <t xml:space="preserve">Елена Владимировна Жилина:
</t>
        </r>
        <r>
          <rPr>
            <sz val="9"/>
            <color rgb="FF000000"/>
            <rFont val="Tahoma"/>
            <family val="2"/>
            <charset val="204"/>
          </rPr>
          <t xml:space="preserve">налоговая база (среднегодовая стоимость им-ва)
</t>
        </r>
      </text>
    </comment>
    <comment ref="D36" authorId="0">
      <text>
        <r>
          <rPr>
            <sz val="10"/>
            <rFont val="Arial"/>
            <family val="2"/>
          </rPr>
          <t xml:space="preserve">Елена Владимировна Жилина:
</t>
        </r>
        <r>
          <rPr>
            <sz val="9"/>
            <color rgb="FF000000"/>
            <rFont val="Tahoma"/>
            <family val="2"/>
            <charset val="204"/>
          </rPr>
          <t xml:space="preserve">Кадастровая стоимость земельного участка</t>
        </r>
      </text>
    </comment>
    <comment ref="D38" authorId="0">
      <text>
        <r>
          <rPr>
            <sz val="10"/>
            <rFont val="Arial"/>
            <family val="2"/>
          </rPr>
          <t xml:space="preserve">Елена Владимировна Жилина:
</t>
        </r>
        <r>
          <rPr>
            <sz val="9"/>
            <color rgb="FF000000"/>
            <rFont val="Tahoma"/>
            <family val="2"/>
            <charset val="204"/>
          </rPr>
          <t xml:space="preserve">Кадастровая стоимость земельного участка</t>
        </r>
      </text>
    </comment>
    <comment ref="D40" authorId="0">
      <text>
        <r>
          <rPr>
            <sz val="10"/>
            <rFont val="Arial"/>
            <family val="2"/>
          </rPr>
          <t xml:space="preserve">Елена Владимировна Жилина:
</t>
        </r>
        <r>
          <rPr>
            <sz val="9"/>
            <color rgb="FF000000"/>
            <rFont val="Tahoma"/>
            <family val="2"/>
            <charset val="204"/>
          </rPr>
          <t xml:space="preserve">Кадастровая стоимость земельного участка</t>
        </r>
      </text>
    </comment>
    <comment ref="D60" authorId="0">
      <text>
        <r>
          <rPr>
            <sz val="10"/>
            <rFont val="Arial"/>
            <family val="2"/>
          </rPr>
          <t xml:space="preserve">ПД гк
</t>
        </r>
      </text>
    </comment>
    <comment ref="D65" authorId="0">
      <text>
        <r>
          <rPr>
            <sz val="10"/>
            <rFont val="Arial"/>
            <family val="2"/>
          </rPr>
          <t xml:space="preserve">ПД
</t>
        </r>
      </text>
    </comment>
    <comment ref="D70" authorId="0">
      <text>
        <r>
          <rPr>
            <sz val="10"/>
            <rFont val="Arial"/>
            <family val="2"/>
          </rPr>
          <t xml:space="preserve">ПД
</t>
        </r>
      </text>
    </comment>
    <comment ref="D75" authorId="0">
      <text>
        <r>
          <rPr>
            <sz val="10"/>
            <rFont val="Arial"/>
            <family val="2"/>
          </rPr>
          <t xml:space="preserve">ПД
</t>
        </r>
      </text>
    </comment>
    <comment ref="D81" authorId="0">
      <text>
        <r>
          <rPr>
            <sz val="10"/>
            <rFont val="Arial"/>
            <family val="2"/>
          </rPr>
          <t xml:space="preserve">МЗ
</t>
        </r>
        <r>
          <rPr>
            <sz val="9"/>
            <color rgb="FF000000"/>
            <rFont val="Tahoma"/>
            <family val="2"/>
            <charset val="204"/>
          </rPr>
          <t xml:space="preserve">
</t>
        </r>
      </text>
    </comment>
    <comment ref="D84" authorId="0">
      <text>
        <r>
          <rPr>
            <sz val="10"/>
            <rFont val="Arial"/>
            <family val="2"/>
          </rPr>
          <t xml:space="preserve">МЗ
</t>
        </r>
        <r>
          <rPr>
            <sz val="9"/>
            <color rgb="FF000000"/>
            <rFont val="Tahoma"/>
            <family val="2"/>
            <charset val="204"/>
          </rPr>
          <t xml:space="preserve">
</t>
        </r>
      </text>
    </comment>
    <comment ref="D87" authorId="0">
      <text>
        <r>
          <rPr>
            <sz val="10"/>
            <rFont val="Arial"/>
            <family val="2"/>
          </rPr>
          <t xml:space="preserve">МЗ
</t>
        </r>
        <r>
          <rPr>
            <sz val="9"/>
            <color rgb="FF000000"/>
            <rFont val="Tahoma"/>
            <family val="2"/>
            <charset val="204"/>
          </rPr>
          <t xml:space="preserve">
</t>
        </r>
      </text>
    </comment>
    <comment ref="D90" authorId="0">
      <text>
        <r>
          <rPr>
            <sz val="10"/>
            <rFont val="Arial"/>
            <family val="2"/>
          </rPr>
          <t xml:space="preserve">МЗ
</t>
        </r>
        <r>
          <rPr>
            <sz val="9"/>
            <color rgb="FF000000"/>
            <rFont val="Tahoma"/>
            <family val="2"/>
            <charset val="204"/>
          </rPr>
          <t xml:space="preserve">
</t>
        </r>
      </text>
    </comment>
    <comment ref="D142" authorId="0">
      <text>
        <r>
          <rPr>
            <sz val="10"/>
            <rFont val="Arial"/>
            <family val="2"/>
          </rPr>
          <t xml:space="preserve">ПД гк
</t>
        </r>
      </text>
    </comment>
    <comment ref="D146" authorId="0">
      <text>
        <r>
          <rPr>
            <sz val="10"/>
            <rFont val="Arial"/>
            <family val="2"/>
          </rPr>
          <t xml:space="preserve">ПД
</t>
        </r>
      </text>
    </comment>
    <comment ref="D150" authorId="0">
      <text>
        <r>
          <rPr>
            <sz val="10"/>
            <rFont val="Arial"/>
            <family val="2"/>
          </rPr>
          <t xml:space="preserve">ПД
</t>
        </r>
      </text>
    </comment>
    <comment ref="D154" authorId="0">
      <text>
        <r>
          <rPr>
            <sz val="10"/>
            <rFont val="Arial"/>
            <family val="2"/>
          </rPr>
          <t xml:space="preserve">ПД
</t>
        </r>
      </text>
    </comment>
    <comment ref="D160" authorId="0">
      <text>
        <r>
          <rPr>
            <sz val="10"/>
            <rFont val="Arial"/>
            <family val="2"/>
          </rPr>
          <t xml:space="preserve">МЗ
</t>
        </r>
        <r>
          <rPr>
            <sz val="9"/>
            <color rgb="FF000000"/>
            <rFont val="Tahoma"/>
            <family val="2"/>
            <charset val="204"/>
          </rPr>
          <t xml:space="preserve">
</t>
        </r>
      </text>
    </comment>
    <comment ref="D165" authorId="0">
      <text>
        <r>
          <rPr>
            <sz val="10"/>
            <rFont val="Arial"/>
            <family val="2"/>
          </rPr>
          <t xml:space="preserve">МЗ
</t>
        </r>
        <r>
          <rPr>
            <sz val="9"/>
            <color rgb="FF000000"/>
            <rFont val="Tahoma"/>
            <family val="2"/>
            <charset val="204"/>
          </rPr>
          <t xml:space="preserve">
</t>
        </r>
      </text>
    </comment>
    <comment ref="D170" authorId="0">
      <text>
        <r>
          <rPr>
            <sz val="10"/>
            <rFont val="Arial"/>
            <family val="2"/>
          </rPr>
          <t xml:space="preserve">МЗ
</t>
        </r>
        <r>
          <rPr>
            <sz val="9"/>
            <color rgb="FF000000"/>
            <rFont val="Tahoma"/>
            <family val="2"/>
            <charset val="204"/>
          </rPr>
          <t xml:space="preserve">
</t>
        </r>
      </text>
    </comment>
    <comment ref="D175" authorId="0">
      <text>
        <r>
          <rPr>
            <sz val="10"/>
            <rFont val="Arial"/>
            <family val="2"/>
          </rPr>
          <t xml:space="preserve">МЗ
</t>
        </r>
        <r>
          <rPr>
            <sz val="9"/>
            <color rgb="FF000000"/>
            <rFont val="Tahoma"/>
            <family val="2"/>
            <charset val="204"/>
          </rPr>
          <t xml:space="preserve">
</t>
        </r>
      </text>
    </comment>
    <comment ref="D181" authorId="0">
      <text>
        <r>
          <rPr>
            <sz val="10"/>
            <rFont val="Arial"/>
            <family val="2"/>
          </rPr>
          <t xml:space="preserve">МЗ
</t>
        </r>
        <r>
          <rPr>
            <sz val="9"/>
            <color rgb="FF000000"/>
            <rFont val="Tahoma"/>
            <family val="2"/>
            <charset val="204"/>
          </rPr>
          <t xml:space="preserve">
</t>
        </r>
      </text>
    </comment>
    <comment ref="D186" authorId="0">
      <text>
        <r>
          <rPr>
            <sz val="10"/>
            <rFont val="Arial"/>
            <family val="2"/>
          </rPr>
          <t xml:space="preserve">МЗ
</t>
        </r>
        <r>
          <rPr>
            <sz val="9"/>
            <color rgb="FF000000"/>
            <rFont val="Tahoma"/>
            <family val="2"/>
            <charset val="204"/>
          </rPr>
          <t xml:space="preserve">
</t>
        </r>
      </text>
    </comment>
    <comment ref="D191" authorId="0">
      <text>
        <r>
          <rPr>
            <sz val="10"/>
            <rFont val="Arial"/>
            <family val="2"/>
          </rPr>
          <t xml:space="preserve">МЗ
</t>
        </r>
        <r>
          <rPr>
            <sz val="9"/>
            <color rgb="FF000000"/>
            <rFont val="Tahoma"/>
            <family val="2"/>
            <charset val="204"/>
          </rPr>
          <t xml:space="preserve">
</t>
        </r>
      </text>
    </comment>
    <comment ref="D196" authorId="0">
      <text>
        <r>
          <rPr>
            <sz val="10"/>
            <rFont val="Arial"/>
            <family val="2"/>
          </rPr>
          <t xml:space="preserve">МЗ
</t>
        </r>
        <r>
          <rPr>
            <sz val="9"/>
            <color rgb="FF000000"/>
            <rFont val="Tahoma"/>
            <family val="2"/>
            <charset val="204"/>
          </rPr>
          <t xml:space="preserve">
</t>
        </r>
      </text>
    </comment>
    <comment ref="D202" authorId="0">
      <text>
        <r>
          <rPr>
            <sz val="10"/>
            <rFont val="Arial"/>
            <family val="2"/>
          </rPr>
          <t xml:space="preserve">МЗ
</t>
        </r>
        <r>
          <rPr>
            <sz val="9"/>
            <color rgb="FF000000"/>
            <rFont val="Tahoma"/>
            <family val="2"/>
            <charset val="204"/>
          </rPr>
          <t xml:space="preserve">
</t>
        </r>
      </text>
    </comment>
    <comment ref="D207" authorId="0">
      <text>
        <r>
          <rPr>
            <sz val="10"/>
            <rFont val="Arial"/>
            <family val="2"/>
          </rPr>
          <t xml:space="preserve">МЗ
</t>
        </r>
        <r>
          <rPr>
            <sz val="9"/>
            <color rgb="FF000000"/>
            <rFont val="Tahoma"/>
            <family val="2"/>
            <charset val="204"/>
          </rPr>
          <t xml:space="preserve">
</t>
        </r>
      </text>
    </comment>
    <comment ref="D212" authorId="0">
      <text>
        <r>
          <rPr>
            <sz val="10"/>
            <rFont val="Arial"/>
            <family val="2"/>
          </rPr>
          <t xml:space="preserve">МЗ
</t>
        </r>
        <r>
          <rPr>
            <sz val="9"/>
            <color rgb="FF000000"/>
            <rFont val="Tahoma"/>
            <family val="2"/>
            <charset val="204"/>
          </rPr>
          <t xml:space="preserve">
</t>
        </r>
      </text>
    </comment>
    <comment ref="D217" authorId="0">
      <text>
        <r>
          <rPr>
            <sz val="10"/>
            <rFont val="Arial"/>
            <family val="2"/>
          </rPr>
          <t xml:space="preserve">МЗ
</t>
        </r>
        <r>
          <rPr>
            <sz val="9"/>
            <color rgb="FF000000"/>
            <rFont val="Tahoma"/>
            <family val="2"/>
            <charset val="204"/>
          </rPr>
          <t xml:space="preserve">
</t>
        </r>
      </text>
    </comment>
    <comment ref="D224" authorId="0">
      <text>
        <r>
          <rPr>
            <sz val="10"/>
            <rFont val="Arial"/>
            <family val="2"/>
          </rPr>
          <t xml:space="preserve">ПД гк
</t>
        </r>
      </text>
    </comment>
    <comment ref="D228" authorId="0">
      <text>
        <r>
          <rPr>
            <sz val="10"/>
            <rFont val="Arial"/>
            <family val="2"/>
          </rPr>
          <t xml:space="preserve">ПД
</t>
        </r>
      </text>
    </comment>
    <comment ref="D233" authorId="0">
      <text>
        <r>
          <rPr>
            <sz val="10"/>
            <rFont val="Arial"/>
            <family val="2"/>
          </rPr>
          <t xml:space="preserve">МЗ
</t>
        </r>
        <r>
          <rPr>
            <sz val="9"/>
            <color rgb="FF000000"/>
            <rFont val="Tahoma"/>
            <family val="2"/>
            <charset val="204"/>
          </rPr>
          <t xml:space="preserve">
</t>
        </r>
      </text>
    </comment>
    <comment ref="D237" authorId="0">
      <text>
        <r>
          <rPr>
            <sz val="10"/>
            <rFont val="Arial"/>
            <family val="2"/>
          </rPr>
          <t xml:space="preserve">МЗ
</t>
        </r>
        <r>
          <rPr>
            <sz val="9"/>
            <color rgb="FF000000"/>
            <rFont val="Tahoma"/>
            <family val="2"/>
            <charset val="204"/>
          </rPr>
          <t xml:space="preserve">
</t>
        </r>
      </text>
    </comment>
    <comment ref="D241" authorId="0">
      <text>
        <r>
          <rPr>
            <sz val="10"/>
            <rFont val="Arial"/>
            <family val="2"/>
          </rPr>
          <t xml:space="preserve">МЗ
</t>
        </r>
        <r>
          <rPr>
            <sz val="9"/>
            <color rgb="FF000000"/>
            <rFont val="Tahoma"/>
            <family val="2"/>
            <charset val="204"/>
          </rPr>
          <t xml:space="preserve">
</t>
        </r>
      </text>
    </comment>
    <comment ref="D245" authorId="0">
      <text>
        <r>
          <rPr>
            <sz val="10"/>
            <rFont val="Arial"/>
            <family val="2"/>
          </rPr>
          <t xml:space="preserve">МЗ
</t>
        </r>
        <r>
          <rPr>
            <sz val="9"/>
            <color rgb="FF000000"/>
            <rFont val="Tahoma"/>
            <family val="2"/>
            <charset val="204"/>
          </rPr>
          <t xml:space="preserve">
</t>
        </r>
      </text>
    </comment>
    <comment ref="D269" authorId="0">
      <text>
        <r>
          <rPr>
            <sz val="10"/>
            <rFont val="Arial"/>
            <family val="2"/>
          </rPr>
          <t xml:space="preserve">Елена Владимировна Жилина:
</t>
        </r>
        <r>
          <rPr>
            <sz val="9"/>
            <color rgb="FF000000"/>
            <rFont val="Tahoma"/>
            <family val="2"/>
            <charset val="204"/>
          </rPr>
          <t xml:space="preserve">МЗ
</t>
        </r>
      </text>
    </comment>
    <comment ref="D292" authorId="0">
      <text>
        <r>
          <rPr>
            <sz val="10"/>
            <rFont val="Arial"/>
            <family val="2"/>
          </rPr>
          <t xml:space="preserve">Елена Владимировна Жилина:
</t>
        </r>
        <r>
          <rPr>
            <sz val="9"/>
            <color rgb="FF000000"/>
            <rFont val="Tahoma"/>
            <family val="2"/>
            <charset val="204"/>
          </rPr>
          <t xml:space="preserve">МЗ
</t>
        </r>
      </text>
    </comment>
    <comment ref="D297" authorId="0">
      <text>
        <r>
          <rPr>
            <sz val="10"/>
            <rFont val="Arial"/>
            <family val="2"/>
          </rPr>
          <t xml:space="preserve">Елена Владимировна Жилина:
</t>
        </r>
        <r>
          <rPr>
            <sz val="9"/>
            <color rgb="FF000000"/>
            <rFont val="Tahoma"/>
            <family val="2"/>
            <charset val="204"/>
          </rPr>
          <t xml:space="preserve">МЗ
</t>
        </r>
      </text>
    </comment>
    <comment ref="D315" authorId="0">
      <text>
        <r>
          <rPr>
            <sz val="10"/>
            <rFont val="Arial"/>
            <family val="2"/>
          </rPr>
          <t xml:space="preserve">Елена Владимировна Жилина:
</t>
        </r>
        <r>
          <rPr>
            <sz val="9"/>
            <color rgb="FF000000"/>
            <rFont val="Tahoma"/>
            <family val="2"/>
            <charset val="204"/>
          </rPr>
          <t xml:space="preserve">МЗ
</t>
        </r>
      </text>
    </comment>
    <comment ref="D368" authorId="0">
      <text>
        <r>
          <rPr>
            <sz val="10"/>
            <rFont val="Arial"/>
            <family val="2"/>
          </rPr>
          <t xml:space="preserve">Елена Владимировна Жилина:
</t>
        </r>
        <r>
          <rPr>
            <sz val="9"/>
            <color rgb="FF000000"/>
            <rFont val="Tahoma"/>
            <family val="2"/>
            <charset val="204"/>
          </rPr>
          <t xml:space="preserve">МЗ</t>
        </r>
      </text>
    </comment>
    <comment ref="D371" authorId="0">
      <text>
        <r>
          <rPr>
            <sz val="10"/>
            <rFont val="Arial"/>
            <family val="2"/>
          </rPr>
          <t xml:space="preserve">Елена Владимировна Жилина:
</t>
        </r>
        <r>
          <rPr>
            <sz val="9"/>
            <color rgb="FF000000"/>
            <rFont val="Tahoma"/>
            <family val="2"/>
            <charset val="204"/>
          </rPr>
          <t xml:space="preserve">МЗ
</t>
        </r>
      </text>
    </comment>
    <comment ref="D377" authorId="0">
      <text>
        <r>
          <rPr>
            <sz val="10"/>
            <rFont val="Arial"/>
            <family val="2"/>
          </rPr>
          <t xml:space="preserve">Елена Владимировна Жилина:
</t>
        </r>
        <r>
          <rPr>
            <sz val="9"/>
            <color rgb="FF000000"/>
            <rFont val="Tahoma"/>
            <family val="2"/>
            <charset val="204"/>
          </rPr>
          <t xml:space="preserve">МЗ</t>
        </r>
      </text>
    </comment>
    <comment ref="D381" authorId="0">
      <text>
        <r>
          <rPr>
            <sz val="10"/>
            <rFont val="Arial"/>
            <family val="2"/>
          </rPr>
          <t xml:space="preserve">Елена Владимировна Жилина:
</t>
        </r>
        <r>
          <rPr>
            <sz val="9"/>
            <color rgb="FF000000"/>
            <rFont val="Tahoma"/>
            <family val="2"/>
            <charset val="204"/>
          </rPr>
          <t xml:space="preserve">МЗ</t>
        </r>
      </text>
    </comment>
    <comment ref="D445" authorId="0">
      <text>
        <r>
          <rPr>
            <sz val="10"/>
            <rFont val="Arial"/>
            <family val="2"/>
          </rPr>
          <t xml:space="preserve">Елена Владимировна Жилина:
</t>
        </r>
        <r>
          <rPr>
            <sz val="9"/>
            <color rgb="FF000000"/>
            <rFont val="Tahoma"/>
            <family val="2"/>
            <charset val="204"/>
          </rPr>
          <t xml:space="preserve">МЗ</t>
        </r>
      </text>
    </comment>
    <comment ref="D450" authorId="0">
      <text>
        <r>
          <rPr>
            <sz val="10"/>
            <rFont val="Arial"/>
            <family val="2"/>
          </rPr>
          <t xml:space="preserve">Елена Владимировна Жилина:
</t>
        </r>
        <r>
          <rPr>
            <sz val="9"/>
            <color rgb="FF000000"/>
            <rFont val="Tahoma"/>
            <family val="2"/>
            <charset val="204"/>
          </rPr>
          <t xml:space="preserve">МЗ</t>
        </r>
      </text>
    </comment>
    <comment ref="D456" authorId="0">
      <text>
        <r>
          <rPr>
            <sz val="10"/>
            <rFont val="Arial"/>
            <family val="2"/>
          </rPr>
          <t xml:space="preserve">Елена Владимировна Жилина:
</t>
        </r>
        <r>
          <rPr>
            <sz val="9"/>
            <color rgb="FF000000"/>
            <rFont val="Tahoma"/>
            <family val="2"/>
            <charset val="204"/>
          </rPr>
          <t xml:space="preserve">МЗ</t>
        </r>
      </text>
    </comment>
    <comment ref="D657" authorId="0">
      <text>
        <r>
          <rPr>
            <sz val="10"/>
            <rFont val="Arial"/>
            <family val="2"/>
          </rPr>
          <t xml:space="preserve">из род.платы на хоз.расходы и моющие
</t>
        </r>
        <r>
          <rPr>
            <sz val="9"/>
            <color rgb="FF000000"/>
            <rFont val="Tahoma"/>
            <family val="2"/>
            <charset val="204"/>
          </rPr>
          <t xml:space="preserve">
</t>
        </r>
      </text>
    </comment>
    <comment ref="D660" authorId="0">
      <text>
        <r>
          <rPr>
            <sz val="10"/>
            <rFont val="Arial"/>
            <family val="2"/>
          </rPr>
          <t xml:space="preserve">плановое 
кол-во дней посещения ДОУ в год</t>
        </r>
      </text>
    </comment>
    <comment ref="E60" authorId="0">
      <text>
        <r>
          <rPr>
            <sz val="10"/>
            <rFont val="Arial"/>
            <family val="2"/>
          </rPr>
          <t xml:space="preserve">МЗ
</t>
        </r>
        <r>
          <rPr>
            <sz val="9"/>
            <color rgb="FF000000"/>
            <rFont val="Tahoma"/>
            <family val="2"/>
            <charset val="204"/>
          </rPr>
          <t xml:space="preserve">
</t>
        </r>
      </text>
    </comment>
    <comment ref="E65" authorId="0">
      <text>
        <r>
          <rPr>
            <sz val="10"/>
            <rFont val="Arial"/>
            <family val="2"/>
          </rPr>
          <t xml:space="preserve">МЗ
</t>
        </r>
        <r>
          <rPr>
            <sz val="9"/>
            <color rgb="FF000000"/>
            <rFont val="Tahoma"/>
            <family val="2"/>
            <charset val="204"/>
          </rPr>
          <t xml:space="preserve">
</t>
        </r>
      </text>
    </comment>
    <comment ref="E70" authorId="0">
      <text>
        <r>
          <rPr>
            <sz val="10"/>
            <rFont val="Arial"/>
            <family val="2"/>
          </rPr>
          <t xml:space="preserve">МЗ
</t>
        </r>
        <r>
          <rPr>
            <sz val="9"/>
            <color rgb="FF000000"/>
            <rFont val="Tahoma"/>
            <family val="2"/>
            <charset val="204"/>
          </rPr>
          <t xml:space="preserve">
</t>
        </r>
      </text>
    </comment>
    <comment ref="E75" authorId="0">
      <text>
        <r>
          <rPr>
            <sz val="10"/>
            <rFont val="Arial"/>
            <family val="2"/>
          </rPr>
          <t xml:space="preserve">МЗ
</t>
        </r>
        <r>
          <rPr>
            <sz val="9"/>
            <color rgb="FF000000"/>
            <rFont val="Tahoma"/>
            <family val="2"/>
            <charset val="204"/>
          </rPr>
          <t xml:space="preserve">
</t>
        </r>
      </text>
    </comment>
    <comment ref="E142" authorId="0">
      <text>
        <r>
          <rPr>
            <sz val="10"/>
            <rFont val="Arial"/>
            <family val="2"/>
          </rPr>
          <t xml:space="preserve">МЗ
</t>
        </r>
        <r>
          <rPr>
            <sz val="9"/>
            <color rgb="FF000000"/>
            <rFont val="Tahoma"/>
            <family val="2"/>
            <charset val="204"/>
          </rPr>
          <t xml:space="preserve">
</t>
        </r>
      </text>
    </comment>
    <comment ref="E146" authorId="0">
      <text>
        <r>
          <rPr>
            <sz val="10"/>
            <rFont val="Arial"/>
            <family val="2"/>
          </rPr>
          <t xml:space="preserve">МЗ
</t>
        </r>
        <r>
          <rPr>
            <sz val="9"/>
            <color rgb="FF000000"/>
            <rFont val="Tahoma"/>
            <family val="2"/>
            <charset val="204"/>
          </rPr>
          <t xml:space="preserve">
</t>
        </r>
      </text>
    </comment>
    <comment ref="E150" authorId="0">
      <text>
        <r>
          <rPr>
            <sz val="10"/>
            <rFont val="Arial"/>
            <family val="2"/>
          </rPr>
          <t xml:space="preserve">МЗ
</t>
        </r>
        <r>
          <rPr>
            <sz val="9"/>
            <color rgb="FF000000"/>
            <rFont val="Tahoma"/>
            <family val="2"/>
            <charset val="204"/>
          </rPr>
          <t xml:space="preserve">
</t>
        </r>
      </text>
    </comment>
    <comment ref="E154" authorId="0">
      <text>
        <r>
          <rPr>
            <sz val="10"/>
            <rFont val="Arial"/>
            <family val="2"/>
          </rPr>
          <t xml:space="preserve">МЗ
</t>
        </r>
        <r>
          <rPr>
            <sz val="9"/>
            <color rgb="FF000000"/>
            <rFont val="Tahoma"/>
            <family val="2"/>
            <charset val="204"/>
          </rPr>
          <t xml:space="preserve">
</t>
        </r>
      </text>
    </comment>
    <comment ref="E224" authorId="0">
      <text>
        <r>
          <rPr>
            <sz val="10"/>
            <rFont val="Arial"/>
            <family val="2"/>
          </rPr>
          <t xml:space="preserve">МЗ
</t>
        </r>
        <r>
          <rPr>
            <sz val="9"/>
            <color rgb="FF000000"/>
            <rFont val="Tahoma"/>
            <family val="2"/>
            <charset val="204"/>
          </rPr>
          <t xml:space="preserve">
</t>
        </r>
      </text>
    </comment>
    <comment ref="E228" authorId="0">
      <text>
        <r>
          <rPr>
            <sz val="10"/>
            <rFont val="Arial"/>
            <family val="2"/>
          </rPr>
          <t xml:space="preserve">МЗ
</t>
        </r>
        <r>
          <rPr>
            <sz val="9"/>
            <color rgb="FF000000"/>
            <rFont val="Tahoma"/>
            <family val="2"/>
            <charset val="204"/>
          </rPr>
          <t xml:space="preserve">
</t>
        </r>
      </text>
    </comment>
    <comment ref="G32"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33"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35" authorId="0">
      <text>
        <r>
          <rPr>
            <sz val="10"/>
            <rFont val="Arial"/>
            <family val="2"/>
          </rPr>
          <t xml:space="preserve">Елена Владимировна Жилина:
</t>
        </r>
        <r>
          <rPr>
            <sz val="9"/>
            <color rgb="FF000000"/>
            <rFont val="Tahoma"/>
            <family val="2"/>
            <charset val="204"/>
          </rPr>
          <t xml:space="preserve">площадь земельного участка</t>
        </r>
      </text>
    </comment>
    <comment ref="G36"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37" authorId="0">
      <text>
        <r>
          <rPr>
            <sz val="10"/>
            <rFont val="Arial"/>
            <family val="2"/>
          </rPr>
          <t xml:space="preserve">Елена Владимировна Жилина:
</t>
        </r>
        <r>
          <rPr>
            <sz val="9"/>
            <color rgb="FF000000"/>
            <rFont val="Tahoma"/>
            <family val="2"/>
            <charset val="204"/>
          </rPr>
          <t xml:space="preserve">площадь земельного участка</t>
        </r>
      </text>
    </comment>
    <comment ref="G38"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39" authorId="0">
      <text>
        <r>
          <rPr>
            <sz val="10"/>
            <rFont val="Arial"/>
            <family val="2"/>
          </rPr>
          <t xml:space="preserve">Елена Владимировна Жилина:
</t>
        </r>
        <r>
          <rPr>
            <sz val="9"/>
            <color rgb="FF000000"/>
            <rFont val="Tahoma"/>
            <family val="2"/>
            <charset val="204"/>
          </rPr>
          <t xml:space="preserve">площадь земельного участка</t>
        </r>
      </text>
    </comment>
    <comment ref="G40"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48"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50"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52"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54"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56"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311" authorId="0">
      <text>
        <r>
          <rPr>
            <sz val="10"/>
            <rFont val="Arial"/>
            <family val="2"/>
          </rPr>
          <t xml:space="preserve">Елена Владимировна Жилина:
</t>
        </r>
        <r>
          <rPr>
            <sz val="9"/>
            <color rgb="FF000000"/>
            <rFont val="Tahoma"/>
            <family val="2"/>
            <charset val="204"/>
          </rPr>
          <t xml:space="preserve">МЗ
</t>
        </r>
      </text>
    </comment>
    <comment ref="G312" authorId="0">
      <text>
        <r>
          <rPr>
            <sz val="10"/>
            <rFont val="Arial"/>
            <family val="2"/>
          </rPr>
          <t xml:space="preserve">Елена Владимировна Жилина:
</t>
        </r>
        <r>
          <rPr>
            <sz val="9"/>
            <color rgb="FF000000"/>
            <rFont val="Tahoma"/>
            <family val="2"/>
            <charset val="204"/>
          </rPr>
          <t xml:space="preserve">МЗ
</t>
        </r>
      </text>
    </comment>
    <comment ref="G313" authorId="0">
      <text>
        <r>
          <rPr>
            <sz val="10"/>
            <rFont val="Arial"/>
            <family val="2"/>
          </rPr>
          <t xml:space="preserve">Елена Владимировна Жилина:
</t>
        </r>
        <r>
          <rPr>
            <sz val="9"/>
            <color rgb="FF000000"/>
            <rFont val="Tahoma"/>
            <family val="2"/>
            <charset val="204"/>
          </rPr>
          <t xml:space="preserve">МЗ
</t>
        </r>
      </text>
    </comment>
    <comment ref="G657" authorId="0">
      <text>
        <r>
          <rPr>
            <sz val="10"/>
            <rFont val="Arial"/>
            <family val="2"/>
          </rPr>
          <t xml:space="preserve">размер родительской платы
</t>
        </r>
      </text>
    </comment>
    <comment ref="G660" authorId="0">
      <text>
        <r>
          <rPr>
            <sz val="10"/>
            <rFont val="Arial"/>
            <family val="2"/>
          </rPr>
          <t xml:space="preserve">числен детей
</t>
        </r>
        <r>
          <rPr>
            <sz val="9"/>
            <color rgb="FF000000"/>
            <rFont val="Tahoma"/>
            <family val="2"/>
            <charset val="204"/>
          </rPr>
          <t xml:space="preserve">
</t>
        </r>
      </text>
    </comment>
    <comment ref="H47" authorId="0">
      <text>
        <r>
          <rPr>
            <sz val="10"/>
            <rFont val="Arial"/>
            <family val="2"/>
          </rPr>
          <t xml:space="preserve">Елена Владимировна Жилина:
</t>
        </r>
        <r>
          <rPr>
            <sz val="9"/>
            <color rgb="FF000000"/>
            <rFont val="Tahoma"/>
            <family val="2"/>
            <charset val="204"/>
          </rPr>
          <t xml:space="preserve">указывается, если ТС зарегестрировано в текущем году, т.к. если ТС на балансе уч-я не весь год, это учитывается при рассчет налога</t>
        </r>
      </text>
    </comment>
    <comment ref="H49" authorId="0">
      <text>
        <r>
          <rPr>
            <sz val="10"/>
            <rFont val="Arial"/>
            <family val="2"/>
          </rPr>
          <t xml:space="preserve">Елена Владимировна Жилина:
</t>
        </r>
        <r>
          <rPr>
            <sz val="9"/>
            <color rgb="FF000000"/>
            <rFont val="Tahoma"/>
            <family val="2"/>
            <charset val="204"/>
          </rPr>
          <t xml:space="preserve">указывается, если ТС зарегестрировано в текущем году, т.к. если ТС на балансе уч-я не весь год, это учитывается при рассчет налога</t>
        </r>
      </text>
    </comment>
    <comment ref="H51" authorId="0">
      <text>
        <r>
          <rPr>
            <sz val="10"/>
            <rFont val="Arial"/>
            <family val="2"/>
          </rPr>
          <t xml:space="preserve">Елена Владимировна Жилина:
</t>
        </r>
        <r>
          <rPr>
            <sz val="9"/>
            <color rgb="FF000000"/>
            <rFont val="Tahoma"/>
            <family val="2"/>
            <charset val="204"/>
          </rPr>
          <t xml:space="preserve">указывается, если ТС зарегестрировано в текущем году, т.к. если ТС на балансе уч-я не весь год, это учитывается при рассчет налога</t>
        </r>
      </text>
    </comment>
    <comment ref="H53" authorId="0">
      <text>
        <r>
          <rPr>
            <sz val="10"/>
            <rFont val="Arial"/>
            <family val="2"/>
          </rPr>
          <t xml:space="preserve">Елена Владимировна Жилина:
</t>
        </r>
        <r>
          <rPr>
            <sz val="9"/>
            <color rgb="FF000000"/>
            <rFont val="Tahoma"/>
            <family val="2"/>
            <charset val="204"/>
          </rPr>
          <t xml:space="preserve">указывается, если ТС зарегестрировано в текущем году, т.к. если ТС на балансе уч-я не весь год, это учитывается при рассчет налога</t>
        </r>
      </text>
    </comment>
    <comment ref="H55" authorId="0">
      <text>
        <r>
          <rPr>
            <sz val="10"/>
            <rFont val="Arial"/>
            <family val="2"/>
          </rPr>
          <t xml:space="preserve">Елена Владимировна Жилина:
</t>
        </r>
        <r>
          <rPr>
            <sz val="9"/>
            <color rgb="FF000000"/>
            <rFont val="Tahoma"/>
            <family val="2"/>
            <charset val="204"/>
          </rPr>
          <t xml:space="preserve">указывается, если ТС зарегестрировано в текущем году, т.к. если ТС на балансе уч-я не весь год, это учитывается при рассчет налога</t>
        </r>
      </text>
    </comment>
    <comment ref="H311" authorId="0">
      <text>
        <r>
          <rPr>
            <sz val="10"/>
            <rFont val="Arial"/>
            <family val="2"/>
          </rPr>
          <t xml:space="preserve">Елена Владимировна Жилина:
</t>
        </r>
        <r>
          <rPr>
            <sz val="9"/>
            <color rgb="FF000000"/>
            <rFont val="Tahoma"/>
            <family val="2"/>
            <charset val="204"/>
          </rPr>
          <t xml:space="preserve">ПД
</t>
        </r>
      </text>
    </comment>
    <comment ref="I35" authorId="0">
      <text>
        <r>
          <rPr>
            <sz val="10"/>
            <rFont val="Arial"/>
            <family val="2"/>
          </rPr>
          <t xml:space="preserve">Елена Владимировна Жилина:
</t>
        </r>
        <r>
          <rPr>
            <sz val="9"/>
            <color rgb="FF000000"/>
            <rFont val="Tahoma"/>
            <family val="2"/>
            <charset val="204"/>
          </rPr>
          <t xml:space="preserve">кадастровая ставка
</t>
        </r>
      </text>
    </comment>
    <comment ref="I37" authorId="0">
      <text>
        <r>
          <rPr>
            <sz val="10"/>
            <rFont val="Arial"/>
            <family val="2"/>
          </rPr>
          <t xml:space="preserve">Елена Владимировна Жилина:
</t>
        </r>
        <r>
          <rPr>
            <sz val="9"/>
            <color rgb="FF000000"/>
            <rFont val="Tahoma"/>
            <family val="2"/>
            <charset val="204"/>
          </rPr>
          <t xml:space="preserve">кадастровая ставка
</t>
        </r>
      </text>
    </comment>
    <comment ref="I39" authorId="0">
      <text>
        <r>
          <rPr>
            <sz val="10"/>
            <rFont val="Arial"/>
            <family val="2"/>
          </rPr>
          <t xml:space="preserve">Елена Владимировна Жилина:
</t>
        </r>
        <r>
          <rPr>
            <sz val="9"/>
            <color rgb="FF000000"/>
            <rFont val="Tahoma"/>
            <family val="2"/>
            <charset val="204"/>
          </rPr>
          <t xml:space="preserve">кадастровая ставка
</t>
        </r>
      </text>
    </comment>
    <comment ref="I47" authorId="0">
      <text>
        <r>
          <rPr>
            <sz val="10"/>
            <rFont val="Arial"/>
            <family val="2"/>
          </rPr>
          <t xml:space="preserve">Елена Владимировна Жилина:
</t>
        </r>
        <r>
          <rPr>
            <sz val="9"/>
            <color rgb="FF000000"/>
            <rFont val="Tahoma"/>
            <family val="2"/>
            <charset val="204"/>
          </rPr>
          <t xml:space="preserve">указывается кол-во полных месяцев
</t>
        </r>
      </text>
    </comment>
    <comment ref="I49" authorId="0">
      <text>
        <r>
          <rPr>
            <sz val="10"/>
            <rFont val="Arial"/>
            <family val="2"/>
          </rPr>
          <t xml:space="preserve">Елена Владимировна Жилина:
</t>
        </r>
        <r>
          <rPr>
            <sz val="9"/>
            <color rgb="FF000000"/>
            <rFont val="Tahoma"/>
            <family val="2"/>
            <charset val="204"/>
          </rPr>
          <t xml:space="preserve">указывается кол-во полных месяцев
</t>
        </r>
      </text>
    </comment>
    <comment ref="I51" authorId="0">
      <text>
        <r>
          <rPr>
            <sz val="10"/>
            <rFont val="Arial"/>
            <family val="2"/>
          </rPr>
          <t xml:space="preserve">Елена Владимировна Жилина:
</t>
        </r>
        <r>
          <rPr>
            <sz val="9"/>
            <color rgb="FF000000"/>
            <rFont val="Tahoma"/>
            <family val="2"/>
            <charset val="204"/>
          </rPr>
          <t xml:space="preserve">указывается кол-во полных месяцев
</t>
        </r>
      </text>
    </comment>
    <comment ref="I53" authorId="0">
      <text>
        <r>
          <rPr>
            <sz val="10"/>
            <rFont val="Arial"/>
            <family val="2"/>
          </rPr>
          <t xml:space="preserve">Елена Владимировна Жилина:
</t>
        </r>
        <r>
          <rPr>
            <sz val="9"/>
            <color rgb="FF000000"/>
            <rFont val="Tahoma"/>
            <family val="2"/>
            <charset val="204"/>
          </rPr>
          <t xml:space="preserve">указывается кол-во полных месяцев
</t>
        </r>
      </text>
    </comment>
    <comment ref="I55" authorId="0">
      <text>
        <r>
          <rPr>
            <sz val="10"/>
            <rFont val="Arial"/>
            <family val="2"/>
          </rPr>
          <t xml:space="preserve">Елена Владимировна Жилина:
</t>
        </r>
        <r>
          <rPr>
            <sz val="9"/>
            <color rgb="FF000000"/>
            <rFont val="Tahoma"/>
            <family val="2"/>
            <charset val="204"/>
          </rPr>
          <t xml:space="preserve">указывается кол-во полных месяцев
</t>
        </r>
      </text>
    </comment>
    <comment ref="I657" authorId="0">
      <text>
        <r>
          <rPr>
            <sz val="10"/>
            <rFont val="Arial"/>
            <family val="2"/>
          </rPr>
          <t xml:space="preserve">стоимость 1 дд
</t>
        </r>
      </text>
    </comment>
    <comment ref="I660" authorId="0">
      <text>
        <r>
          <rPr>
            <sz val="10"/>
            <rFont val="Arial"/>
            <family val="2"/>
          </rPr>
          <t xml:space="preserve">ожидаемые расходы на питание в год всего
</t>
        </r>
      </text>
    </comment>
  </commentList>
</comments>
</file>

<file path=xl/comments11.xml><?xml version="1.0" encoding="utf-8"?>
<comments xmlns="http://schemas.openxmlformats.org/spreadsheetml/2006/main" xmlns:xdr="http://schemas.openxmlformats.org/drawingml/2006/spreadsheetDrawing">
  <authors>
    <author>&lt;анонимный&gt;</author>
  </authors>
  <commentList>
    <comment ref="A7" authorId="0">
      <text>
        <r>
          <rPr>
            <sz val="10"/>
            <rFont val="Arial"/>
            <family val="2"/>
          </rPr>
          <t xml:space="preserve">Елена Владимировна Жилина:
</t>
        </r>
        <r>
          <rPr>
            <sz val="9"/>
            <color rgb="FF000000"/>
            <rFont val="Tahoma"/>
            <family val="2"/>
            <charset val="204"/>
          </rPr>
          <t xml:space="preserve">Все показатели заполняем в разрезе договоров (если разные поставщики услуг, или разные тарифы). </t>
        </r>
      </text>
    </comment>
    <comment ref="B34" authorId="0">
      <text>
        <r>
          <rPr>
            <sz val="10"/>
            <rFont val="Arial"/>
            <family val="2"/>
          </rPr>
          <t xml:space="preserve">Елена Владимировна Жилина:
</t>
        </r>
        <r>
          <rPr>
            <sz val="9"/>
            <color rgb="FF000000"/>
            <rFont val="Tahoma"/>
            <family val="2"/>
            <charset val="204"/>
          </rPr>
          <t xml:space="preserve">расходы указываются отдельно по каждому участку</t>
        </r>
      </text>
    </comment>
    <comment ref="B46" authorId="0">
      <text>
        <r>
          <rPr>
            <sz val="10"/>
            <rFont val="Arial"/>
            <family val="2"/>
          </rPr>
          <t xml:space="preserve">Елена Владимировна Жилина:
</t>
        </r>
        <r>
          <rPr>
            <sz val="9"/>
            <color rgb="FF000000"/>
            <rFont val="Tahoma"/>
            <family val="2"/>
            <charset val="204"/>
          </rPr>
          <t xml:space="preserve">расходы указываются отдельно по каждому ТС
</t>
        </r>
      </text>
    </comment>
    <comment ref="B361" authorId="0">
      <text>
        <r>
          <rPr>
            <sz val="10"/>
            <rFont val="Arial"/>
            <family val="2"/>
          </rPr>
          <t xml:space="preserve">Елена Владимировна Жилина:
</t>
        </r>
        <r>
          <rPr>
            <sz val="9"/>
            <color rgb="FF000000"/>
            <rFont val="Tahoma"/>
            <family val="2"/>
            <charset val="204"/>
          </rPr>
          <t xml:space="preserve">расходы указываются отдельно по каждому ТС
</t>
        </r>
      </text>
    </comment>
    <comment ref="B656" authorId="0">
      <text>
        <r>
          <rPr>
            <sz val="10"/>
            <rFont val="Arial"/>
            <family val="2"/>
          </rPr>
          <t xml:space="preserve">ДОУ и дошк.группа гим 1
</t>
        </r>
        <r>
          <rPr>
            <sz val="9"/>
            <color rgb="FF000000"/>
            <rFont val="Tahoma"/>
            <family val="2"/>
            <charset val="204"/>
          </rPr>
          <t xml:space="preserve">
</t>
        </r>
      </text>
    </comment>
    <comment ref="B657" authorId="0">
      <text>
        <r>
          <rPr>
            <sz val="10"/>
            <rFont val="Arial"/>
            <family val="2"/>
          </rPr>
          <t xml:space="preserve">% взымаемый банком
</t>
        </r>
      </text>
    </comment>
    <comment ref="C60" authorId="0">
      <text>
        <r>
          <rPr>
            <sz val="10"/>
            <rFont val="Arial"/>
            <family val="2"/>
          </rPr>
          <t xml:space="preserve">ПД м.куб.
</t>
        </r>
      </text>
    </comment>
    <comment ref="C65" authorId="0">
      <text>
        <r>
          <rPr>
            <sz val="10"/>
            <rFont val="Arial"/>
            <family val="2"/>
          </rPr>
          <t xml:space="preserve">ПД м.куб.
</t>
        </r>
      </text>
    </comment>
    <comment ref="C70" authorId="0">
      <text>
        <r>
          <rPr>
            <sz val="10"/>
            <rFont val="Arial"/>
            <family val="2"/>
          </rPr>
          <t xml:space="preserve">ПД м.куб.
</t>
        </r>
      </text>
    </comment>
    <comment ref="C75" authorId="0">
      <text>
        <r>
          <rPr>
            <sz val="10"/>
            <rFont val="Arial"/>
            <family val="2"/>
          </rPr>
          <t xml:space="preserve">ПД м.куб.
</t>
        </r>
      </text>
    </comment>
    <comment ref="C81" authorId="0">
      <text>
        <r>
          <rPr>
            <sz val="10"/>
            <rFont val="Arial"/>
            <family val="2"/>
          </rPr>
          <t xml:space="preserve">ПД
</t>
        </r>
      </text>
    </comment>
    <comment ref="C84" authorId="0">
      <text>
        <r>
          <rPr>
            <sz val="10"/>
            <rFont val="Arial"/>
            <family val="2"/>
          </rPr>
          <t xml:space="preserve">ПД
</t>
        </r>
      </text>
    </comment>
    <comment ref="C87" authorId="0">
      <text>
        <r>
          <rPr>
            <sz val="10"/>
            <rFont val="Arial"/>
            <family val="2"/>
          </rPr>
          <t xml:space="preserve">ПД
</t>
        </r>
      </text>
    </comment>
    <comment ref="C90" authorId="0">
      <text>
        <r>
          <rPr>
            <sz val="10"/>
            <rFont val="Arial"/>
            <family val="2"/>
          </rPr>
          <t xml:space="preserve">ПД
</t>
        </r>
      </text>
    </comment>
    <comment ref="C142" authorId="0">
      <text>
        <r>
          <rPr>
            <sz val="10"/>
            <rFont val="Arial"/>
            <family val="2"/>
          </rPr>
          <t xml:space="preserve">ПД м.куб.
</t>
        </r>
      </text>
    </comment>
    <comment ref="C146" authorId="0">
      <text>
        <r>
          <rPr>
            <sz val="10"/>
            <rFont val="Arial"/>
            <family val="2"/>
          </rPr>
          <t xml:space="preserve">ПД м.куб.
</t>
        </r>
      </text>
    </comment>
    <comment ref="C150" authorId="0">
      <text>
        <r>
          <rPr>
            <sz val="10"/>
            <rFont val="Arial"/>
            <family val="2"/>
          </rPr>
          <t xml:space="preserve">ПД м.куб.
</t>
        </r>
      </text>
    </comment>
    <comment ref="C154" authorId="0">
      <text>
        <r>
          <rPr>
            <sz val="10"/>
            <rFont val="Arial"/>
            <family val="2"/>
          </rPr>
          <t xml:space="preserve">ПД м.куб.
</t>
        </r>
      </text>
    </comment>
    <comment ref="C160" authorId="0">
      <text>
        <r>
          <rPr>
            <sz val="10"/>
            <rFont val="Arial"/>
            <family val="2"/>
          </rPr>
          <t xml:space="preserve">ПД
</t>
        </r>
      </text>
    </comment>
    <comment ref="C165" authorId="0">
      <text>
        <r>
          <rPr>
            <sz val="10"/>
            <rFont val="Arial"/>
            <family val="2"/>
          </rPr>
          <t xml:space="preserve">ПД
</t>
        </r>
      </text>
    </comment>
    <comment ref="C170" authorId="0">
      <text>
        <r>
          <rPr>
            <sz val="10"/>
            <rFont val="Arial"/>
            <family val="2"/>
          </rPr>
          <t xml:space="preserve">ПД
</t>
        </r>
      </text>
    </comment>
    <comment ref="C175" authorId="0">
      <text>
        <r>
          <rPr>
            <sz val="10"/>
            <rFont val="Arial"/>
            <family val="2"/>
          </rPr>
          <t xml:space="preserve">ПД
</t>
        </r>
      </text>
    </comment>
    <comment ref="C181" authorId="0">
      <text>
        <r>
          <rPr>
            <sz val="10"/>
            <rFont val="Arial"/>
            <family val="2"/>
          </rPr>
          <t xml:space="preserve">ПД
</t>
        </r>
      </text>
    </comment>
    <comment ref="C186" authorId="0">
      <text>
        <r>
          <rPr>
            <sz val="10"/>
            <rFont val="Arial"/>
            <family val="2"/>
          </rPr>
          <t xml:space="preserve">ПД
</t>
        </r>
      </text>
    </comment>
    <comment ref="C191" authorId="0">
      <text>
        <r>
          <rPr>
            <sz val="10"/>
            <rFont val="Arial"/>
            <family val="2"/>
          </rPr>
          <t xml:space="preserve">ПД
</t>
        </r>
      </text>
    </comment>
    <comment ref="C196" authorId="0">
      <text>
        <r>
          <rPr>
            <sz val="10"/>
            <rFont val="Arial"/>
            <family val="2"/>
          </rPr>
          <t xml:space="preserve">ПД
</t>
        </r>
      </text>
    </comment>
    <comment ref="C202" authorId="0">
      <text>
        <r>
          <rPr>
            <sz val="10"/>
            <rFont val="Arial"/>
            <family val="2"/>
          </rPr>
          <t xml:space="preserve">ПД
</t>
        </r>
      </text>
    </comment>
    <comment ref="C207" authorId="0">
      <text>
        <r>
          <rPr>
            <sz val="10"/>
            <rFont val="Arial"/>
            <family val="2"/>
          </rPr>
          <t xml:space="preserve">ПД
</t>
        </r>
      </text>
    </comment>
    <comment ref="C212" authorId="0">
      <text>
        <r>
          <rPr>
            <sz val="10"/>
            <rFont val="Arial"/>
            <family val="2"/>
          </rPr>
          <t xml:space="preserve">ПД
</t>
        </r>
      </text>
    </comment>
    <comment ref="C217" authorId="0">
      <text>
        <r>
          <rPr>
            <sz val="10"/>
            <rFont val="Arial"/>
            <family val="2"/>
          </rPr>
          <t xml:space="preserve">ПД
</t>
        </r>
      </text>
    </comment>
    <comment ref="C224" authorId="0">
      <text>
        <r>
          <rPr>
            <sz val="10"/>
            <rFont val="Arial"/>
            <family val="2"/>
          </rPr>
          <t xml:space="preserve">ПД м.куб.
</t>
        </r>
      </text>
    </comment>
    <comment ref="C228" authorId="0">
      <text>
        <r>
          <rPr>
            <sz val="10"/>
            <rFont val="Arial"/>
            <family val="2"/>
          </rPr>
          <t xml:space="preserve">ПД м.куб.
</t>
        </r>
      </text>
    </comment>
    <comment ref="C233" authorId="0">
      <text>
        <r>
          <rPr>
            <sz val="10"/>
            <rFont val="Arial"/>
            <family val="2"/>
          </rPr>
          <t xml:space="preserve">ПД
</t>
        </r>
      </text>
    </comment>
    <comment ref="C237" authorId="0">
      <text>
        <r>
          <rPr>
            <sz val="10"/>
            <rFont val="Arial"/>
            <family val="2"/>
          </rPr>
          <t xml:space="preserve">ПД
</t>
        </r>
      </text>
    </comment>
    <comment ref="C241" authorId="0">
      <text>
        <r>
          <rPr>
            <sz val="10"/>
            <rFont val="Arial"/>
            <family val="2"/>
          </rPr>
          <t xml:space="preserve">ПД
</t>
        </r>
      </text>
    </comment>
    <comment ref="C245" authorId="0">
      <text>
        <r>
          <rPr>
            <sz val="10"/>
            <rFont val="Arial"/>
            <family val="2"/>
          </rPr>
          <t xml:space="preserve">ПД
</t>
        </r>
      </text>
    </comment>
    <comment ref="C261" authorId="0">
      <text>
        <r>
          <rPr>
            <sz val="10"/>
            <rFont val="Arial"/>
            <family val="2"/>
          </rPr>
          <t xml:space="preserve">Елена Владимировна Жилина:
</t>
        </r>
        <r>
          <rPr>
            <sz val="9"/>
            <color rgb="FF000000"/>
            <rFont val="Tahoma"/>
            <family val="2"/>
            <charset val="204"/>
          </rPr>
          <t xml:space="preserve">ПДД
</t>
        </r>
      </text>
    </comment>
    <comment ref="C269" authorId="0">
      <text>
        <r>
          <rPr>
            <sz val="10"/>
            <rFont val="Arial"/>
            <family val="2"/>
          </rPr>
          <t xml:space="preserve">Елена Владимировна Жилина:
</t>
        </r>
        <r>
          <rPr>
            <sz val="9"/>
            <color rgb="FF000000"/>
            <rFont val="Tahoma"/>
            <family val="2"/>
            <charset val="204"/>
          </rPr>
          <t xml:space="preserve">ПДД
</t>
        </r>
      </text>
    </comment>
    <comment ref="C292" authorId="0">
      <text>
        <r>
          <rPr>
            <sz val="10"/>
            <rFont val="Arial"/>
            <family val="2"/>
          </rPr>
          <t xml:space="preserve">Елена Владимировна Жилина:
</t>
        </r>
        <r>
          <rPr>
            <sz val="9"/>
            <color rgb="FF000000"/>
            <rFont val="Tahoma"/>
            <family val="2"/>
            <charset val="204"/>
          </rPr>
          <t xml:space="preserve">ПДД
</t>
        </r>
      </text>
    </comment>
    <comment ref="C297" authorId="0">
      <text>
        <r>
          <rPr>
            <sz val="10"/>
            <rFont val="Arial"/>
            <family val="2"/>
          </rPr>
          <t xml:space="preserve">Елена Владимировна Жилина:
</t>
        </r>
        <r>
          <rPr>
            <sz val="9"/>
            <color rgb="FF000000"/>
            <rFont val="Tahoma"/>
            <family val="2"/>
            <charset val="204"/>
          </rPr>
          <t xml:space="preserve">ПДД
</t>
        </r>
      </text>
    </comment>
    <comment ref="C300" authorId="0">
      <text>
        <r>
          <rPr>
            <sz val="10"/>
            <rFont val="Arial"/>
            <family val="2"/>
          </rPr>
          <t xml:space="preserve">Елена Владимировна Жилина:
</t>
        </r>
        <r>
          <rPr>
            <sz val="9"/>
            <color rgb="FF000000"/>
            <rFont val="Tahoma"/>
            <family val="2"/>
            <charset val="204"/>
          </rPr>
          <t xml:space="preserve">ПДД
</t>
        </r>
      </text>
    </comment>
    <comment ref="C303" authorId="0">
      <text>
        <r>
          <rPr>
            <sz val="10"/>
            <rFont val="Arial"/>
            <family val="2"/>
          </rPr>
          <t xml:space="preserve">Елена Владимировна Жилина:
</t>
        </r>
        <r>
          <rPr>
            <sz val="9"/>
            <color rgb="FF000000"/>
            <rFont val="Tahoma"/>
            <family val="2"/>
            <charset val="204"/>
          </rPr>
          <t xml:space="preserve">ПДД
</t>
        </r>
      </text>
    </comment>
    <comment ref="C306" authorId="0">
      <text>
        <r>
          <rPr>
            <sz val="10"/>
            <rFont val="Arial"/>
            <family val="2"/>
          </rPr>
          <t xml:space="preserve">Елена Владимировна Жилина:
</t>
        </r>
        <r>
          <rPr>
            <sz val="9"/>
            <color rgb="FF000000"/>
            <rFont val="Tahoma"/>
            <family val="2"/>
            <charset val="204"/>
          </rPr>
          <t xml:space="preserve">ПДД
</t>
        </r>
      </text>
    </comment>
    <comment ref="C315" authorId="0">
      <text>
        <r>
          <rPr>
            <sz val="10"/>
            <rFont val="Arial"/>
            <family val="2"/>
          </rPr>
          <t xml:space="preserve">Елена Владимировна Жилина:
</t>
        </r>
        <r>
          <rPr>
            <sz val="9"/>
            <color rgb="FF000000"/>
            <rFont val="Tahoma"/>
            <family val="2"/>
            <charset val="204"/>
          </rPr>
          <t xml:space="preserve">ПДД
</t>
        </r>
      </text>
    </comment>
    <comment ref="C368" authorId="0">
      <text>
        <r>
          <rPr>
            <sz val="10"/>
            <rFont val="Arial"/>
            <family val="2"/>
          </rPr>
          <t xml:space="preserve">Елена Владимировна Жилина:
</t>
        </r>
        <r>
          <rPr>
            <sz val="9"/>
            <color rgb="FF000000"/>
            <rFont val="Tahoma"/>
            <family val="2"/>
            <charset val="204"/>
          </rPr>
          <t xml:space="preserve">ПДД
</t>
        </r>
      </text>
    </comment>
    <comment ref="C371" authorId="0">
      <text>
        <r>
          <rPr>
            <sz val="10"/>
            <rFont val="Arial"/>
            <family val="2"/>
          </rPr>
          <t xml:space="preserve">Елена Владимировна Жилина:
</t>
        </r>
        <r>
          <rPr>
            <sz val="9"/>
            <color rgb="FF000000"/>
            <rFont val="Tahoma"/>
            <family val="2"/>
            <charset val="204"/>
          </rPr>
          <t xml:space="preserve">ПДД</t>
        </r>
      </text>
    </comment>
    <comment ref="C377" authorId="0">
      <text>
        <r>
          <rPr>
            <sz val="10"/>
            <rFont val="Arial"/>
            <family val="2"/>
          </rPr>
          <t xml:space="preserve">Елена Владимировна Жилина:
</t>
        </r>
        <r>
          <rPr>
            <sz val="9"/>
            <color rgb="FF000000"/>
            <rFont val="Tahoma"/>
            <family val="2"/>
            <charset val="204"/>
          </rPr>
          <t xml:space="preserve">ПДД</t>
        </r>
      </text>
    </comment>
    <comment ref="C381" authorId="0">
      <text>
        <r>
          <rPr>
            <sz val="10"/>
            <rFont val="Arial"/>
            <family val="2"/>
          </rPr>
          <t xml:space="preserve">Елена Владимировна Жилина:
</t>
        </r>
        <r>
          <rPr>
            <sz val="9"/>
            <color rgb="FF000000"/>
            <rFont val="Tahoma"/>
            <family val="2"/>
            <charset val="204"/>
          </rPr>
          <t xml:space="preserve">ПДД
</t>
        </r>
      </text>
    </comment>
    <comment ref="C445" authorId="0">
      <text>
        <r>
          <rPr>
            <sz val="10"/>
            <rFont val="Arial"/>
            <family val="2"/>
          </rPr>
          <t xml:space="preserve">Елена Владимировна Жилина:
</t>
        </r>
        <r>
          <rPr>
            <sz val="9"/>
            <color rgb="FF000000"/>
            <rFont val="Tahoma"/>
            <family val="2"/>
            <charset val="204"/>
          </rPr>
          <t xml:space="preserve">ПД
</t>
        </r>
      </text>
    </comment>
    <comment ref="C450" authorId="0">
      <text>
        <r>
          <rPr>
            <sz val="10"/>
            <rFont val="Arial"/>
            <family val="2"/>
          </rPr>
          <t xml:space="preserve">Елена Владимировна Жилина:
</t>
        </r>
        <r>
          <rPr>
            <sz val="9"/>
            <color rgb="FF000000"/>
            <rFont val="Tahoma"/>
            <family val="2"/>
            <charset val="204"/>
          </rPr>
          <t xml:space="preserve">ПДД
</t>
        </r>
      </text>
    </comment>
    <comment ref="C456" authorId="0">
      <text>
        <r>
          <rPr>
            <sz val="10"/>
            <rFont val="Arial"/>
            <family val="2"/>
          </rPr>
          <t xml:space="preserve">Елена Владимировна Жилина:
</t>
        </r>
        <r>
          <rPr>
            <sz val="9"/>
            <color rgb="FF000000"/>
            <rFont val="Tahoma"/>
            <family val="2"/>
            <charset val="204"/>
          </rPr>
          <t xml:space="preserve">ПДД
</t>
        </r>
      </text>
    </comment>
    <comment ref="D32" authorId="0">
      <text>
        <r>
          <rPr>
            <sz val="10"/>
            <rFont val="Arial"/>
            <family val="2"/>
          </rPr>
          <t xml:space="preserve">Елена Владимировна Жилина:
</t>
        </r>
        <r>
          <rPr>
            <sz val="9"/>
            <color rgb="FF000000"/>
            <rFont val="Tahoma"/>
            <family val="2"/>
            <charset val="204"/>
          </rPr>
          <t xml:space="preserve">налоговая база (среднегодовая стоимость им-ва)
</t>
        </r>
      </text>
    </comment>
    <comment ref="D33" authorId="0">
      <text>
        <r>
          <rPr>
            <sz val="10"/>
            <rFont val="Arial"/>
            <family val="2"/>
          </rPr>
          <t xml:space="preserve">Елена Владимировна Жилина:
</t>
        </r>
        <r>
          <rPr>
            <sz val="9"/>
            <color rgb="FF000000"/>
            <rFont val="Tahoma"/>
            <family val="2"/>
            <charset val="204"/>
          </rPr>
          <t xml:space="preserve">налоговая база (среднегодовая стоимость им-ва)
</t>
        </r>
      </text>
    </comment>
    <comment ref="D36" authorId="0">
      <text>
        <r>
          <rPr>
            <sz val="10"/>
            <rFont val="Arial"/>
            <family val="2"/>
          </rPr>
          <t xml:space="preserve">Елена Владимировна Жилина:
</t>
        </r>
        <r>
          <rPr>
            <sz val="9"/>
            <color rgb="FF000000"/>
            <rFont val="Tahoma"/>
            <family val="2"/>
            <charset val="204"/>
          </rPr>
          <t xml:space="preserve">Кадастровая стоимость земельного участка</t>
        </r>
      </text>
    </comment>
    <comment ref="D38" authorId="0">
      <text>
        <r>
          <rPr>
            <sz val="10"/>
            <rFont val="Arial"/>
            <family val="2"/>
          </rPr>
          <t xml:space="preserve">Елена Владимировна Жилина:
</t>
        </r>
        <r>
          <rPr>
            <sz val="9"/>
            <color rgb="FF000000"/>
            <rFont val="Tahoma"/>
            <family val="2"/>
            <charset val="204"/>
          </rPr>
          <t xml:space="preserve">Кадастровая стоимость земельного участка</t>
        </r>
      </text>
    </comment>
    <comment ref="D40" authorId="0">
      <text>
        <r>
          <rPr>
            <sz val="10"/>
            <rFont val="Arial"/>
            <family val="2"/>
          </rPr>
          <t xml:space="preserve">Елена Владимировна Жилина:
</t>
        </r>
        <r>
          <rPr>
            <sz val="9"/>
            <color rgb="FF000000"/>
            <rFont val="Tahoma"/>
            <family val="2"/>
            <charset val="204"/>
          </rPr>
          <t xml:space="preserve">Кадастровая стоимость земельного участка</t>
        </r>
      </text>
    </comment>
    <comment ref="D60" authorId="0">
      <text>
        <r>
          <rPr>
            <sz val="10"/>
            <rFont val="Arial"/>
            <family val="2"/>
          </rPr>
          <t xml:space="preserve">ПД гк
</t>
        </r>
      </text>
    </comment>
    <comment ref="D65" authorId="0">
      <text>
        <r>
          <rPr>
            <sz val="10"/>
            <rFont val="Arial"/>
            <family val="2"/>
          </rPr>
          <t xml:space="preserve">ПД
</t>
        </r>
      </text>
    </comment>
    <comment ref="D70" authorId="0">
      <text>
        <r>
          <rPr>
            <sz val="10"/>
            <rFont val="Arial"/>
            <family val="2"/>
          </rPr>
          <t xml:space="preserve">ПД
</t>
        </r>
      </text>
    </comment>
    <comment ref="D75" authorId="0">
      <text>
        <r>
          <rPr>
            <sz val="10"/>
            <rFont val="Arial"/>
            <family val="2"/>
          </rPr>
          <t xml:space="preserve">ПД
</t>
        </r>
      </text>
    </comment>
    <comment ref="D81" authorId="0">
      <text>
        <r>
          <rPr>
            <sz val="10"/>
            <rFont val="Arial"/>
            <family val="2"/>
          </rPr>
          <t xml:space="preserve">МЗ
</t>
        </r>
        <r>
          <rPr>
            <sz val="9"/>
            <color rgb="FF000000"/>
            <rFont val="Tahoma"/>
            <family val="2"/>
            <charset val="204"/>
          </rPr>
          <t xml:space="preserve">
</t>
        </r>
      </text>
    </comment>
    <comment ref="D84" authorId="0">
      <text>
        <r>
          <rPr>
            <sz val="10"/>
            <rFont val="Arial"/>
            <family val="2"/>
          </rPr>
          <t xml:space="preserve">МЗ
</t>
        </r>
        <r>
          <rPr>
            <sz val="9"/>
            <color rgb="FF000000"/>
            <rFont val="Tahoma"/>
            <family val="2"/>
            <charset val="204"/>
          </rPr>
          <t xml:space="preserve">
</t>
        </r>
      </text>
    </comment>
    <comment ref="D87" authorId="0">
      <text>
        <r>
          <rPr>
            <sz val="10"/>
            <rFont val="Arial"/>
            <family val="2"/>
          </rPr>
          <t xml:space="preserve">МЗ
</t>
        </r>
        <r>
          <rPr>
            <sz val="9"/>
            <color rgb="FF000000"/>
            <rFont val="Tahoma"/>
            <family val="2"/>
            <charset val="204"/>
          </rPr>
          <t xml:space="preserve">
</t>
        </r>
      </text>
    </comment>
    <comment ref="D90" authorId="0">
      <text>
        <r>
          <rPr>
            <sz val="10"/>
            <rFont val="Arial"/>
            <family val="2"/>
          </rPr>
          <t xml:space="preserve">МЗ
</t>
        </r>
        <r>
          <rPr>
            <sz val="9"/>
            <color rgb="FF000000"/>
            <rFont val="Tahoma"/>
            <family val="2"/>
            <charset val="204"/>
          </rPr>
          <t xml:space="preserve">
</t>
        </r>
      </text>
    </comment>
    <comment ref="D142" authorId="0">
      <text>
        <r>
          <rPr>
            <sz val="10"/>
            <rFont val="Arial"/>
            <family val="2"/>
          </rPr>
          <t xml:space="preserve">ПД гк
</t>
        </r>
      </text>
    </comment>
    <comment ref="D146" authorId="0">
      <text>
        <r>
          <rPr>
            <sz val="10"/>
            <rFont val="Arial"/>
            <family val="2"/>
          </rPr>
          <t xml:space="preserve">ПД
</t>
        </r>
      </text>
    </comment>
    <comment ref="D150" authorId="0">
      <text>
        <r>
          <rPr>
            <sz val="10"/>
            <rFont val="Arial"/>
            <family val="2"/>
          </rPr>
          <t xml:space="preserve">ПД
</t>
        </r>
      </text>
    </comment>
    <comment ref="D154" authorId="0">
      <text>
        <r>
          <rPr>
            <sz val="10"/>
            <rFont val="Arial"/>
            <family val="2"/>
          </rPr>
          <t xml:space="preserve">ПД
</t>
        </r>
      </text>
    </comment>
    <comment ref="D160" authorId="0">
      <text>
        <r>
          <rPr>
            <sz val="10"/>
            <rFont val="Arial"/>
            <family val="2"/>
          </rPr>
          <t xml:space="preserve">МЗ
</t>
        </r>
        <r>
          <rPr>
            <sz val="9"/>
            <color rgb="FF000000"/>
            <rFont val="Tahoma"/>
            <family val="2"/>
            <charset val="204"/>
          </rPr>
          <t xml:space="preserve">
</t>
        </r>
      </text>
    </comment>
    <comment ref="D165" authorId="0">
      <text>
        <r>
          <rPr>
            <sz val="10"/>
            <rFont val="Arial"/>
            <family val="2"/>
          </rPr>
          <t xml:space="preserve">МЗ
</t>
        </r>
        <r>
          <rPr>
            <sz val="9"/>
            <color rgb="FF000000"/>
            <rFont val="Tahoma"/>
            <family val="2"/>
            <charset val="204"/>
          </rPr>
          <t xml:space="preserve">
</t>
        </r>
      </text>
    </comment>
    <comment ref="D170" authorId="0">
      <text>
        <r>
          <rPr>
            <sz val="10"/>
            <rFont val="Arial"/>
            <family val="2"/>
          </rPr>
          <t xml:space="preserve">МЗ
</t>
        </r>
        <r>
          <rPr>
            <sz val="9"/>
            <color rgb="FF000000"/>
            <rFont val="Tahoma"/>
            <family val="2"/>
            <charset val="204"/>
          </rPr>
          <t xml:space="preserve">
</t>
        </r>
      </text>
    </comment>
    <comment ref="D175" authorId="0">
      <text>
        <r>
          <rPr>
            <sz val="10"/>
            <rFont val="Arial"/>
            <family val="2"/>
          </rPr>
          <t xml:space="preserve">МЗ
</t>
        </r>
        <r>
          <rPr>
            <sz val="9"/>
            <color rgb="FF000000"/>
            <rFont val="Tahoma"/>
            <family val="2"/>
            <charset val="204"/>
          </rPr>
          <t xml:space="preserve">
</t>
        </r>
      </text>
    </comment>
    <comment ref="D181" authorId="0">
      <text>
        <r>
          <rPr>
            <sz val="10"/>
            <rFont val="Arial"/>
            <family val="2"/>
          </rPr>
          <t xml:space="preserve">МЗ
</t>
        </r>
        <r>
          <rPr>
            <sz val="9"/>
            <color rgb="FF000000"/>
            <rFont val="Tahoma"/>
            <family val="2"/>
            <charset val="204"/>
          </rPr>
          <t xml:space="preserve">
</t>
        </r>
      </text>
    </comment>
    <comment ref="D186" authorId="0">
      <text>
        <r>
          <rPr>
            <sz val="10"/>
            <rFont val="Arial"/>
            <family val="2"/>
          </rPr>
          <t xml:space="preserve">МЗ
</t>
        </r>
        <r>
          <rPr>
            <sz val="9"/>
            <color rgb="FF000000"/>
            <rFont val="Tahoma"/>
            <family val="2"/>
            <charset val="204"/>
          </rPr>
          <t xml:space="preserve">
</t>
        </r>
      </text>
    </comment>
    <comment ref="D191" authorId="0">
      <text>
        <r>
          <rPr>
            <sz val="10"/>
            <rFont val="Arial"/>
            <family val="2"/>
          </rPr>
          <t xml:space="preserve">МЗ
</t>
        </r>
        <r>
          <rPr>
            <sz val="9"/>
            <color rgb="FF000000"/>
            <rFont val="Tahoma"/>
            <family val="2"/>
            <charset val="204"/>
          </rPr>
          <t xml:space="preserve">
</t>
        </r>
      </text>
    </comment>
    <comment ref="D196" authorId="0">
      <text>
        <r>
          <rPr>
            <sz val="10"/>
            <rFont val="Arial"/>
            <family val="2"/>
          </rPr>
          <t xml:space="preserve">МЗ
</t>
        </r>
        <r>
          <rPr>
            <sz val="9"/>
            <color rgb="FF000000"/>
            <rFont val="Tahoma"/>
            <family val="2"/>
            <charset val="204"/>
          </rPr>
          <t xml:space="preserve">
</t>
        </r>
      </text>
    </comment>
    <comment ref="D202" authorId="0">
      <text>
        <r>
          <rPr>
            <sz val="10"/>
            <rFont val="Arial"/>
            <family val="2"/>
          </rPr>
          <t xml:space="preserve">МЗ
</t>
        </r>
        <r>
          <rPr>
            <sz val="9"/>
            <color rgb="FF000000"/>
            <rFont val="Tahoma"/>
            <family val="2"/>
            <charset val="204"/>
          </rPr>
          <t xml:space="preserve">
</t>
        </r>
      </text>
    </comment>
    <comment ref="D207" authorId="0">
      <text>
        <r>
          <rPr>
            <sz val="10"/>
            <rFont val="Arial"/>
            <family val="2"/>
          </rPr>
          <t xml:space="preserve">МЗ
</t>
        </r>
        <r>
          <rPr>
            <sz val="9"/>
            <color rgb="FF000000"/>
            <rFont val="Tahoma"/>
            <family val="2"/>
            <charset val="204"/>
          </rPr>
          <t xml:space="preserve">
</t>
        </r>
      </text>
    </comment>
    <comment ref="D212" authorId="0">
      <text>
        <r>
          <rPr>
            <sz val="10"/>
            <rFont val="Arial"/>
            <family val="2"/>
          </rPr>
          <t xml:space="preserve">МЗ
</t>
        </r>
        <r>
          <rPr>
            <sz val="9"/>
            <color rgb="FF000000"/>
            <rFont val="Tahoma"/>
            <family val="2"/>
            <charset val="204"/>
          </rPr>
          <t xml:space="preserve">
</t>
        </r>
      </text>
    </comment>
    <comment ref="D217" authorId="0">
      <text>
        <r>
          <rPr>
            <sz val="10"/>
            <rFont val="Arial"/>
            <family val="2"/>
          </rPr>
          <t xml:space="preserve">МЗ
</t>
        </r>
        <r>
          <rPr>
            <sz val="9"/>
            <color rgb="FF000000"/>
            <rFont val="Tahoma"/>
            <family val="2"/>
            <charset val="204"/>
          </rPr>
          <t xml:space="preserve">
</t>
        </r>
      </text>
    </comment>
    <comment ref="D224" authorId="0">
      <text>
        <r>
          <rPr>
            <sz val="10"/>
            <rFont val="Arial"/>
            <family val="2"/>
          </rPr>
          <t xml:space="preserve">ПД гк
</t>
        </r>
      </text>
    </comment>
    <comment ref="D228" authorId="0">
      <text>
        <r>
          <rPr>
            <sz val="10"/>
            <rFont val="Arial"/>
            <family val="2"/>
          </rPr>
          <t xml:space="preserve">ПД
</t>
        </r>
      </text>
    </comment>
    <comment ref="D233" authorId="0">
      <text>
        <r>
          <rPr>
            <sz val="10"/>
            <rFont val="Arial"/>
            <family val="2"/>
          </rPr>
          <t xml:space="preserve">МЗ
</t>
        </r>
        <r>
          <rPr>
            <sz val="9"/>
            <color rgb="FF000000"/>
            <rFont val="Tahoma"/>
            <family val="2"/>
            <charset val="204"/>
          </rPr>
          <t xml:space="preserve">
</t>
        </r>
      </text>
    </comment>
    <comment ref="D237" authorId="0">
      <text>
        <r>
          <rPr>
            <sz val="10"/>
            <rFont val="Arial"/>
            <family val="2"/>
          </rPr>
          <t xml:space="preserve">МЗ
</t>
        </r>
        <r>
          <rPr>
            <sz val="9"/>
            <color rgb="FF000000"/>
            <rFont val="Tahoma"/>
            <family val="2"/>
            <charset val="204"/>
          </rPr>
          <t xml:space="preserve">
</t>
        </r>
      </text>
    </comment>
    <comment ref="D241" authorId="0">
      <text>
        <r>
          <rPr>
            <sz val="10"/>
            <rFont val="Arial"/>
            <family val="2"/>
          </rPr>
          <t xml:space="preserve">МЗ
</t>
        </r>
        <r>
          <rPr>
            <sz val="9"/>
            <color rgb="FF000000"/>
            <rFont val="Tahoma"/>
            <family val="2"/>
            <charset val="204"/>
          </rPr>
          <t xml:space="preserve">
</t>
        </r>
      </text>
    </comment>
    <comment ref="D245" authorId="0">
      <text>
        <r>
          <rPr>
            <sz val="10"/>
            <rFont val="Arial"/>
            <family val="2"/>
          </rPr>
          <t xml:space="preserve">МЗ
</t>
        </r>
        <r>
          <rPr>
            <sz val="9"/>
            <color rgb="FF000000"/>
            <rFont val="Tahoma"/>
            <family val="2"/>
            <charset val="204"/>
          </rPr>
          <t xml:space="preserve">
</t>
        </r>
      </text>
    </comment>
    <comment ref="D269" authorId="0">
      <text>
        <r>
          <rPr>
            <sz val="10"/>
            <rFont val="Arial"/>
            <family val="2"/>
          </rPr>
          <t xml:space="preserve">Елена Владимировна Жилина:
</t>
        </r>
        <r>
          <rPr>
            <sz val="9"/>
            <color rgb="FF000000"/>
            <rFont val="Tahoma"/>
            <family val="2"/>
            <charset val="204"/>
          </rPr>
          <t xml:space="preserve">МЗ
</t>
        </r>
      </text>
    </comment>
    <comment ref="D292" authorId="0">
      <text>
        <r>
          <rPr>
            <sz val="10"/>
            <rFont val="Arial"/>
            <family val="2"/>
          </rPr>
          <t xml:space="preserve">Елена Владимировна Жилина:
</t>
        </r>
        <r>
          <rPr>
            <sz val="9"/>
            <color rgb="FF000000"/>
            <rFont val="Tahoma"/>
            <family val="2"/>
            <charset val="204"/>
          </rPr>
          <t xml:space="preserve">МЗ
</t>
        </r>
      </text>
    </comment>
    <comment ref="D297" authorId="0">
      <text>
        <r>
          <rPr>
            <sz val="10"/>
            <rFont val="Arial"/>
            <family val="2"/>
          </rPr>
          <t xml:space="preserve">Елена Владимировна Жилина:
</t>
        </r>
        <r>
          <rPr>
            <sz val="9"/>
            <color rgb="FF000000"/>
            <rFont val="Tahoma"/>
            <family val="2"/>
            <charset val="204"/>
          </rPr>
          <t xml:space="preserve">МЗ
</t>
        </r>
      </text>
    </comment>
    <comment ref="D315" authorId="0">
      <text>
        <r>
          <rPr>
            <sz val="10"/>
            <rFont val="Arial"/>
            <family val="2"/>
          </rPr>
          <t xml:space="preserve">Елена Владимировна Жилина:
</t>
        </r>
        <r>
          <rPr>
            <sz val="9"/>
            <color rgb="FF000000"/>
            <rFont val="Tahoma"/>
            <family val="2"/>
            <charset val="204"/>
          </rPr>
          <t xml:space="preserve">МЗ
</t>
        </r>
      </text>
    </comment>
    <comment ref="D368" authorId="0">
      <text>
        <r>
          <rPr>
            <sz val="10"/>
            <rFont val="Arial"/>
            <family val="2"/>
          </rPr>
          <t xml:space="preserve">Елена Владимировна Жилина:
</t>
        </r>
        <r>
          <rPr>
            <sz val="9"/>
            <color rgb="FF000000"/>
            <rFont val="Tahoma"/>
            <family val="2"/>
            <charset val="204"/>
          </rPr>
          <t xml:space="preserve">МЗ</t>
        </r>
      </text>
    </comment>
    <comment ref="D371" authorId="0">
      <text>
        <r>
          <rPr>
            <sz val="10"/>
            <rFont val="Arial"/>
            <family val="2"/>
          </rPr>
          <t xml:space="preserve">Елена Владимировна Жилина:
</t>
        </r>
        <r>
          <rPr>
            <sz val="9"/>
            <color rgb="FF000000"/>
            <rFont val="Tahoma"/>
            <family val="2"/>
            <charset val="204"/>
          </rPr>
          <t xml:space="preserve">МЗ
</t>
        </r>
      </text>
    </comment>
    <comment ref="D377" authorId="0">
      <text>
        <r>
          <rPr>
            <sz val="10"/>
            <rFont val="Arial"/>
            <family val="2"/>
          </rPr>
          <t xml:space="preserve">Елена Владимировна Жилина:
</t>
        </r>
        <r>
          <rPr>
            <sz val="9"/>
            <color rgb="FF000000"/>
            <rFont val="Tahoma"/>
            <family val="2"/>
            <charset val="204"/>
          </rPr>
          <t xml:space="preserve">МЗ</t>
        </r>
      </text>
    </comment>
    <comment ref="D381" authorId="0">
      <text>
        <r>
          <rPr>
            <sz val="10"/>
            <rFont val="Arial"/>
            <family val="2"/>
          </rPr>
          <t xml:space="preserve">Елена Владимировна Жилина:
</t>
        </r>
        <r>
          <rPr>
            <sz val="9"/>
            <color rgb="FF000000"/>
            <rFont val="Tahoma"/>
            <family val="2"/>
            <charset val="204"/>
          </rPr>
          <t xml:space="preserve">МЗ</t>
        </r>
      </text>
    </comment>
    <comment ref="D445" authorId="0">
      <text>
        <r>
          <rPr>
            <sz val="10"/>
            <rFont val="Arial"/>
            <family val="2"/>
          </rPr>
          <t xml:space="preserve">Елена Владимировна Жилина:
</t>
        </r>
        <r>
          <rPr>
            <sz val="9"/>
            <color rgb="FF000000"/>
            <rFont val="Tahoma"/>
            <family val="2"/>
            <charset val="204"/>
          </rPr>
          <t xml:space="preserve">МЗ</t>
        </r>
      </text>
    </comment>
    <comment ref="D450" authorId="0">
      <text>
        <r>
          <rPr>
            <sz val="10"/>
            <rFont val="Arial"/>
            <family val="2"/>
          </rPr>
          <t xml:space="preserve">Елена Владимировна Жилина:
</t>
        </r>
        <r>
          <rPr>
            <sz val="9"/>
            <color rgb="FF000000"/>
            <rFont val="Tahoma"/>
            <family val="2"/>
            <charset val="204"/>
          </rPr>
          <t xml:space="preserve">МЗ</t>
        </r>
      </text>
    </comment>
    <comment ref="D456" authorId="0">
      <text>
        <r>
          <rPr>
            <sz val="10"/>
            <rFont val="Arial"/>
            <family val="2"/>
          </rPr>
          <t xml:space="preserve">Елена Владимировна Жилина:
</t>
        </r>
        <r>
          <rPr>
            <sz val="9"/>
            <color rgb="FF000000"/>
            <rFont val="Tahoma"/>
            <family val="2"/>
            <charset val="204"/>
          </rPr>
          <t xml:space="preserve">МЗ</t>
        </r>
      </text>
    </comment>
    <comment ref="D657" authorId="0">
      <text>
        <r>
          <rPr>
            <sz val="10"/>
            <rFont val="Arial"/>
            <family val="2"/>
          </rPr>
          <t xml:space="preserve">из род.платы на хоз.расходы и моющие
</t>
        </r>
        <r>
          <rPr>
            <sz val="9"/>
            <color rgb="FF000000"/>
            <rFont val="Tahoma"/>
            <family val="2"/>
            <charset val="204"/>
          </rPr>
          <t xml:space="preserve">
</t>
        </r>
      </text>
    </comment>
    <comment ref="D660" authorId="0">
      <text>
        <r>
          <rPr>
            <sz val="10"/>
            <rFont val="Arial"/>
            <family val="2"/>
          </rPr>
          <t xml:space="preserve">плановое 
кол-во дней посещения ДОУ в год</t>
        </r>
      </text>
    </comment>
    <comment ref="E60" authorId="0">
      <text>
        <r>
          <rPr>
            <sz val="10"/>
            <rFont val="Arial"/>
            <family val="2"/>
          </rPr>
          <t xml:space="preserve">МЗ
</t>
        </r>
        <r>
          <rPr>
            <sz val="9"/>
            <color rgb="FF000000"/>
            <rFont val="Tahoma"/>
            <family val="2"/>
            <charset val="204"/>
          </rPr>
          <t xml:space="preserve">
</t>
        </r>
      </text>
    </comment>
    <comment ref="E65" authorId="0">
      <text>
        <r>
          <rPr>
            <sz val="10"/>
            <rFont val="Arial"/>
            <family val="2"/>
          </rPr>
          <t xml:space="preserve">МЗ
</t>
        </r>
        <r>
          <rPr>
            <sz val="9"/>
            <color rgb="FF000000"/>
            <rFont val="Tahoma"/>
            <family val="2"/>
            <charset val="204"/>
          </rPr>
          <t xml:space="preserve">
</t>
        </r>
      </text>
    </comment>
    <comment ref="E70" authorId="0">
      <text>
        <r>
          <rPr>
            <sz val="10"/>
            <rFont val="Arial"/>
            <family val="2"/>
          </rPr>
          <t xml:space="preserve">МЗ
</t>
        </r>
        <r>
          <rPr>
            <sz val="9"/>
            <color rgb="FF000000"/>
            <rFont val="Tahoma"/>
            <family val="2"/>
            <charset val="204"/>
          </rPr>
          <t xml:space="preserve">
</t>
        </r>
      </text>
    </comment>
    <comment ref="E75" authorId="0">
      <text>
        <r>
          <rPr>
            <sz val="10"/>
            <rFont val="Arial"/>
            <family val="2"/>
          </rPr>
          <t xml:space="preserve">МЗ
</t>
        </r>
        <r>
          <rPr>
            <sz val="9"/>
            <color rgb="FF000000"/>
            <rFont val="Tahoma"/>
            <family val="2"/>
            <charset val="204"/>
          </rPr>
          <t xml:space="preserve">
</t>
        </r>
      </text>
    </comment>
    <comment ref="E142" authorId="0">
      <text>
        <r>
          <rPr>
            <sz val="10"/>
            <rFont val="Arial"/>
            <family val="2"/>
          </rPr>
          <t xml:space="preserve">МЗ
</t>
        </r>
        <r>
          <rPr>
            <sz val="9"/>
            <color rgb="FF000000"/>
            <rFont val="Tahoma"/>
            <family val="2"/>
            <charset val="204"/>
          </rPr>
          <t xml:space="preserve">
</t>
        </r>
      </text>
    </comment>
    <comment ref="E146" authorId="0">
      <text>
        <r>
          <rPr>
            <sz val="10"/>
            <rFont val="Arial"/>
            <family val="2"/>
          </rPr>
          <t xml:space="preserve">МЗ
</t>
        </r>
        <r>
          <rPr>
            <sz val="9"/>
            <color rgb="FF000000"/>
            <rFont val="Tahoma"/>
            <family val="2"/>
            <charset val="204"/>
          </rPr>
          <t xml:space="preserve">
</t>
        </r>
      </text>
    </comment>
    <comment ref="E150" authorId="0">
      <text>
        <r>
          <rPr>
            <sz val="10"/>
            <rFont val="Arial"/>
            <family val="2"/>
          </rPr>
          <t xml:space="preserve">МЗ
</t>
        </r>
        <r>
          <rPr>
            <sz val="9"/>
            <color rgb="FF000000"/>
            <rFont val="Tahoma"/>
            <family val="2"/>
            <charset val="204"/>
          </rPr>
          <t xml:space="preserve">
</t>
        </r>
      </text>
    </comment>
    <comment ref="E154" authorId="0">
      <text>
        <r>
          <rPr>
            <sz val="10"/>
            <rFont val="Arial"/>
            <family val="2"/>
          </rPr>
          <t xml:space="preserve">МЗ
</t>
        </r>
        <r>
          <rPr>
            <sz val="9"/>
            <color rgb="FF000000"/>
            <rFont val="Tahoma"/>
            <family val="2"/>
            <charset val="204"/>
          </rPr>
          <t xml:space="preserve">
</t>
        </r>
      </text>
    </comment>
    <comment ref="E224" authorId="0">
      <text>
        <r>
          <rPr>
            <sz val="10"/>
            <rFont val="Arial"/>
            <family val="2"/>
          </rPr>
          <t xml:space="preserve">МЗ
</t>
        </r>
        <r>
          <rPr>
            <sz val="9"/>
            <color rgb="FF000000"/>
            <rFont val="Tahoma"/>
            <family val="2"/>
            <charset val="204"/>
          </rPr>
          <t xml:space="preserve">
</t>
        </r>
      </text>
    </comment>
    <comment ref="E228" authorId="0">
      <text>
        <r>
          <rPr>
            <sz val="10"/>
            <rFont val="Arial"/>
            <family val="2"/>
          </rPr>
          <t xml:space="preserve">МЗ
</t>
        </r>
        <r>
          <rPr>
            <sz val="9"/>
            <color rgb="FF000000"/>
            <rFont val="Tahoma"/>
            <family val="2"/>
            <charset val="204"/>
          </rPr>
          <t xml:space="preserve">
</t>
        </r>
      </text>
    </comment>
    <comment ref="G32"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33"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35" authorId="0">
      <text>
        <r>
          <rPr>
            <sz val="10"/>
            <rFont val="Arial"/>
            <family val="2"/>
          </rPr>
          <t xml:space="preserve">Елена Владимировна Жилина:
</t>
        </r>
        <r>
          <rPr>
            <sz val="9"/>
            <color rgb="FF000000"/>
            <rFont val="Tahoma"/>
            <family val="2"/>
            <charset val="204"/>
          </rPr>
          <t xml:space="preserve">площадь земельного участка</t>
        </r>
      </text>
    </comment>
    <comment ref="G36"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37" authorId="0">
      <text>
        <r>
          <rPr>
            <sz val="10"/>
            <rFont val="Arial"/>
            <family val="2"/>
          </rPr>
          <t xml:space="preserve">Елена Владимировна Жилина:
</t>
        </r>
        <r>
          <rPr>
            <sz val="9"/>
            <color rgb="FF000000"/>
            <rFont val="Tahoma"/>
            <family val="2"/>
            <charset val="204"/>
          </rPr>
          <t xml:space="preserve">площадь земельного участка</t>
        </r>
      </text>
    </comment>
    <comment ref="G38"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39" authorId="0">
      <text>
        <r>
          <rPr>
            <sz val="10"/>
            <rFont val="Arial"/>
            <family val="2"/>
          </rPr>
          <t xml:space="preserve">Елена Владимировна Жилина:
</t>
        </r>
        <r>
          <rPr>
            <sz val="9"/>
            <color rgb="FF000000"/>
            <rFont val="Tahoma"/>
            <family val="2"/>
            <charset val="204"/>
          </rPr>
          <t xml:space="preserve">площадь земельного участка</t>
        </r>
      </text>
    </comment>
    <comment ref="G40"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48"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50"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52"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54"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56"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311" authorId="0">
      <text>
        <r>
          <rPr>
            <sz val="10"/>
            <rFont val="Arial"/>
            <family val="2"/>
          </rPr>
          <t xml:space="preserve">Елена Владимировна Жилина:
</t>
        </r>
        <r>
          <rPr>
            <sz val="9"/>
            <color rgb="FF000000"/>
            <rFont val="Tahoma"/>
            <family val="2"/>
            <charset val="204"/>
          </rPr>
          <t xml:space="preserve">МЗ
</t>
        </r>
      </text>
    </comment>
    <comment ref="G312" authorId="0">
      <text>
        <r>
          <rPr>
            <sz val="10"/>
            <rFont val="Arial"/>
            <family val="2"/>
          </rPr>
          <t xml:space="preserve">Елена Владимировна Жилина:
</t>
        </r>
        <r>
          <rPr>
            <sz val="9"/>
            <color rgb="FF000000"/>
            <rFont val="Tahoma"/>
            <family val="2"/>
            <charset val="204"/>
          </rPr>
          <t xml:space="preserve">МЗ
</t>
        </r>
      </text>
    </comment>
    <comment ref="G313" authorId="0">
      <text>
        <r>
          <rPr>
            <sz val="10"/>
            <rFont val="Arial"/>
            <family val="2"/>
          </rPr>
          <t xml:space="preserve">Елена Владимировна Жилина:
</t>
        </r>
        <r>
          <rPr>
            <sz val="9"/>
            <color rgb="FF000000"/>
            <rFont val="Tahoma"/>
            <family val="2"/>
            <charset val="204"/>
          </rPr>
          <t xml:space="preserve">МЗ
</t>
        </r>
      </text>
    </comment>
    <comment ref="G657" authorId="0">
      <text>
        <r>
          <rPr>
            <sz val="10"/>
            <rFont val="Arial"/>
            <family val="2"/>
          </rPr>
          <t xml:space="preserve">размер родительской платы
</t>
        </r>
      </text>
    </comment>
    <comment ref="G660" authorId="0">
      <text>
        <r>
          <rPr>
            <sz val="10"/>
            <rFont val="Arial"/>
            <family val="2"/>
          </rPr>
          <t xml:space="preserve">числен детей
</t>
        </r>
        <r>
          <rPr>
            <sz val="9"/>
            <color rgb="FF000000"/>
            <rFont val="Tahoma"/>
            <family val="2"/>
            <charset val="204"/>
          </rPr>
          <t xml:space="preserve">
</t>
        </r>
      </text>
    </comment>
    <comment ref="H47" authorId="0">
      <text>
        <r>
          <rPr>
            <sz val="10"/>
            <rFont val="Arial"/>
            <family val="2"/>
          </rPr>
          <t xml:space="preserve">Елена Владимировна Жилина:
</t>
        </r>
        <r>
          <rPr>
            <sz val="9"/>
            <color rgb="FF000000"/>
            <rFont val="Tahoma"/>
            <family val="2"/>
            <charset val="204"/>
          </rPr>
          <t xml:space="preserve">указывается, если ТС зарегестрировано в текущем году, т.к. если ТС на балансе уч-я не весь год, это учитывается при рассчет налога</t>
        </r>
      </text>
    </comment>
    <comment ref="H49" authorId="0">
      <text>
        <r>
          <rPr>
            <sz val="10"/>
            <rFont val="Arial"/>
            <family val="2"/>
          </rPr>
          <t xml:space="preserve">Елена Владимировна Жилина:
</t>
        </r>
        <r>
          <rPr>
            <sz val="9"/>
            <color rgb="FF000000"/>
            <rFont val="Tahoma"/>
            <family val="2"/>
            <charset val="204"/>
          </rPr>
          <t xml:space="preserve">указывается, если ТС зарегестрировано в текущем году, т.к. если ТС на балансе уч-я не весь год, это учитывается при рассчет налога</t>
        </r>
      </text>
    </comment>
    <comment ref="H51" authorId="0">
      <text>
        <r>
          <rPr>
            <sz val="10"/>
            <rFont val="Arial"/>
            <family val="2"/>
          </rPr>
          <t xml:space="preserve">Елена Владимировна Жилина:
</t>
        </r>
        <r>
          <rPr>
            <sz val="9"/>
            <color rgb="FF000000"/>
            <rFont val="Tahoma"/>
            <family val="2"/>
            <charset val="204"/>
          </rPr>
          <t xml:space="preserve">указывается, если ТС зарегестрировано в текущем году, т.к. если ТС на балансе уч-я не весь год, это учитывается при рассчет налога</t>
        </r>
      </text>
    </comment>
    <comment ref="H53" authorId="0">
      <text>
        <r>
          <rPr>
            <sz val="10"/>
            <rFont val="Arial"/>
            <family val="2"/>
          </rPr>
          <t xml:space="preserve">Елена Владимировна Жилина:
</t>
        </r>
        <r>
          <rPr>
            <sz val="9"/>
            <color rgb="FF000000"/>
            <rFont val="Tahoma"/>
            <family val="2"/>
            <charset val="204"/>
          </rPr>
          <t xml:space="preserve">указывается, если ТС зарегестрировано в текущем году, т.к. если ТС на балансе уч-я не весь год, это учитывается при рассчет налога</t>
        </r>
      </text>
    </comment>
    <comment ref="H55" authorId="0">
      <text>
        <r>
          <rPr>
            <sz val="10"/>
            <rFont val="Arial"/>
            <family val="2"/>
          </rPr>
          <t xml:space="preserve">Елена Владимировна Жилина:
</t>
        </r>
        <r>
          <rPr>
            <sz val="9"/>
            <color rgb="FF000000"/>
            <rFont val="Tahoma"/>
            <family val="2"/>
            <charset val="204"/>
          </rPr>
          <t xml:space="preserve">указывается, если ТС зарегестрировано в текущем году, т.к. если ТС на балансе уч-я не весь год, это учитывается при рассчет налога</t>
        </r>
      </text>
    </comment>
    <comment ref="H311" authorId="0">
      <text>
        <r>
          <rPr>
            <sz val="10"/>
            <rFont val="Arial"/>
            <family val="2"/>
          </rPr>
          <t xml:space="preserve">Елена Владимировна Жилина:
</t>
        </r>
        <r>
          <rPr>
            <sz val="9"/>
            <color rgb="FF000000"/>
            <rFont val="Tahoma"/>
            <family val="2"/>
            <charset val="204"/>
          </rPr>
          <t xml:space="preserve">ПД
</t>
        </r>
      </text>
    </comment>
    <comment ref="I35" authorId="0">
      <text>
        <r>
          <rPr>
            <sz val="10"/>
            <rFont val="Arial"/>
            <family val="2"/>
          </rPr>
          <t xml:space="preserve">Елена Владимировна Жилина:
</t>
        </r>
        <r>
          <rPr>
            <sz val="9"/>
            <color rgb="FF000000"/>
            <rFont val="Tahoma"/>
            <family val="2"/>
            <charset val="204"/>
          </rPr>
          <t xml:space="preserve">кадастровая ставка
</t>
        </r>
      </text>
    </comment>
    <comment ref="I37" authorId="0">
      <text>
        <r>
          <rPr>
            <sz val="10"/>
            <rFont val="Arial"/>
            <family val="2"/>
          </rPr>
          <t xml:space="preserve">Елена Владимировна Жилина:
</t>
        </r>
        <r>
          <rPr>
            <sz val="9"/>
            <color rgb="FF000000"/>
            <rFont val="Tahoma"/>
            <family val="2"/>
            <charset val="204"/>
          </rPr>
          <t xml:space="preserve">кадастровая ставка
</t>
        </r>
      </text>
    </comment>
    <comment ref="I39" authorId="0">
      <text>
        <r>
          <rPr>
            <sz val="10"/>
            <rFont val="Arial"/>
            <family val="2"/>
          </rPr>
          <t xml:space="preserve">Елена Владимировна Жилина:
</t>
        </r>
        <r>
          <rPr>
            <sz val="9"/>
            <color rgb="FF000000"/>
            <rFont val="Tahoma"/>
            <family val="2"/>
            <charset val="204"/>
          </rPr>
          <t xml:space="preserve">кадастровая ставка
</t>
        </r>
      </text>
    </comment>
    <comment ref="I47" authorId="0">
      <text>
        <r>
          <rPr>
            <sz val="10"/>
            <rFont val="Arial"/>
            <family val="2"/>
          </rPr>
          <t xml:space="preserve">Елена Владимировна Жилина:
</t>
        </r>
        <r>
          <rPr>
            <sz val="9"/>
            <color rgb="FF000000"/>
            <rFont val="Tahoma"/>
            <family val="2"/>
            <charset val="204"/>
          </rPr>
          <t xml:space="preserve">указывается кол-во полных месяцев
</t>
        </r>
      </text>
    </comment>
    <comment ref="I49" authorId="0">
      <text>
        <r>
          <rPr>
            <sz val="10"/>
            <rFont val="Arial"/>
            <family val="2"/>
          </rPr>
          <t xml:space="preserve">Елена Владимировна Жилина:
</t>
        </r>
        <r>
          <rPr>
            <sz val="9"/>
            <color rgb="FF000000"/>
            <rFont val="Tahoma"/>
            <family val="2"/>
            <charset val="204"/>
          </rPr>
          <t xml:space="preserve">указывается кол-во полных месяцев
</t>
        </r>
      </text>
    </comment>
    <comment ref="I51" authorId="0">
      <text>
        <r>
          <rPr>
            <sz val="10"/>
            <rFont val="Arial"/>
            <family val="2"/>
          </rPr>
          <t xml:space="preserve">Елена Владимировна Жилина:
</t>
        </r>
        <r>
          <rPr>
            <sz val="9"/>
            <color rgb="FF000000"/>
            <rFont val="Tahoma"/>
            <family val="2"/>
            <charset val="204"/>
          </rPr>
          <t xml:space="preserve">указывается кол-во полных месяцев
</t>
        </r>
      </text>
    </comment>
    <comment ref="I53" authorId="0">
      <text>
        <r>
          <rPr>
            <sz val="10"/>
            <rFont val="Arial"/>
            <family val="2"/>
          </rPr>
          <t xml:space="preserve">Елена Владимировна Жилина:
</t>
        </r>
        <r>
          <rPr>
            <sz val="9"/>
            <color rgb="FF000000"/>
            <rFont val="Tahoma"/>
            <family val="2"/>
            <charset val="204"/>
          </rPr>
          <t xml:space="preserve">указывается кол-во полных месяцев
</t>
        </r>
      </text>
    </comment>
    <comment ref="I55" authorId="0">
      <text>
        <r>
          <rPr>
            <sz val="10"/>
            <rFont val="Arial"/>
            <family val="2"/>
          </rPr>
          <t xml:space="preserve">Елена Владимировна Жилина:
</t>
        </r>
        <r>
          <rPr>
            <sz val="9"/>
            <color rgb="FF000000"/>
            <rFont val="Tahoma"/>
            <family val="2"/>
            <charset val="204"/>
          </rPr>
          <t xml:space="preserve">указывается кол-во полных месяцев
</t>
        </r>
      </text>
    </comment>
    <comment ref="I657" authorId="0">
      <text>
        <r>
          <rPr>
            <sz val="10"/>
            <rFont val="Arial"/>
            <family val="2"/>
          </rPr>
          <t xml:space="preserve">стоимость 1 дд
</t>
        </r>
      </text>
    </comment>
    <comment ref="I660" authorId="0">
      <text>
        <r>
          <rPr>
            <sz val="10"/>
            <rFont val="Arial"/>
            <family val="2"/>
          </rPr>
          <t xml:space="preserve">ожидаемые расходы на питание в год всего
</t>
        </r>
      </text>
    </comment>
  </commentList>
</comments>
</file>

<file path=xl/comments12.xml><?xml version="1.0" encoding="utf-8"?>
<comments xmlns="http://schemas.openxmlformats.org/spreadsheetml/2006/main" xmlns:xdr="http://schemas.openxmlformats.org/drawingml/2006/spreadsheetDrawing">
  <authors>
    <author>&lt;анонимный&gt;</author>
  </authors>
  <commentList>
    <comment ref="A7" authorId="0">
      <text>
        <r>
          <rPr>
            <sz val="10"/>
            <rFont val="Arial"/>
            <family val="2"/>
          </rPr>
          <t xml:space="preserve">Елена Владимировна Жилина:
</t>
        </r>
        <r>
          <rPr>
            <sz val="9"/>
            <color rgb="FF000000"/>
            <rFont val="Tahoma"/>
            <family val="2"/>
            <charset val="204"/>
          </rPr>
          <t xml:space="preserve">Все показатели заполняем в разрезе договоров (если разные поставщики услуг, или разные тарифы). </t>
        </r>
      </text>
    </comment>
    <comment ref="B34" authorId="0">
      <text>
        <r>
          <rPr>
            <sz val="10"/>
            <rFont val="Arial"/>
            <family val="2"/>
          </rPr>
          <t xml:space="preserve">Елена Владимировна Жилина:
</t>
        </r>
        <r>
          <rPr>
            <sz val="9"/>
            <color rgb="FF000000"/>
            <rFont val="Tahoma"/>
            <family val="2"/>
            <charset val="204"/>
          </rPr>
          <t xml:space="preserve">расходы указываются отдельно по каждому участку</t>
        </r>
      </text>
    </comment>
    <comment ref="B46" authorId="0">
      <text>
        <r>
          <rPr>
            <sz val="10"/>
            <rFont val="Arial"/>
            <family val="2"/>
          </rPr>
          <t xml:space="preserve">Елена Владимировна Жилина:
</t>
        </r>
        <r>
          <rPr>
            <sz val="9"/>
            <color rgb="FF000000"/>
            <rFont val="Tahoma"/>
            <family val="2"/>
            <charset val="204"/>
          </rPr>
          <t xml:space="preserve">расходы указываются отдельно по каждому ТС
</t>
        </r>
      </text>
    </comment>
    <comment ref="B361" authorId="0">
      <text>
        <r>
          <rPr>
            <sz val="10"/>
            <rFont val="Arial"/>
            <family val="2"/>
          </rPr>
          <t xml:space="preserve">Елена Владимировна Жилина:
</t>
        </r>
        <r>
          <rPr>
            <sz val="9"/>
            <color rgb="FF000000"/>
            <rFont val="Tahoma"/>
            <family val="2"/>
            <charset val="204"/>
          </rPr>
          <t xml:space="preserve">расходы указываются отдельно по каждому ТС
</t>
        </r>
      </text>
    </comment>
    <comment ref="B656" authorId="0">
      <text>
        <r>
          <rPr>
            <sz val="10"/>
            <rFont val="Arial"/>
            <family val="2"/>
          </rPr>
          <t xml:space="preserve">ДОУ и дошк.группа гим 1
</t>
        </r>
        <r>
          <rPr>
            <sz val="9"/>
            <color rgb="FF000000"/>
            <rFont val="Tahoma"/>
            <family val="2"/>
            <charset val="204"/>
          </rPr>
          <t xml:space="preserve">
</t>
        </r>
      </text>
    </comment>
    <comment ref="B657" authorId="0">
      <text>
        <r>
          <rPr>
            <sz val="10"/>
            <rFont val="Arial"/>
            <family val="2"/>
          </rPr>
          <t xml:space="preserve">% взымаемый банком
</t>
        </r>
      </text>
    </comment>
    <comment ref="C60" authorId="0">
      <text>
        <r>
          <rPr>
            <sz val="10"/>
            <rFont val="Arial"/>
            <family val="2"/>
          </rPr>
          <t xml:space="preserve">ПД м.куб.
</t>
        </r>
      </text>
    </comment>
    <comment ref="C65" authorId="0">
      <text>
        <r>
          <rPr>
            <sz val="10"/>
            <rFont val="Arial"/>
            <family val="2"/>
          </rPr>
          <t xml:space="preserve">ПД м.куб.
</t>
        </r>
      </text>
    </comment>
    <comment ref="C70" authorId="0">
      <text>
        <r>
          <rPr>
            <sz val="10"/>
            <rFont val="Arial"/>
            <family val="2"/>
          </rPr>
          <t xml:space="preserve">ПД м.куб.
</t>
        </r>
      </text>
    </comment>
    <comment ref="C75" authorId="0">
      <text>
        <r>
          <rPr>
            <sz val="10"/>
            <rFont val="Arial"/>
            <family val="2"/>
          </rPr>
          <t xml:space="preserve">ПД м.куб.
</t>
        </r>
      </text>
    </comment>
    <comment ref="C81" authorId="0">
      <text>
        <r>
          <rPr>
            <sz val="10"/>
            <rFont val="Arial"/>
            <family val="2"/>
          </rPr>
          <t xml:space="preserve">ПД
</t>
        </r>
      </text>
    </comment>
    <comment ref="C84" authorId="0">
      <text>
        <r>
          <rPr>
            <sz val="10"/>
            <rFont val="Arial"/>
            <family val="2"/>
          </rPr>
          <t xml:space="preserve">ПД
</t>
        </r>
      </text>
    </comment>
    <comment ref="C87" authorId="0">
      <text>
        <r>
          <rPr>
            <sz val="10"/>
            <rFont val="Arial"/>
            <family val="2"/>
          </rPr>
          <t xml:space="preserve">ПД
</t>
        </r>
      </text>
    </comment>
    <comment ref="C90" authorId="0">
      <text>
        <r>
          <rPr>
            <sz val="10"/>
            <rFont val="Arial"/>
            <family val="2"/>
          </rPr>
          <t xml:space="preserve">ПД
</t>
        </r>
      </text>
    </comment>
    <comment ref="C142" authorId="0">
      <text>
        <r>
          <rPr>
            <sz val="10"/>
            <rFont val="Arial"/>
            <family val="2"/>
          </rPr>
          <t xml:space="preserve">ПД м.куб.
</t>
        </r>
      </text>
    </comment>
    <comment ref="C146" authorId="0">
      <text>
        <r>
          <rPr>
            <sz val="10"/>
            <rFont val="Arial"/>
            <family val="2"/>
          </rPr>
          <t xml:space="preserve">ПД м.куб.
</t>
        </r>
      </text>
    </comment>
    <comment ref="C150" authorId="0">
      <text>
        <r>
          <rPr>
            <sz val="10"/>
            <rFont val="Arial"/>
            <family val="2"/>
          </rPr>
          <t xml:space="preserve">ПД м.куб.
</t>
        </r>
      </text>
    </comment>
    <comment ref="C154" authorId="0">
      <text>
        <r>
          <rPr>
            <sz val="10"/>
            <rFont val="Arial"/>
            <family val="2"/>
          </rPr>
          <t xml:space="preserve">ПД м.куб.
</t>
        </r>
      </text>
    </comment>
    <comment ref="C160" authorId="0">
      <text>
        <r>
          <rPr>
            <sz val="10"/>
            <rFont val="Arial"/>
            <family val="2"/>
          </rPr>
          <t xml:space="preserve">ПД
</t>
        </r>
      </text>
    </comment>
    <comment ref="C165" authorId="0">
      <text>
        <r>
          <rPr>
            <sz val="10"/>
            <rFont val="Arial"/>
            <family val="2"/>
          </rPr>
          <t xml:space="preserve">ПД
</t>
        </r>
      </text>
    </comment>
    <comment ref="C170" authorId="0">
      <text>
        <r>
          <rPr>
            <sz val="10"/>
            <rFont val="Arial"/>
            <family val="2"/>
          </rPr>
          <t xml:space="preserve">ПД
</t>
        </r>
      </text>
    </comment>
    <comment ref="C175" authorId="0">
      <text>
        <r>
          <rPr>
            <sz val="10"/>
            <rFont val="Arial"/>
            <family val="2"/>
          </rPr>
          <t xml:space="preserve">ПД
</t>
        </r>
      </text>
    </comment>
    <comment ref="C181" authorId="0">
      <text>
        <r>
          <rPr>
            <sz val="10"/>
            <rFont val="Arial"/>
            <family val="2"/>
          </rPr>
          <t xml:space="preserve">ПД
</t>
        </r>
      </text>
    </comment>
    <comment ref="C186" authorId="0">
      <text>
        <r>
          <rPr>
            <sz val="10"/>
            <rFont val="Arial"/>
            <family val="2"/>
          </rPr>
          <t xml:space="preserve">ПД
</t>
        </r>
      </text>
    </comment>
    <comment ref="C191" authorId="0">
      <text>
        <r>
          <rPr>
            <sz val="10"/>
            <rFont val="Arial"/>
            <family val="2"/>
          </rPr>
          <t xml:space="preserve">ПД
</t>
        </r>
      </text>
    </comment>
    <comment ref="C196" authorId="0">
      <text>
        <r>
          <rPr>
            <sz val="10"/>
            <rFont val="Arial"/>
            <family val="2"/>
          </rPr>
          <t xml:space="preserve">ПД
</t>
        </r>
      </text>
    </comment>
    <comment ref="C202" authorId="0">
      <text>
        <r>
          <rPr>
            <sz val="10"/>
            <rFont val="Arial"/>
            <family val="2"/>
          </rPr>
          <t xml:space="preserve">ПД
</t>
        </r>
      </text>
    </comment>
    <comment ref="C207" authorId="0">
      <text>
        <r>
          <rPr>
            <sz val="10"/>
            <rFont val="Arial"/>
            <family val="2"/>
          </rPr>
          <t xml:space="preserve">ПД
</t>
        </r>
      </text>
    </comment>
    <comment ref="C212" authorId="0">
      <text>
        <r>
          <rPr>
            <sz val="10"/>
            <rFont val="Arial"/>
            <family val="2"/>
          </rPr>
          <t xml:space="preserve">ПД
</t>
        </r>
      </text>
    </comment>
    <comment ref="C217" authorId="0">
      <text>
        <r>
          <rPr>
            <sz val="10"/>
            <rFont val="Arial"/>
            <family val="2"/>
          </rPr>
          <t xml:space="preserve">ПД
</t>
        </r>
      </text>
    </comment>
    <comment ref="C224" authorId="0">
      <text>
        <r>
          <rPr>
            <sz val="10"/>
            <rFont val="Arial"/>
            <family val="2"/>
          </rPr>
          <t xml:space="preserve">ПД м.куб.
</t>
        </r>
      </text>
    </comment>
    <comment ref="C228" authorId="0">
      <text>
        <r>
          <rPr>
            <sz val="10"/>
            <rFont val="Arial"/>
            <family val="2"/>
          </rPr>
          <t xml:space="preserve">ПД м.куб.
</t>
        </r>
      </text>
    </comment>
    <comment ref="C233" authorId="0">
      <text>
        <r>
          <rPr>
            <sz val="10"/>
            <rFont val="Arial"/>
            <family val="2"/>
          </rPr>
          <t xml:space="preserve">ПД
</t>
        </r>
      </text>
    </comment>
    <comment ref="C237" authorId="0">
      <text>
        <r>
          <rPr>
            <sz val="10"/>
            <rFont val="Arial"/>
            <family val="2"/>
          </rPr>
          <t xml:space="preserve">ПД
</t>
        </r>
      </text>
    </comment>
    <comment ref="C241" authorId="0">
      <text>
        <r>
          <rPr>
            <sz val="10"/>
            <rFont val="Arial"/>
            <family val="2"/>
          </rPr>
          <t xml:space="preserve">ПД
</t>
        </r>
      </text>
    </comment>
    <comment ref="C245" authorId="0">
      <text>
        <r>
          <rPr>
            <sz val="10"/>
            <rFont val="Arial"/>
            <family val="2"/>
          </rPr>
          <t xml:space="preserve">ПД
</t>
        </r>
      </text>
    </comment>
    <comment ref="C261" authorId="0">
      <text>
        <r>
          <rPr>
            <sz val="10"/>
            <rFont val="Arial"/>
            <family val="2"/>
          </rPr>
          <t xml:space="preserve">Елена Владимировна Жилина:
</t>
        </r>
        <r>
          <rPr>
            <sz val="9"/>
            <color rgb="FF000000"/>
            <rFont val="Tahoma"/>
            <family val="2"/>
            <charset val="204"/>
          </rPr>
          <t xml:space="preserve">ПДД
</t>
        </r>
      </text>
    </comment>
    <comment ref="C269" authorId="0">
      <text>
        <r>
          <rPr>
            <sz val="10"/>
            <rFont val="Arial"/>
            <family val="2"/>
          </rPr>
          <t xml:space="preserve">Елена Владимировна Жилина:
</t>
        </r>
        <r>
          <rPr>
            <sz val="9"/>
            <color rgb="FF000000"/>
            <rFont val="Tahoma"/>
            <family val="2"/>
            <charset val="204"/>
          </rPr>
          <t xml:space="preserve">ПДД
</t>
        </r>
      </text>
    </comment>
    <comment ref="C292" authorId="0">
      <text>
        <r>
          <rPr>
            <sz val="10"/>
            <rFont val="Arial"/>
            <family val="2"/>
          </rPr>
          <t xml:space="preserve">Елена Владимировна Жилина:
</t>
        </r>
        <r>
          <rPr>
            <sz val="9"/>
            <color rgb="FF000000"/>
            <rFont val="Tahoma"/>
            <family val="2"/>
            <charset val="204"/>
          </rPr>
          <t xml:space="preserve">ПДД
</t>
        </r>
      </text>
    </comment>
    <comment ref="C297" authorId="0">
      <text>
        <r>
          <rPr>
            <sz val="10"/>
            <rFont val="Arial"/>
            <family val="2"/>
          </rPr>
          <t xml:space="preserve">Елена Владимировна Жилина:
</t>
        </r>
        <r>
          <rPr>
            <sz val="9"/>
            <color rgb="FF000000"/>
            <rFont val="Tahoma"/>
            <family val="2"/>
            <charset val="204"/>
          </rPr>
          <t xml:space="preserve">ПДД
</t>
        </r>
      </text>
    </comment>
    <comment ref="C300" authorId="0">
      <text>
        <r>
          <rPr>
            <sz val="10"/>
            <rFont val="Arial"/>
            <family val="2"/>
          </rPr>
          <t xml:space="preserve">Елена Владимировна Жилина:
</t>
        </r>
        <r>
          <rPr>
            <sz val="9"/>
            <color rgb="FF000000"/>
            <rFont val="Tahoma"/>
            <family val="2"/>
            <charset val="204"/>
          </rPr>
          <t xml:space="preserve">ПДД
</t>
        </r>
      </text>
    </comment>
    <comment ref="C303" authorId="0">
      <text>
        <r>
          <rPr>
            <sz val="10"/>
            <rFont val="Arial"/>
            <family val="2"/>
          </rPr>
          <t xml:space="preserve">Елена Владимировна Жилина:
</t>
        </r>
        <r>
          <rPr>
            <sz val="9"/>
            <color rgb="FF000000"/>
            <rFont val="Tahoma"/>
            <family val="2"/>
            <charset val="204"/>
          </rPr>
          <t xml:space="preserve">ПДД
</t>
        </r>
      </text>
    </comment>
    <comment ref="C306" authorId="0">
      <text>
        <r>
          <rPr>
            <sz val="10"/>
            <rFont val="Arial"/>
            <family val="2"/>
          </rPr>
          <t xml:space="preserve">Елена Владимировна Жилина:
</t>
        </r>
        <r>
          <rPr>
            <sz val="9"/>
            <color rgb="FF000000"/>
            <rFont val="Tahoma"/>
            <family val="2"/>
            <charset val="204"/>
          </rPr>
          <t xml:space="preserve">ПДД
</t>
        </r>
      </text>
    </comment>
    <comment ref="C315" authorId="0">
      <text>
        <r>
          <rPr>
            <sz val="10"/>
            <rFont val="Arial"/>
            <family val="2"/>
          </rPr>
          <t xml:space="preserve">Елена Владимировна Жилина:
</t>
        </r>
        <r>
          <rPr>
            <sz val="9"/>
            <color rgb="FF000000"/>
            <rFont val="Tahoma"/>
            <family val="2"/>
            <charset val="204"/>
          </rPr>
          <t xml:space="preserve">ПДД
</t>
        </r>
      </text>
    </comment>
    <comment ref="C368" authorId="0">
      <text>
        <r>
          <rPr>
            <sz val="10"/>
            <rFont val="Arial"/>
            <family val="2"/>
          </rPr>
          <t xml:space="preserve">Елена Владимировна Жилина:
</t>
        </r>
        <r>
          <rPr>
            <sz val="9"/>
            <color rgb="FF000000"/>
            <rFont val="Tahoma"/>
            <family val="2"/>
            <charset val="204"/>
          </rPr>
          <t xml:space="preserve">ПДД
</t>
        </r>
      </text>
    </comment>
    <comment ref="C371" authorId="0">
      <text>
        <r>
          <rPr>
            <sz val="10"/>
            <rFont val="Arial"/>
            <family val="2"/>
          </rPr>
          <t xml:space="preserve">Елена Владимировна Жилина:
</t>
        </r>
        <r>
          <rPr>
            <sz val="9"/>
            <color rgb="FF000000"/>
            <rFont val="Tahoma"/>
            <family val="2"/>
            <charset val="204"/>
          </rPr>
          <t xml:space="preserve">ПДД</t>
        </r>
      </text>
    </comment>
    <comment ref="C377" authorId="0">
      <text>
        <r>
          <rPr>
            <sz val="10"/>
            <rFont val="Arial"/>
            <family val="2"/>
          </rPr>
          <t xml:space="preserve">Елена Владимировна Жилина:
</t>
        </r>
        <r>
          <rPr>
            <sz val="9"/>
            <color rgb="FF000000"/>
            <rFont val="Tahoma"/>
            <family val="2"/>
            <charset val="204"/>
          </rPr>
          <t xml:space="preserve">ПДД</t>
        </r>
      </text>
    </comment>
    <comment ref="C381" authorId="0">
      <text>
        <r>
          <rPr>
            <sz val="10"/>
            <rFont val="Arial"/>
            <family val="2"/>
          </rPr>
          <t xml:space="preserve">Елена Владимировна Жилина:
</t>
        </r>
        <r>
          <rPr>
            <sz val="9"/>
            <color rgb="FF000000"/>
            <rFont val="Tahoma"/>
            <family val="2"/>
            <charset val="204"/>
          </rPr>
          <t xml:space="preserve">ПДД
</t>
        </r>
      </text>
    </comment>
    <comment ref="C445" authorId="0">
      <text>
        <r>
          <rPr>
            <sz val="10"/>
            <rFont val="Arial"/>
            <family val="2"/>
          </rPr>
          <t xml:space="preserve">Елена Владимировна Жилина:
</t>
        </r>
        <r>
          <rPr>
            <sz val="9"/>
            <color rgb="FF000000"/>
            <rFont val="Tahoma"/>
            <family val="2"/>
            <charset val="204"/>
          </rPr>
          <t xml:space="preserve">ПД
</t>
        </r>
      </text>
    </comment>
    <comment ref="C450" authorId="0">
      <text>
        <r>
          <rPr>
            <sz val="10"/>
            <rFont val="Arial"/>
            <family val="2"/>
          </rPr>
          <t xml:space="preserve">Елена Владимировна Жилина:
</t>
        </r>
        <r>
          <rPr>
            <sz val="9"/>
            <color rgb="FF000000"/>
            <rFont val="Tahoma"/>
            <family val="2"/>
            <charset val="204"/>
          </rPr>
          <t xml:space="preserve">ПДД
</t>
        </r>
      </text>
    </comment>
    <comment ref="C456" authorId="0">
      <text>
        <r>
          <rPr>
            <sz val="10"/>
            <rFont val="Arial"/>
            <family val="2"/>
          </rPr>
          <t xml:space="preserve">Елена Владимировна Жилина:
</t>
        </r>
        <r>
          <rPr>
            <sz val="9"/>
            <color rgb="FF000000"/>
            <rFont val="Tahoma"/>
            <family val="2"/>
            <charset val="204"/>
          </rPr>
          <t xml:space="preserve">ПДД
</t>
        </r>
      </text>
    </comment>
    <comment ref="D32" authorId="0">
      <text>
        <r>
          <rPr>
            <sz val="10"/>
            <rFont val="Arial"/>
            <family val="2"/>
          </rPr>
          <t xml:space="preserve">Елена Владимировна Жилина:
</t>
        </r>
        <r>
          <rPr>
            <sz val="9"/>
            <color rgb="FF000000"/>
            <rFont val="Tahoma"/>
            <family val="2"/>
            <charset val="204"/>
          </rPr>
          <t xml:space="preserve">налоговая база (среднегодовая стоимость им-ва)
</t>
        </r>
      </text>
    </comment>
    <comment ref="D33" authorId="0">
      <text>
        <r>
          <rPr>
            <sz val="10"/>
            <rFont val="Arial"/>
            <family val="2"/>
          </rPr>
          <t xml:space="preserve">Елена Владимировна Жилина:
</t>
        </r>
        <r>
          <rPr>
            <sz val="9"/>
            <color rgb="FF000000"/>
            <rFont val="Tahoma"/>
            <family val="2"/>
            <charset val="204"/>
          </rPr>
          <t xml:space="preserve">налоговая база (среднегодовая стоимость им-ва)
</t>
        </r>
      </text>
    </comment>
    <comment ref="D36" authorId="0">
      <text>
        <r>
          <rPr>
            <sz val="10"/>
            <rFont val="Arial"/>
            <family val="2"/>
          </rPr>
          <t xml:space="preserve">Елена Владимировна Жилина:
</t>
        </r>
        <r>
          <rPr>
            <sz val="9"/>
            <color rgb="FF000000"/>
            <rFont val="Tahoma"/>
            <family val="2"/>
            <charset val="204"/>
          </rPr>
          <t xml:space="preserve">Кадастровая стоимость земельного участка</t>
        </r>
      </text>
    </comment>
    <comment ref="D38" authorId="0">
      <text>
        <r>
          <rPr>
            <sz val="10"/>
            <rFont val="Arial"/>
            <family val="2"/>
          </rPr>
          <t xml:space="preserve">Елена Владимировна Жилина:
</t>
        </r>
        <r>
          <rPr>
            <sz val="9"/>
            <color rgb="FF000000"/>
            <rFont val="Tahoma"/>
            <family val="2"/>
            <charset val="204"/>
          </rPr>
          <t xml:space="preserve">Кадастровая стоимость земельного участка</t>
        </r>
      </text>
    </comment>
    <comment ref="D40" authorId="0">
      <text>
        <r>
          <rPr>
            <sz val="10"/>
            <rFont val="Arial"/>
            <family val="2"/>
          </rPr>
          <t xml:space="preserve">Елена Владимировна Жилина:
</t>
        </r>
        <r>
          <rPr>
            <sz val="9"/>
            <color rgb="FF000000"/>
            <rFont val="Tahoma"/>
            <family val="2"/>
            <charset val="204"/>
          </rPr>
          <t xml:space="preserve">Кадастровая стоимость земельного участка</t>
        </r>
      </text>
    </comment>
    <comment ref="D60" authorId="0">
      <text>
        <r>
          <rPr>
            <sz val="10"/>
            <rFont val="Arial"/>
            <family val="2"/>
          </rPr>
          <t xml:space="preserve">ПД гк
</t>
        </r>
      </text>
    </comment>
    <comment ref="D65" authorId="0">
      <text>
        <r>
          <rPr>
            <sz val="10"/>
            <rFont val="Arial"/>
            <family val="2"/>
          </rPr>
          <t xml:space="preserve">ПД
</t>
        </r>
      </text>
    </comment>
    <comment ref="D70" authorId="0">
      <text>
        <r>
          <rPr>
            <sz val="10"/>
            <rFont val="Arial"/>
            <family val="2"/>
          </rPr>
          <t xml:space="preserve">ПД
</t>
        </r>
      </text>
    </comment>
    <comment ref="D75" authorId="0">
      <text>
        <r>
          <rPr>
            <sz val="10"/>
            <rFont val="Arial"/>
            <family val="2"/>
          </rPr>
          <t xml:space="preserve">ПД
</t>
        </r>
      </text>
    </comment>
    <comment ref="D81" authorId="0">
      <text>
        <r>
          <rPr>
            <sz val="10"/>
            <rFont val="Arial"/>
            <family val="2"/>
          </rPr>
          <t xml:space="preserve">МЗ
</t>
        </r>
        <r>
          <rPr>
            <sz val="9"/>
            <color rgb="FF000000"/>
            <rFont val="Tahoma"/>
            <family val="2"/>
            <charset val="204"/>
          </rPr>
          <t xml:space="preserve">
</t>
        </r>
      </text>
    </comment>
    <comment ref="D84" authorId="0">
      <text>
        <r>
          <rPr>
            <sz val="10"/>
            <rFont val="Arial"/>
            <family val="2"/>
          </rPr>
          <t xml:space="preserve">МЗ
</t>
        </r>
        <r>
          <rPr>
            <sz val="9"/>
            <color rgb="FF000000"/>
            <rFont val="Tahoma"/>
            <family val="2"/>
            <charset val="204"/>
          </rPr>
          <t xml:space="preserve">
</t>
        </r>
      </text>
    </comment>
    <comment ref="D87" authorId="0">
      <text>
        <r>
          <rPr>
            <sz val="10"/>
            <rFont val="Arial"/>
            <family val="2"/>
          </rPr>
          <t xml:space="preserve">МЗ
</t>
        </r>
        <r>
          <rPr>
            <sz val="9"/>
            <color rgb="FF000000"/>
            <rFont val="Tahoma"/>
            <family val="2"/>
            <charset val="204"/>
          </rPr>
          <t xml:space="preserve">
</t>
        </r>
      </text>
    </comment>
    <comment ref="D90" authorId="0">
      <text>
        <r>
          <rPr>
            <sz val="10"/>
            <rFont val="Arial"/>
            <family val="2"/>
          </rPr>
          <t xml:space="preserve">МЗ
</t>
        </r>
        <r>
          <rPr>
            <sz val="9"/>
            <color rgb="FF000000"/>
            <rFont val="Tahoma"/>
            <family val="2"/>
            <charset val="204"/>
          </rPr>
          <t xml:space="preserve">
</t>
        </r>
      </text>
    </comment>
    <comment ref="D142" authorId="0">
      <text>
        <r>
          <rPr>
            <sz val="10"/>
            <rFont val="Arial"/>
            <family val="2"/>
          </rPr>
          <t xml:space="preserve">ПД гк
</t>
        </r>
      </text>
    </comment>
    <comment ref="D146" authorId="0">
      <text>
        <r>
          <rPr>
            <sz val="10"/>
            <rFont val="Arial"/>
            <family val="2"/>
          </rPr>
          <t xml:space="preserve">ПД
</t>
        </r>
      </text>
    </comment>
    <comment ref="D150" authorId="0">
      <text>
        <r>
          <rPr>
            <sz val="10"/>
            <rFont val="Arial"/>
            <family val="2"/>
          </rPr>
          <t xml:space="preserve">ПД
</t>
        </r>
      </text>
    </comment>
    <comment ref="D154" authorId="0">
      <text>
        <r>
          <rPr>
            <sz val="10"/>
            <rFont val="Arial"/>
            <family val="2"/>
          </rPr>
          <t xml:space="preserve">ПД
</t>
        </r>
      </text>
    </comment>
    <comment ref="D160" authorId="0">
      <text>
        <r>
          <rPr>
            <sz val="10"/>
            <rFont val="Arial"/>
            <family val="2"/>
          </rPr>
          <t xml:space="preserve">МЗ
</t>
        </r>
        <r>
          <rPr>
            <sz val="9"/>
            <color rgb="FF000000"/>
            <rFont val="Tahoma"/>
            <family val="2"/>
            <charset val="204"/>
          </rPr>
          <t xml:space="preserve">
</t>
        </r>
      </text>
    </comment>
    <comment ref="D165" authorId="0">
      <text>
        <r>
          <rPr>
            <sz val="10"/>
            <rFont val="Arial"/>
            <family val="2"/>
          </rPr>
          <t xml:space="preserve">МЗ
</t>
        </r>
        <r>
          <rPr>
            <sz val="9"/>
            <color rgb="FF000000"/>
            <rFont val="Tahoma"/>
            <family val="2"/>
            <charset val="204"/>
          </rPr>
          <t xml:space="preserve">
</t>
        </r>
      </text>
    </comment>
    <comment ref="D170" authorId="0">
      <text>
        <r>
          <rPr>
            <sz val="10"/>
            <rFont val="Arial"/>
            <family val="2"/>
          </rPr>
          <t xml:space="preserve">МЗ
</t>
        </r>
        <r>
          <rPr>
            <sz val="9"/>
            <color rgb="FF000000"/>
            <rFont val="Tahoma"/>
            <family val="2"/>
            <charset val="204"/>
          </rPr>
          <t xml:space="preserve">
</t>
        </r>
      </text>
    </comment>
    <comment ref="D175" authorId="0">
      <text>
        <r>
          <rPr>
            <sz val="10"/>
            <rFont val="Arial"/>
            <family val="2"/>
          </rPr>
          <t xml:space="preserve">МЗ
</t>
        </r>
        <r>
          <rPr>
            <sz val="9"/>
            <color rgb="FF000000"/>
            <rFont val="Tahoma"/>
            <family val="2"/>
            <charset val="204"/>
          </rPr>
          <t xml:space="preserve">
</t>
        </r>
      </text>
    </comment>
    <comment ref="D181" authorId="0">
      <text>
        <r>
          <rPr>
            <sz val="10"/>
            <rFont val="Arial"/>
            <family val="2"/>
          </rPr>
          <t xml:space="preserve">МЗ
</t>
        </r>
        <r>
          <rPr>
            <sz val="9"/>
            <color rgb="FF000000"/>
            <rFont val="Tahoma"/>
            <family val="2"/>
            <charset val="204"/>
          </rPr>
          <t xml:space="preserve">
</t>
        </r>
      </text>
    </comment>
    <comment ref="D186" authorId="0">
      <text>
        <r>
          <rPr>
            <sz val="10"/>
            <rFont val="Arial"/>
            <family val="2"/>
          </rPr>
          <t xml:space="preserve">МЗ
</t>
        </r>
        <r>
          <rPr>
            <sz val="9"/>
            <color rgb="FF000000"/>
            <rFont val="Tahoma"/>
            <family val="2"/>
            <charset val="204"/>
          </rPr>
          <t xml:space="preserve">
</t>
        </r>
      </text>
    </comment>
    <comment ref="D191" authorId="0">
      <text>
        <r>
          <rPr>
            <sz val="10"/>
            <rFont val="Arial"/>
            <family val="2"/>
          </rPr>
          <t xml:space="preserve">МЗ
</t>
        </r>
        <r>
          <rPr>
            <sz val="9"/>
            <color rgb="FF000000"/>
            <rFont val="Tahoma"/>
            <family val="2"/>
            <charset val="204"/>
          </rPr>
          <t xml:space="preserve">
</t>
        </r>
      </text>
    </comment>
    <comment ref="D196" authorId="0">
      <text>
        <r>
          <rPr>
            <sz val="10"/>
            <rFont val="Arial"/>
            <family val="2"/>
          </rPr>
          <t xml:space="preserve">МЗ
</t>
        </r>
        <r>
          <rPr>
            <sz val="9"/>
            <color rgb="FF000000"/>
            <rFont val="Tahoma"/>
            <family val="2"/>
            <charset val="204"/>
          </rPr>
          <t xml:space="preserve">
</t>
        </r>
      </text>
    </comment>
    <comment ref="D202" authorId="0">
      <text>
        <r>
          <rPr>
            <sz val="10"/>
            <rFont val="Arial"/>
            <family val="2"/>
          </rPr>
          <t xml:space="preserve">МЗ
</t>
        </r>
        <r>
          <rPr>
            <sz val="9"/>
            <color rgb="FF000000"/>
            <rFont val="Tahoma"/>
            <family val="2"/>
            <charset val="204"/>
          </rPr>
          <t xml:space="preserve">
</t>
        </r>
      </text>
    </comment>
    <comment ref="D207" authorId="0">
      <text>
        <r>
          <rPr>
            <sz val="10"/>
            <rFont val="Arial"/>
            <family val="2"/>
          </rPr>
          <t xml:space="preserve">МЗ
</t>
        </r>
        <r>
          <rPr>
            <sz val="9"/>
            <color rgb="FF000000"/>
            <rFont val="Tahoma"/>
            <family val="2"/>
            <charset val="204"/>
          </rPr>
          <t xml:space="preserve">
</t>
        </r>
      </text>
    </comment>
    <comment ref="D212" authorId="0">
      <text>
        <r>
          <rPr>
            <sz val="10"/>
            <rFont val="Arial"/>
            <family val="2"/>
          </rPr>
          <t xml:space="preserve">МЗ
</t>
        </r>
        <r>
          <rPr>
            <sz val="9"/>
            <color rgb="FF000000"/>
            <rFont val="Tahoma"/>
            <family val="2"/>
            <charset val="204"/>
          </rPr>
          <t xml:space="preserve">
</t>
        </r>
      </text>
    </comment>
    <comment ref="D217" authorId="0">
      <text>
        <r>
          <rPr>
            <sz val="10"/>
            <rFont val="Arial"/>
            <family val="2"/>
          </rPr>
          <t xml:space="preserve">МЗ
</t>
        </r>
        <r>
          <rPr>
            <sz val="9"/>
            <color rgb="FF000000"/>
            <rFont val="Tahoma"/>
            <family val="2"/>
            <charset val="204"/>
          </rPr>
          <t xml:space="preserve">
</t>
        </r>
      </text>
    </comment>
    <comment ref="D224" authorId="0">
      <text>
        <r>
          <rPr>
            <sz val="10"/>
            <rFont val="Arial"/>
            <family val="2"/>
          </rPr>
          <t xml:space="preserve">ПД гк
</t>
        </r>
      </text>
    </comment>
    <comment ref="D228" authorId="0">
      <text>
        <r>
          <rPr>
            <sz val="10"/>
            <rFont val="Arial"/>
            <family val="2"/>
          </rPr>
          <t xml:space="preserve">ПД
</t>
        </r>
      </text>
    </comment>
    <comment ref="D233" authorId="0">
      <text>
        <r>
          <rPr>
            <sz val="10"/>
            <rFont val="Arial"/>
            <family val="2"/>
          </rPr>
          <t xml:space="preserve">МЗ
</t>
        </r>
        <r>
          <rPr>
            <sz val="9"/>
            <color rgb="FF000000"/>
            <rFont val="Tahoma"/>
            <family val="2"/>
            <charset val="204"/>
          </rPr>
          <t xml:space="preserve">
</t>
        </r>
      </text>
    </comment>
    <comment ref="D237" authorId="0">
      <text>
        <r>
          <rPr>
            <sz val="10"/>
            <rFont val="Arial"/>
            <family val="2"/>
          </rPr>
          <t xml:space="preserve">МЗ
</t>
        </r>
        <r>
          <rPr>
            <sz val="9"/>
            <color rgb="FF000000"/>
            <rFont val="Tahoma"/>
            <family val="2"/>
            <charset val="204"/>
          </rPr>
          <t xml:space="preserve">
</t>
        </r>
      </text>
    </comment>
    <comment ref="D241" authorId="0">
      <text>
        <r>
          <rPr>
            <sz val="10"/>
            <rFont val="Arial"/>
            <family val="2"/>
          </rPr>
          <t xml:space="preserve">МЗ
</t>
        </r>
        <r>
          <rPr>
            <sz val="9"/>
            <color rgb="FF000000"/>
            <rFont val="Tahoma"/>
            <family val="2"/>
            <charset val="204"/>
          </rPr>
          <t xml:space="preserve">
</t>
        </r>
      </text>
    </comment>
    <comment ref="D245" authorId="0">
      <text>
        <r>
          <rPr>
            <sz val="10"/>
            <rFont val="Arial"/>
            <family val="2"/>
          </rPr>
          <t xml:space="preserve">МЗ
</t>
        </r>
        <r>
          <rPr>
            <sz val="9"/>
            <color rgb="FF000000"/>
            <rFont val="Tahoma"/>
            <family val="2"/>
            <charset val="204"/>
          </rPr>
          <t xml:space="preserve">
</t>
        </r>
      </text>
    </comment>
    <comment ref="D269" authorId="0">
      <text>
        <r>
          <rPr>
            <sz val="10"/>
            <rFont val="Arial"/>
            <family val="2"/>
          </rPr>
          <t xml:space="preserve">Елена Владимировна Жилина:
</t>
        </r>
        <r>
          <rPr>
            <sz val="9"/>
            <color rgb="FF000000"/>
            <rFont val="Tahoma"/>
            <family val="2"/>
            <charset val="204"/>
          </rPr>
          <t xml:space="preserve">МЗ
</t>
        </r>
      </text>
    </comment>
    <comment ref="D292" authorId="0">
      <text>
        <r>
          <rPr>
            <sz val="10"/>
            <rFont val="Arial"/>
            <family val="2"/>
          </rPr>
          <t xml:space="preserve">Елена Владимировна Жилина:
</t>
        </r>
        <r>
          <rPr>
            <sz val="9"/>
            <color rgb="FF000000"/>
            <rFont val="Tahoma"/>
            <family val="2"/>
            <charset val="204"/>
          </rPr>
          <t xml:space="preserve">МЗ
</t>
        </r>
      </text>
    </comment>
    <comment ref="D297" authorId="0">
      <text>
        <r>
          <rPr>
            <sz val="10"/>
            <rFont val="Arial"/>
            <family val="2"/>
          </rPr>
          <t xml:space="preserve">Елена Владимировна Жилина:
</t>
        </r>
        <r>
          <rPr>
            <sz val="9"/>
            <color rgb="FF000000"/>
            <rFont val="Tahoma"/>
            <family val="2"/>
            <charset val="204"/>
          </rPr>
          <t xml:space="preserve">МЗ
</t>
        </r>
      </text>
    </comment>
    <comment ref="D315" authorId="0">
      <text>
        <r>
          <rPr>
            <sz val="10"/>
            <rFont val="Arial"/>
            <family val="2"/>
          </rPr>
          <t xml:space="preserve">Елена Владимировна Жилина:
</t>
        </r>
        <r>
          <rPr>
            <sz val="9"/>
            <color rgb="FF000000"/>
            <rFont val="Tahoma"/>
            <family val="2"/>
            <charset val="204"/>
          </rPr>
          <t xml:space="preserve">МЗ
</t>
        </r>
      </text>
    </comment>
    <comment ref="D368" authorId="0">
      <text>
        <r>
          <rPr>
            <sz val="10"/>
            <rFont val="Arial"/>
            <family val="2"/>
          </rPr>
          <t xml:space="preserve">Елена Владимировна Жилина:
</t>
        </r>
        <r>
          <rPr>
            <sz val="9"/>
            <color rgb="FF000000"/>
            <rFont val="Tahoma"/>
            <family val="2"/>
            <charset val="204"/>
          </rPr>
          <t xml:space="preserve">МЗ</t>
        </r>
      </text>
    </comment>
    <comment ref="D371" authorId="0">
      <text>
        <r>
          <rPr>
            <sz val="10"/>
            <rFont val="Arial"/>
            <family val="2"/>
          </rPr>
          <t xml:space="preserve">Елена Владимировна Жилина:
</t>
        </r>
        <r>
          <rPr>
            <sz val="9"/>
            <color rgb="FF000000"/>
            <rFont val="Tahoma"/>
            <family val="2"/>
            <charset val="204"/>
          </rPr>
          <t xml:space="preserve">МЗ
</t>
        </r>
      </text>
    </comment>
    <comment ref="D377" authorId="0">
      <text>
        <r>
          <rPr>
            <sz val="10"/>
            <rFont val="Arial"/>
            <family val="2"/>
          </rPr>
          <t xml:space="preserve">Елена Владимировна Жилина:
</t>
        </r>
        <r>
          <rPr>
            <sz val="9"/>
            <color rgb="FF000000"/>
            <rFont val="Tahoma"/>
            <family val="2"/>
            <charset val="204"/>
          </rPr>
          <t xml:space="preserve">МЗ</t>
        </r>
      </text>
    </comment>
    <comment ref="D381" authorId="0">
      <text>
        <r>
          <rPr>
            <sz val="10"/>
            <rFont val="Arial"/>
            <family val="2"/>
          </rPr>
          <t xml:space="preserve">Елена Владимировна Жилина:
</t>
        </r>
        <r>
          <rPr>
            <sz val="9"/>
            <color rgb="FF000000"/>
            <rFont val="Tahoma"/>
            <family val="2"/>
            <charset val="204"/>
          </rPr>
          <t xml:space="preserve">МЗ</t>
        </r>
      </text>
    </comment>
    <comment ref="D445" authorId="0">
      <text>
        <r>
          <rPr>
            <sz val="10"/>
            <rFont val="Arial"/>
            <family val="2"/>
          </rPr>
          <t xml:space="preserve">Елена Владимировна Жилина:
</t>
        </r>
        <r>
          <rPr>
            <sz val="9"/>
            <color rgb="FF000000"/>
            <rFont val="Tahoma"/>
            <family val="2"/>
            <charset val="204"/>
          </rPr>
          <t xml:space="preserve">МЗ</t>
        </r>
      </text>
    </comment>
    <comment ref="D450" authorId="0">
      <text>
        <r>
          <rPr>
            <sz val="10"/>
            <rFont val="Arial"/>
            <family val="2"/>
          </rPr>
          <t xml:space="preserve">Елена Владимировна Жилина:
</t>
        </r>
        <r>
          <rPr>
            <sz val="9"/>
            <color rgb="FF000000"/>
            <rFont val="Tahoma"/>
            <family val="2"/>
            <charset val="204"/>
          </rPr>
          <t xml:space="preserve">МЗ</t>
        </r>
      </text>
    </comment>
    <comment ref="D456" authorId="0">
      <text>
        <r>
          <rPr>
            <sz val="10"/>
            <rFont val="Arial"/>
            <family val="2"/>
          </rPr>
          <t xml:space="preserve">Елена Владимировна Жилина:
</t>
        </r>
        <r>
          <rPr>
            <sz val="9"/>
            <color rgb="FF000000"/>
            <rFont val="Tahoma"/>
            <family val="2"/>
            <charset val="204"/>
          </rPr>
          <t xml:space="preserve">МЗ</t>
        </r>
      </text>
    </comment>
    <comment ref="D657" authorId="0">
      <text>
        <r>
          <rPr>
            <sz val="10"/>
            <rFont val="Arial"/>
            <family val="2"/>
          </rPr>
          <t xml:space="preserve">из род.платы на хоз.расходы и моющие
</t>
        </r>
        <r>
          <rPr>
            <sz val="9"/>
            <color rgb="FF000000"/>
            <rFont val="Tahoma"/>
            <family val="2"/>
            <charset val="204"/>
          </rPr>
          <t xml:space="preserve">
</t>
        </r>
      </text>
    </comment>
    <comment ref="D660" authorId="0">
      <text>
        <r>
          <rPr>
            <sz val="10"/>
            <rFont val="Arial"/>
            <family val="2"/>
          </rPr>
          <t xml:space="preserve">плановое 
кол-во дней посещения ДОУ в год</t>
        </r>
      </text>
    </comment>
    <comment ref="E60" authorId="0">
      <text>
        <r>
          <rPr>
            <sz val="10"/>
            <rFont val="Arial"/>
            <family val="2"/>
          </rPr>
          <t xml:space="preserve">МЗ
</t>
        </r>
        <r>
          <rPr>
            <sz val="9"/>
            <color rgb="FF000000"/>
            <rFont val="Tahoma"/>
            <family val="2"/>
            <charset val="204"/>
          </rPr>
          <t xml:space="preserve">
</t>
        </r>
      </text>
    </comment>
    <comment ref="E65" authorId="0">
      <text>
        <r>
          <rPr>
            <sz val="10"/>
            <rFont val="Arial"/>
            <family val="2"/>
          </rPr>
          <t xml:space="preserve">МЗ
</t>
        </r>
        <r>
          <rPr>
            <sz val="9"/>
            <color rgb="FF000000"/>
            <rFont val="Tahoma"/>
            <family val="2"/>
            <charset val="204"/>
          </rPr>
          <t xml:space="preserve">
</t>
        </r>
      </text>
    </comment>
    <comment ref="E70" authorId="0">
      <text>
        <r>
          <rPr>
            <sz val="10"/>
            <rFont val="Arial"/>
            <family val="2"/>
          </rPr>
          <t xml:space="preserve">МЗ
</t>
        </r>
        <r>
          <rPr>
            <sz val="9"/>
            <color rgb="FF000000"/>
            <rFont val="Tahoma"/>
            <family val="2"/>
            <charset val="204"/>
          </rPr>
          <t xml:space="preserve">
</t>
        </r>
      </text>
    </comment>
    <comment ref="E75" authorId="0">
      <text>
        <r>
          <rPr>
            <sz val="10"/>
            <rFont val="Arial"/>
            <family val="2"/>
          </rPr>
          <t xml:space="preserve">МЗ
</t>
        </r>
        <r>
          <rPr>
            <sz val="9"/>
            <color rgb="FF000000"/>
            <rFont val="Tahoma"/>
            <family val="2"/>
            <charset val="204"/>
          </rPr>
          <t xml:space="preserve">
</t>
        </r>
      </text>
    </comment>
    <comment ref="E142" authorId="0">
      <text>
        <r>
          <rPr>
            <sz val="10"/>
            <rFont val="Arial"/>
            <family val="2"/>
          </rPr>
          <t xml:space="preserve">МЗ
</t>
        </r>
        <r>
          <rPr>
            <sz val="9"/>
            <color rgb="FF000000"/>
            <rFont val="Tahoma"/>
            <family val="2"/>
            <charset val="204"/>
          </rPr>
          <t xml:space="preserve">
</t>
        </r>
      </text>
    </comment>
    <comment ref="E146" authorId="0">
      <text>
        <r>
          <rPr>
            <sz val="10"/>
            <rFont val="Arial"/>
            <family val="2"/>
          </rPr>
          <t xml:space="preserve">МЗ
</t>
        </r>
        <r>
          <rPr>
            <sz val="9"/>
            <color rgb="FF000000"/>
            <rFont val="Tahoma"/>
            <family val="2"/>
            <charset val="204"/>
          </rPr>
          <t xml:space="preserve">
</t>
        </r>
      </text>
    </comment>
    <comment ref="E150" authorId="0">
      <text>
        <r>
          <rPr>
            <sz val="10"/>
            <rFont val="Arial"/>
            <family val="2"/>
          </rPr>
          <t xml:space="preserve">МЗ
</t>
        </r>
        <r>
          <rPr>
            <sz val="9"/>
            <color rgb="FF000000"/>
            <rFont val="Tahoma"/>
            <family val="2"/>
            <charset val="204"/>
          </rPr>
          <t xml:space="preserve">
</t>
        </r>
      </text>
    </comment>
    <comment ref="E154" authorId="0">
      <text>
        <r>
          <rPr>
            <sz val="10"/>
            <rFont val="Arial"/>
            <family val="2"/>
          </rPr>
          <t xml:space="preserve">МЗ
</t>
        </r>
        <r>
          <rPr>
            <sz val="9"/>
            <color rgb="FF000000"/>
            <rFont val="Tahoma"/>
            <family val="2"/>
            <charset val="204"/>
          </rPr>
          <t xml:space="preserve">
</t>
        </r>
      </text>
    </comment>
    <comment ref="E224" authorId="0">
      <text>
        <r>
          <rPr>
            <sz val="10"/>
            <rFont val="Arial"/>
            <family val="2"/>
          </rPr>
          <t xml:space="preserve">МЗ
</t>
        </r>
        <r>
          <rPr>
            <sz val="9"/>
            <color rgb="FF000000"/>
            <rFont val="Tahoma"/>
            <family val="2"/>
            <charset val="204"/>
          </rPr>
          <t xml:space="preserve">
</t>
        </r>
      </text>
    </comment>
    <comment ref="E228" authorId="0">
      <text>
        <r>
          <rPr>
            <sz val="10"/>
            <rFont val="Arial"/>
            <family val="2"/>
          </rPr>
          <t xml:space="preserve">МЗ
</t>
        </r>
        <r>
          <rPr>
            <sz val="9"/>
            <color rgb="FF000000"/>
            <rFont val="Tahoma"/>
            <family val="2"/>
            <charset val="204"/>
          </rPr>
          <t xml:space="preserve">
</t>
        </r>
      </text>
    </comment>
    <comment ref="G32"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33"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35" authorId="0">
      <text>
        <r>
          <rPr>
            <sz val="10"/>
            <rFont val="Arial"/>
            <family val="2"/>
          </rPr>
          <t xml:space="preserve">Елена Владимировна Жилина:
</t>
        </r>
        <r>
          <rPr>
            <sz val="9"/>
            <color rgb="FF000000"/>
            <rFont val="Tahoma"/>
            <family val="2"/>
            <charset val="204"/>
          </rPr>
          <t xml:space="preserve">площадь земельного участка</t>
        </r>
      </text>
    </comment>
    <comment ref="G36"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37" authorId="0">
      <text>
        <r>
          <rPr>
            <sz val="10"/>
            <rFont val="Arial"/>
            <family val="2"/>
          </rPr>
          <t xml:space="preserve">Елена Владимировна Жилина:
</t>
        </r>
        <r>
          <rPr>
            <sz val="9"/>
            <color rgb="FF000000"/>
            <rFont val="Tahoma"/>
            <family val="2"/>
            <charset val="204"/>
          </rPr>
          <t xml:space="preserve">площадь земельного участка</t>
        </r>
      </text>
    </comment>
    <comment ref="G38"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39" authorId="0">
      <text>
        <r>
          <rPr>
            <sz val="10"/>
            <rFont val="Arial"/>
            <family val="2"/>
          </rPr>
          <t xml:space="preserve">Елена Владимировна Жилина:
</t>
        </r>
        <r>
          <rPr>
            <sz val="9"/>
            <color rgb="FF000000"/>
            <rFont val="Tahoma"/>
            <family val="2"/>
            <charset val="204"/>
          </rPr>
          <t xml:space="preserve">площадь земельного участка</t>
        </r>
      </text>
    </comment>
    <comment ref="G40"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48"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50"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52"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54"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56" authorId="0">
      <text>
        <r>
          <rPr>
            <sz val="10"/>
            <rFont val="Arial"/>
            <family val="2"/>
          </rPr>
          <t xml:space="preserve">Елена Владимировна Жилина:
</t>
        </r>
        <r>
          <rPr>
            <sz val="9"/>
            <color rgb="FF000000"/>
            <rFont val="Tahoma"/>
            <family val="2"/>
            <charset val="204"/>
          </rPr>
          <t xml:space="preserve">ставка налога
</t>
        </r>
      </text>
    </comment>
    <comment ref="G311" authorId="0">
      <text>
        <r>
          <rPr>
            <sz val="10"/>
            <rFont val="Arial"/>
            <family val="2"/>
          </rPr>
          <t xml:space="preserve">Елена Владимировна Жилина:
</t>
        </r>
        <r>
          <rPr>
            <sz val="9"/>
            <color rgb="FF000000"/>
            <rFont val="Tahoma"/>
            <family val="2"/>
            <charset val="204"/>
          </rPr>
          <t xml:space="preserve">МЗ
</t>
        </r>
      </text>
    </comment>
    <comment ref="G312" authorId="0">
      <text>
        <r>
          <rPr>
            <sz val="10"/>
            <rFont val="Arial"/>
            <family val="2"/>
          </rPr>
          <t xml:space="preserve">Елена Владимировна Жилина:
</t>
        </r>
        <r>
          <rPr>
            <sz val="9"/>
            <color rgb="FF000000"/>
            <rFont val="Tahoma"/>
            <family val="2"/>
            <charset val="204"/>
          </rPr>
          <t xml:space="preserve">МЗ
</t>
        </r>
      </text>
    </comment>
    <comment ref="G313" authorId="0">
      <text>
        <r>
          <rPr>
            <sz val="10"/>
            <rFont val="Arial"/>
            <family val="2"/>
          </rPr>
          <t xml:space="preserve">Елена Владимировна Жилина:
</t>
        </r>
        <r>
          <rPr>
            <sz val="9"/>
            <color rgb="FF000000"/>
            <rFont val="Tahoma"/>
            <family val="2"/>
            <charset val="204"/>
          </rPr>
          <t xml:space="preserve">МЗ
</t>
        </r>
      </text>
    </comment>
    <comment ref="G657" authorId="0">
      <text>
        <r>
          <rPr>
            <sz val="10"/>
            <rFont val="Arial"/>
            <family val="2"/>
          </rPr>
          <t xml:space="preserve">размер родительской платы
</t>
        </r>
      </text>
    </comment>
    <comment ref="G660" authorId="0">
      <text>
        <r>
          <rPr>
            <sz val="10"/>
            <rFont val="Arial"/>
            <family val="2"/>
          </rPr>
          <t xml:space="preserve">числен детей
</t>
        </r>
        <r>
          <rPr>
            <sz val="9"/>
            <color rgb="FF000000"/>
            <rFont val="Tahoma"/>
            <family val="2"/>
            <charset val="204"/>
          </rPr>
          <t xml:space="preserve">
</t>
        </r>
      </text>
    </comment>
    <comment ref="H47" authorId="0">
      <text>
        <r>
          <rPr>
            <sz val="10"/>
            <rFont val="Arial"/>
            <family val="2"/>
          </rPr>
          <t xml:space="preserve">Елена Владимировна Жилина:
</t>
        </r>
        <r>
          <rPr>
            <sz val="9"/>
            <color rgb="FF000000"/>
            <rFont val="Tahoma"/>
            <family val="2"/>
            <charset val="204"/>
          </rPr>
          <t xml:space="preserve">указывается, если ТС зарегестрировано в текущем году, т.к. если ТС на балансе уч-я не весь год, это учитывается при рассчет налога</t>
        </r>
      </text>
    </comment>
    <comment ref="H49" authorId="0">
      <text>
        <r>
          <rPr>
            <sz val="10"/>
            <rFont val="Arial"/>
            <family val="2"/>
          </rPr>
          <t xml:space="preserve">Елена Владимировна Жилина:
</t>
        </r>
        <r>
          <rPr>
            <sz val="9"/>
            <color rgb="FF000000"/>
            <rFont val="Tahoma"/>
            <family val="2"/>
            <charset val="204"/>
          </rPr>
          <t xml:space="preserve">указывается, если ТС зарегестрировано в текущем году, т.к. если ТС на балансе уч-я не весь год, это учитывается при рассчет налога</t>
        </r>
      </text>
    </comment>
    <comment ref="H51" authorId="0">
      <text>
        <r>
          <rPr>
            <sz val="10"/>
            <rFont val="Arial"/>
            <family val="2"/>
          </rPr>
          <t xml:space="preserve">Елена Владимировна Жилина:
</t>
        </r>
        <r>
          <rPr>
            <sz val="9"/>
            <color rgb="FF000000"/>
            <rFont val="Tahoma"/>
            <family val="2"/>
            <charset val="204"/>
          </rPr>
          <t xml:space="preserve">указывается, если ТС зарегестрировано в текущем году, т.к. если ТС на балансе уч-я не весь год, это учитывается при рассчет налога</t>
        </r>
      </text>
    </comment>
    <comment ref="H53" authorId="0">
      <text>
        <r>
          <rPr>
            <sz val="10"/>
            <rFont val="Arial"/>
            <family val="2"/>
          </rPr>
          <t xml:space="preserve">Елена Владимировна Жилина:
</t>
        </r>
        <r>
          <rPr>
            <sz val="9"/>
            <color rgb="FF000000"/>
            <rFont val="Tahoma"/>
            <family val="2"/>
            <charset val="204"/>
          </rPr>
          <t xml:space="preserve">указывается, если ТС зарегестрировано в текущем году, т.к. если ТС на балансе уч-я не весь год, это учитывается при рассчет налога</t>
        </r>
      </text>
    </comment>
    <comment ref="H55" authorId="0">
      <text>
        <r>
          <rPr>
            <sz val="10"/>
            <rFont val="Arial"/>
            <family val="2"/>
          </rPr>
          <t xml:space="preserve">Елена Владимировна Жилина:
</t>
        </r>
        <r>
          <rPr>
            <sz val="9"/>
            <color rgb="FF000000"/>
            <rFont val="Tahoma"/>
            <family val="2"/>
            <charset val="204"/>
          </rPr>
          <t xml:space="preserve">указывается, если ТС зарегестрировано в текущем году, т.к. если ТС на балансе уч-я не весь год, это учитывается при рассчет налога</t>
        </r>
      </text>
    </comment>
    <comment ref="H311" authorId="0">
      <text>
        <r>
          <rPr>
            <sz val="10"/>
            <rFont val="Arial"/>
            <family val="2"/>
          </rPr>
          <t xml:space="preserve">Елена Владимировна Жилина:
</t>
        </r>
        <r>
          <rPr>
            <sz val="9"/>
            <color rgb="FF000000"/>
            <rFont val="Tahoma"/>
            <family val="2"/>
            <charset val="204"/>
          </rPr>
          <t xml:space="preserve">ПД
</t>
        </r>
      </text>
    </comment>
    <comment ref="I35" authorId="0">
      <text>
        <r>
          <rPr>
            <sz val="10"/>
            <rFont val="Arial"/>
            <family val="2"/>
          </rPr>
          <t xml:space="preserve">Елена Владимировна Жилина:
</t>
        </r>
        <r>
          <rPr>
            <sz val="9"/>
            <color rgb="FF000000"/>
            <rFont val="Tahoma"/>
            <family val="2"/>
            <charset val="204"/>
          </rPr>
          <t xml:space="preserve">кадастровая ставка
</t>
        </r>
      </text>
    </comment>
    <comment ref="I37" authorId="0">
      <text>
        <r>
          <rPr>
            <sz val="10"/>
            <rFont val="Arial"/>
            <family val="2"/>
          </rPr>
          <t xml:space="preserve">Елена Владимировна Жилина:
</t>
        </r>
        <r>
          <rPr>
            <sz val="9"/>
            <color rgb="FF000000"/>
            <rFont val="Tahoma"/>
            <family val="2"/>
            <charset val="204"/>
          </rPr>
          <t xml:space="preserve">кадастровая ставка
</t>
        </r>
      </text>
    </comment>
    <comment ref="I39" authorId="0">
      <text>
        <r>
          <rPr>
            <sz val="10"/>
            <rFont val="Arial"/>
            <family val="2"/>
          </rPr>
          <t xml:space="preserve">Елена Владимировна Жилина:
</t>
        </r>
        <r>
          <rPr>
            <sz val="9"/>
            <color rgb="FF000000"/>
            <rFont val="Tahoma"/>
            <family val="2"/>
            <charset val="204"/>
          </rPr>
          <t xml:space="preserve">кадастровая ставка
</t>
        </r>
      </text>
    </comment>
    <comment ref="I47" authorId="0">
      <text>
        <r>
          <rPr>
            <sz val="10"/>
            <rFont val="Arial"/>
            <family val="2"/>
          </rPr>
          <t xml:space="preserve">Елена Владимировна Жилина:
</t>
        </r>
        <r>
          <rPr>
            <sz val="9"/>
            <color rgb="FF000000"/>
            <rFont val="Tahoma"/>
            <family val="2"/>
            <charset val="204"/>
          </rPr>
          <t xml:space="preserve">указывается кол-во полных месяцев
</t>
        </r>
      </text>
    </comment>
    <comment ref="I49" authorId="0">
      <text>
        <r>
          <rPr>
            <sz val="10"/>
            <rFont val="Arial"/>
            <family val="2"/>
          </rPr>
          <t xml:space="preserve">Елена Владимировна Жилина:
</t>
        </r>
        <r>
          <rPr>
            <sz val="9"/>
            <color rgb="FF000000"/>
            <rFont val="Tahoma"/>
            <family val="2"/>
            <charset val="204"/>
          </rPr>
          <t xml:space="preserve">указывается кол-во полных месяцев
</t>
        </r>
      </text>
    </comment>
    <comment ref="I51" authorId="0">
      <text>
        <r>
          <rPr>
            <sz val="10"/>
            <rFont val="Arial"/>
            <family val="2"/>
          </rPr>
          <t xml:space="preserve">Елена Владимировна Жилина:
</t>
        </r>
        <r>
          <rPr>
            <sz val="9"/>
            <color rgb="FF000000"/>
            <rFont val="Tahoma"/>
            <family val="2"/>
            <charset val="204"/>
          </rPr>
          <t xml:space="preserve">указывается кол-во полных месяцев
</t>
        </r>
      </text>
    </comment>
    <comment ref="I53" authorId="0">
      <text>
        <r>
          <rPr>
            <sz val="10"/>
            <rFont val="Arial"/>
            <family val="2"/>
          </rPr>
          <t xml:space="preserve">Елена Владимировна Жилина:
</t>
        </r>
        <r>
          <rPr>
            <sz val="9"/>
            <color rgb="FF000000"/>
            <rFont val="Tahoma"/>
            <family val="2"/>
            <charset val="204"/>
          </rPr>
          <t xml:space="preserve">указывается кол-во полных месяцев
</t>
        </r>
      </text>
    </comment>
    <comment ref="I55" authorId="0">
      <text>
        <r>
          <rPr>
            <sz val="10"/>
            <rFont val="Arial"/>
            <family val="2"/>
          </rPr>
          <t xml:space="preserve">Елена Владимировна Жилина:
</t>
        </r>
        <r>
          <rPr>
            <sz val="9"/>
            <color rgb="FF000000"/>
            <rFont val="Tahoma"/>
            <family val="2"/>
            <charset val="204"/>
          </rPr>
          <t xml:space="preserve">указывается кол-во полных месяцев
</t>
        </r>
      </text>
    </comment>
    <comment ref="I657" authorId="0">
      <text>
        <r>
          <rPr>
            <sz val="10"/>
            <rFont val="Arial"/>
            <family val="2"/>
          </rPr>
          <t xml:space="preserve">стоимость 1 дд
</t>
        </r>
      </text>
    </comment>
    <comment ref="I660" authorId="0">
      <text>
        <r>
          <rPr>
            <sz val="10"/>
            <rFont val="Arial"/>
            <family val="2"/>
          </rPr>
          <t xml:space="preserve">ожидаемые расходы на питание в год всего
</t>
        </r>
      </text>
    </comment>
  </commentList>
</comments>
</file>

<file path=xl/sharedStrings.xml><?xml version="1.0" encoding="utf-8"?>
<sst xmlns="http://schemas.openxmlformats.org/spreadsheetml/2006/main" count="14978" uniqueCount="1416">
  <si>
    <t xml:space="preserve">СОГЛАСОВАНО:</t>
  </si>
  <si>
    <t xml:space="preserve">(должность руководителя отраслевого подразделения администрации города (органа, осуществляющего функции и полномочия учредителя)</t>
  </si>
  <si>
    <t xml:space="preserve">(подпись)          (расшифровка подписи)</t>
  </si>
  <si>
    <t xml:space="preserve">«__»____________ 20__ г.</t>
  </si>
  <si>
    <t xml:space="preserve">УТВЕРЖДАЮ:</t>
  </si>
  <si>
    <t xml:space="preserve">(должность руководителя муниципального учреждения)</t>
  </si>
  <si>
    <t xml:space="preserve">(подпись)         (расшифровка подписи)</t>
  </si>
  <si>
    <t xml:space="preserve">План финансово-хозяйственной деятельности на 20__г. </t>
  </si>
  <si>
    <t xml:space="preserve">(на 20__г. и плановый период 20__ и 20__ годов &lt;1&gt;)</t>
  </si>
  <si>
    <t xml:space="preserve">Коды</t>
  </si>
  <si>
    <t xml:space="preserve">от</t>
  </si>
  <si>
    <t xml:space="preserve">«__»____________ 20__ г. &lt;2&gt;</t>
  </si>
  <si>
    <t xml:space="preserve">Дата</t>
  </si>
  <si>
    <t xml:space="preserve">по Сводному реестру</t>
  </si>
  <si>
    <t xml:space="preserve">Орган, осуществляющий</t>
  </si>
  <si>
    <t xml:space="preserve">функции и полномочия учредителя</t>
  </si>
  <si>
    <t xml:space="preserve">глава по БК</t>
  </si>
  <si>
    <t xml:space="preserve">ИНН</t>
  </si>
  <si>
    <t xml:space="preserve">КПП</t>
  </si>
  <si>
    <t xml:space="preserve">Учреждение (обособленное подразделение)</t>
  </si>
  <si>
    <t xml:space="preserve">по ОКЕИ</t>
  </si>
  <si>
    <t xml:space="preserve">Единица измерения: руб.</t>
  </si>
  <si>
    <t xml:space="preserve">Раздел 1. Поступления и выплаты</t>
  </si>
  <si>
    <t xml:space="preserve">Наименование показателя</t>
  </si>
  <si>
    <t xml:space="preserve">Код строки</t>
  </si>
  <si>
    <t xml:space="preserve">Код по бюджетной классификации Российской Федерации &lt;3&gt;</t>
  </si>
  <si>
    <t xml:space="preserve">Аналитический код &lt;4&gt;</t>
  </si>
  <si>
    <t xml:space="preserve">Сумма</t>
  </si>
  <si>
    <t xml:space="preserve">на 20__ г. текущий финансовый год</t>
  </si>
  <si>
    <t xml:space="preserve">на 20__ г. первый год планового периода</t>
  </si>
  <si>
    <t xml:space="preserve">на 20__ г. второй год планового периода</t>
  </si>
  <si>
    <t xml:space="preserve">за пределами планового периода</t>
  </si>
  <si>
    <t xml:space="preserve">Остаток средств на начало текущего финансового года &lt;5&gt;</t>
  </si>
  <si>
    <t xml:space="preserve">0001</t>
  </si>
  <si>
    <t xml:space="preserve">Х</t>
  </si>
  <si>
    <t xml:space="preserve">Остаток средств на конец текущего финансового года &lt;5&gt;</t>
  </si>
  <si>
    <t xml:space="preserve">0002</t>
  </si>
  <si>
    <t xml:space="preserve">Доходы, всего:</t>
  </si>
  <si>
    <t xml:space="preserve">1000</t>
  </si>
  <si>
    <t xml:space="preserve"> в том числе:
  доходы от собственности, всего</t>
  </si>
  <si>
    <t xml:space="preserve">1100</t>
  </si>
  <si>
    <t xml:space="preserve">  доходы от оказания услуг, работ, компенсации 
  затрат учреждений, всего</t>
  </si>
  <si>
    <t xml:space="preserve">1200</t>
  </si>
  <si>
    <t xml:space="preserve">   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</si>
  <si>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1210</t>
  </si>
  <si>
    <t xml:space="preserve">  доходы от штрафов, пеней, иных сумм 
  принудительного изъятия, всего</t>
  </si>
  <si>
    <t xml:space="preserve">1300</t>
  </si>
  <si>
    <t xml:space="preserve">  безвозмездные денежные поступления, всего</t>
  </si>
  <si>
    <t xml:space="preserve">1400</t>
  </si>
  <si>
    <t xml:space="preserve">   в том числе:
    целевые субсидии</t>
  </si>
  <si>
    <t xml:space="preserve">1410</t>
  </si>
  <si>
    <t xml:space="preserve">    субсидии на осуществление 
    капитальных вложений</t>
  </si>
  <si>
    <t xml:space="preserve">1420</t>
  </si>
  <si>
    <t xml:space="preserve">  прочие доходы, всего</t>
  </si>
  <si>
    <t xml:space="preserve">1500</t>
  </si>
  <si>
    <t xml:space="preserve">   в том числе: </t>
  </si>
  <si>
    <t xml:space="preserve">  доходы от операций с активами, всего</t>
  </si>
  <si>
    <t xml:space="preserve">1900</t>
  </si>
  <si>
    <t xml:space="preserve">  прочие поступления, всего &lt;6&gt;</t>
  </si>
  <si>
    <t xml:space="preserve">1980</t>
  </si>
  <si>
    <t xml:space="preserve">   из них:
    увеличение остатков денежных 
    средств за счет возврата дебиторской 
    задолженности прошлых лет</t>
  </si>
  <si>
    <t xml:space="preserve">1981</t>
  </si>
  <si>
    <t xml:space="preserve">Расходы, всего</t>
  </si>
  <si>
    <t xml:space="preserve">2000</t>
  </si>
  <si>
    <t xml:space="preserve"> в том числе:
  на выплаты персоналу, всего</t>
  </si>
  <si>
    <t xml:space="preserve">2100</t>
  </si>
  <si>
    <t xml:space="preserve">   в том числе:
    оплата труда</t>
  </si>
  <si>
    <t xml:space="preserve">2110</t>
  </si>
  <si>
    <t xml:space="preserve">     из них по источнику финансового обеспечения:</t>
  </si>
  <si>
    <t xml:space="preserve">    прочие выплаты персоналу, в том числе 
    компенсационного характера</t>
  </si>
  <si>
    <t xml:space="preserve">2120</t>
  </si>
  <si>
    <t xml:space="preserve">    иные выплаты, за исключением фонда оплаты 
    труда учреждения, для выполнения отдельных 
    полномочий</t>
  </si>
  <si>
    <t xml:space="preserve">2130</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</si>
  <si>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</si>
  <si>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2140</t>
  </si>
  <si>
    <t xml:space="preserve">     в том числе: 
      на выплаты по оплате труда</t>
  </si>
  <si>
    <t xml:space="preserve">2141</t>
  </si>
  <si>
    <t xml:space="preserve">       из них по источнику финансового 
       обеспечения:</t>
  </si>
  <si>
    <t xml:space="preserve">      на иные выплаты работникам</t>
  </si>
  <si>
    <t xml:space="preserve">2142</t>
  </si>
  <si>
    <t xml:space="preserve">  социальные и иные выплаты населению, всего</t>
  </si>
  <si>
    <t xml:space="preserve">2200</t>
  </si>
  <si>
    <t xml:space="preserve">   в том числе:
    социальные выплаты гражданам, кроме 
    публичных нормативных социальных выплат</t>
  </si>
  <si>
    <t xml:space="preserve">2210</t>
  </si>
  <si>
    <t xml:space="preserve">     из них: 
      пособия, компенсации и иные социальные 
      выплаты гражданам, кроме публичных 
      нормативных обязательств</t>
  </si>
  <si>
    <t xml:space="preserve">2211</t>
  </si>
  <si>
    <t xml:space="preserve">    выплата стипендий</t>
  </si>
  <si>
    <t xml:space="preserve">2220</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</si>
  <si>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</si>
  <si>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 xml:space="preserve">2230</t>
  </si>
  <si>
    <t xml:space="preserve">нет</t>
  </si>
  <si>
    <t xml:space="preserve">     из них по источнику финансового обеспечения:
      </t>
  </si>
  <si>
    <t xml:space="preserve">    иные выплаты населению</t>
  </si>
  <si>
    <t xml:space="preserve">2240</t>
  </si>
  <si>
    <t xml:space="preserve">  уплата налогов, сборов и иных платежей, всего</t>
  </si>
  <si>
    <t xml:space="preserve">2300</t>
  </si>
  <si>
    <t xml:space="preserve">   из них:
    налог на имущество организаций и земельный 
    налог</t>
  </si>
  <si>
    <t xml:space="preserve">2310</t>
  </si>
  <si>
    <t xml:space="preserve">    иные налоги (включаемые в состав расходов) в 
    бюджеты бюджетной системы Российской 
    Федерации, а также государственная пошлина</t>
  </si>
  <si>
    <t xml:space="preserve">2320</t>
  </si>
  <si>
    <t xml:space="preserve">    уплата штрафов (в том числе 
    административных), пеней, иных платежей</t>
  </si>
  <si>
    <t xml:space="preserve">2330</t>
  </si>
  <si>
    <t xml:space="preserve">  безвозмездные перечисления организациям и 
  физическим лицам, всего</t>
  </si>
  <si>
    <t xml:space="preserve">2400</t>
  </si>
  <si>
    <t xml:space="preserve">   из них:
    гранты, предоставляемые бюджетным 
    учреждениям</t>
  </si>
  <si>
    <t xml:space="preserve">2410</t>
  </si>
  <si>
    <t xml:space="preserve">    гранты предоставляемые автономным 
    учреждениям</t>
  </si>
  <si>
    <t xml:space="preserve">2420</t>
  </si>
  <si>
    <t xml:space="preserve">    гранты, предоставляемые иным 
    некоммерческим организациям (за 
    исключением бюджетных и автономных 
    учреждений)</t>
  </si>
  <si>
    <t xml:space="preserve">2430</t>
  </si>
  <si>
    <t xml:space="preserve">    гранты, предоставляемые другим организациям 
    и физическим лицам</t>
  </si>
  <si>
    <t xml:space="preserve">2440</t>
  </si>
  <si>
    <t xml:space="preserve">    взносы в международные организации</t>
  </si>
  <si>
    <t xml:space="preserve">2450</t>
  </si>
  <si>
    <t xml:space="preserve">    платежи в целях обеспечения реализации 
    соглашений с правительствами иностранных 
    государств и международными организациями</t>
  </si>
  <si>
    <t xml:space="preserve">2460</t>
  </si>
  <si>
    <t xml:space="preserve">  прочие выплаты (кроме выплат на закупку 
  товаров, работ, услуг)</t>
  </si>
  <si>
    <t xml:space="preserve">2500</t>
  </si>
  <si>
    <t xml:space="preserve">   исполнение судебных актов Российской 
   Федерации и мировых соглашений по 
   возмещению вреда, причиненного в результате 
   деятельности учреждения</t>
  </si>
  <si>
    <t xml:space="preserve">2520</t>
  </si>
  <si>
    <t xml:space="preserve">  расходы на закупку товаров, работ, услуг, всего 
  &lt;7&gt;</t>
  </si>
  <si>
    <t xml:space="preserve">2600</t>
  </si>
  <si>
    <t xml:space="preserve">   в том числе: 
    закупку научно-исследовательских и опытно-
    конструкторских работ</t>
  </si>
  <si>
    <t xml:space="preserve">2610</t>
  </si>
  <si>
    <t xml:space="preserve">    закупку товаров, работ, услуг в целях 
    капитального ремонта муниципального 
    имущества</t>
  </si>
  <si>
    <t xml:space="preserve">2630</t>
  </si>
  <si>
    <t xml:space="preserve">  прочую закупку товаров, работ и услуг, всего</t>
  </si>
  <si>
    <t xml:space="preserve">2640</t>
  </si>
  <si>
    <t xml:space="preserve">       из них:</t>
  </si>
  <si>
    <t xml:space="preserve">  закупку энергетических ресурсов</t>
  </si>
  <si>
    <t xml:space="preserve">2660</t>
  </si>
  <si>
    <t xml:space="preserve">  капитальные вложения в объекты 
  государственной (муниципальной) 
  собственности, всего</t>
  </si>
  <si>
    <t xml:space="preserve">2700</t>
  </si>
  <si>
    <t xml:space="preserve">   в том числе:
    приобретение объектов недвижимого 
    имущества государственными 
    (муниципальными) учреждениями</t>
  </si>
  <si>
    <t xml:space="preserve">2710</t>
  </si>
  <si>
    <t xml:space="preserve">    строительство (реконструкция) объектов 
    недвижимого имущества государственными 
    (муниципальными) учреждениями</t>
  </si>
  <si>
    <t xml:space="preserve">2720</t>
  </si>
  <si>
    <t xml:space="preserve">Выплаты, уменьшающие доход, всего &lt;8&gt;</t>
  </si>
  <si>
    <t xml:space="preserve">3000</t>
  </si>
  <si>
    <t xml:space="preserve"> в том числе:
  налог на прибыль &lt;8&gt;</t>
  </si>
  <si>
    <t xml:space="preserve">3010</t>
  </si>
  <si>
    <t xml:space="preserve">  налог на добавленную стоимость &lt;8&gt;</t>
  </si>
  <si>
    <t xml:space="preserve">3020</t>
  </si>
  <si>
    <t xml:space="preserve">  прочие налоги, уменьшающие доход &lt;8&gt;</t>
  </si>
  <si>
    <t xml:space="preserve">3030</t>
  </si>
  <si>
    <t xml:space="preserve">Прочие выплаты, всего &lt;9&gt;</t>
  </si>
  <si>
    <t xml:space="preserve">4000</t>
  </si>
  <si>
    <t xml:space="preserve"> из них: 
  возврат в бюджет средств субсидии</t>
  </si>
  <si>
    <t xml:space="preserve">4010</t>
  </si>
  <si>
    <t xml:space="preserve">&lt;1&gt; В случае утверждения решения о бюджете на текущий финансовый год и плановый период.</t>
  </si>
  <si>
    <t xml:space="preserve">&lt;2&gt; Указывается дата подписания Плана.</t>
  </si>
  <si>
    <t xml:space="preserve">&lt;3&gt; В графе 3 отражаются:</t>
  </si>
  <si>
    <t xml:space="preserve">по строкам 1100 - 1900 - коды аналитической группы подвида доходов бюджетов классификации доходов бюджетов;</t>
  </si>
  <si>
    <t xml:space="preserve">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</si>
  <si>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 xml:space="preserve">по строкам 2000 - 2720 - коды видов расходов бюджетов классификации расходов бюджетов;</t>
  </si>
  <si>
    <t xml:space="preserve">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</si>
  <si>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 xml:space="preserve">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</si>
  <si>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 xml:space="preserve">&lt;4&gt;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29.11.2017 N 209н.</t>
  </si>
  <si>
    <t xml:space="preserve">&lt;5&gt; По строкам 0001 и 0002 указываются планируемые суммы остатков средств на начало и на конец планируемого года (на этапе формирования проекта Плана), фактические остатки средств указываются при внесении изменений в утвержденный План после завершения отчетного финансового года.</t>
  </si>
  <si>
    <t xml:space="preserve">&lt;6&gt;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</si>
  <si>
    <t xml:space="preserve">&lt;7&gt;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</si>
  <si>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 xml:space="preserve">&lt;8&gt; Показатель отражается со знаком "минус".</t>
  </si>
  <si>
    <t xml:space="preserve">&lt;9&gt;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</si>
  <si>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 xml:space="preserve">Раздел 2. Сведения по выплатам на закупки товаров, работ, услуг &lt;10&gt;</t>
  </si>
  <si>
    <t xml:space="preserve">N п/п</t>
  </si>
  <si>
    <t xml:space="preserve">Коды строк</t>
  </si>
  <si>
    <t xml:space="preserve">Год начала закупки</t>
  </si>
  <si>
    <t xml:space="preserve">Код по бюджетной классификации Российской Федерации &lt;10.1&gt;</t>
  </si>
  <si>
    <t xml:space="preserve">на 20__ г. (текущий финансовый год)</t>
  </si>
  <si>
    <t xml:space="preserve">на 20__ г. (первый год планового периода)</t>
  </si>
  <si>
    <t xml:space="preserve">на 20__ г. (второй год планового периода)</t>
  </si>
  <si>
    <t xml:space="preserve">4.1</t>
  </si>
  <si>
    <t xml:space="preserve">1.</t>
  </si>
  <si>
    <t xml:space="preserve">Выплаты на закупку товаров, работ, услуг, всего &lt;11&gt;</t>
  </si>
  <si>
    <t xml:space="preserve">1.1.</t>
  </si>
  <si>
    <t xml:space="preserve"> в том числе: 
  по контрактам (договорам), заключенным до начала 
  текущего финансового года без применения норм 
  Федерального закона от 05.04.2013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18.07.2011 № 223-ФЗ «О закупках товаров, работ, 
  услуг отдельными видами юридических лиц» (далее - 
  Федеральный закон № 223-ФЗ) &lt;12&gt;</t>
  </si>
  <si>
    <t xml:space="preserve">1.2.</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</si>
  <si>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&lt;12&gt;</t>
  </si>
  <si>
    <t xml:space="preserve">1.3.</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</si>
  <si>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&lt;13&gt;</t>
  </si>
  <si>
    <t xml:space="preserve">     в том числе: 
      в соответствии с Федеральным законом № 44-ФЗ</t>
  </si>
  <si>
    <t xml:space="preserve">      в соответствии с Федеральным законом № 223-ФЗ</t>
  </si>
  <si>
    <t xml:space="preserve">1.3.1</t>
  </si>
  <si>
    <t xml:space="preserve">      в том числе: 
       в соответствии с Федеральным законом № 44-ФЗ</t>
  </si>
  <si>
    <t xml:space="preserve">        из них &lt;10.1&gt;:</t>
  </si>
  <si>
    <t xml:space="preserve">26310.1</t>
  </si>
  <si>
    <t xml:space="preserve">1.3.2</t>
  </si>
  <si>
    <t xml:space="preserve">       в соответствии с Федеральным законом № 223-ФЗ</t>
  </si>
  <si>
    <t xml:space="preserve">1.4.</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</si>
  <si>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&lt;13&gt;</t>
  </si>
  <si>
    <t xml:space="preserve">1.4.1.</t>
  </si>
  <si>
    <t xml:space="preserve">   в том числе: 
    за счет субсидий, предоставляемых на финансовое 
    обеспечение выполнения муниципального задания</t>
  </si>
  <si>
    <t xml:space="preserve">1.4.1.1.</t>
  </si>
  <si>
    <t xml:space="preserve">1.4.1.2.</t>
  </si>
  <si>
    <t xml:space="preserve">      в соответствии с Федеральным законом № 223-ФЗ &lt;14&gt;</t>
  </si>
  <si>
    <t xml:space="preserve">1.4.2.</t>
  </si>
  <si>
    <t xml:space="preserve">    за счет субсидий, предоставляемых в соответствии с 
    абзацем вторым пункта 1 статьи 78.1 Бюджетного кодекса 
    Российской Федерации</t>
  </si>
  <si>
    <t xml:space="preserve">1.4.2.1.</t>
  </si>
  <si>
    <t xml:space="preserve">26421.1</t>
  </si>
  <si>
    <t xml:space="preserve">1.4.2.2.</t>
  </si>
  <si>
    <t xml:space="preserve">1.4.3.</t>
  </si>
  <si>
    <t xml:space="preserve">    за счет субсидий, предоставляемых на осуществление 
    капитальных вложений &lt;15&gt;</t>
  </si>
  <si>
    <t xml:space="preserve">26430.1</t>
  </si>
  <si>
    <t xml:space="preserve">1.4.4.</t>
  </si>
  <si>
    <t xml:space="preserve">    за счет прочих источников финансового обеспечения</t>
  </si>
  <si>
    <t xml:space="preserve">1.4.4.1.</t>
  </si>
  <si>
    <t xml:space="preserve">26451.1</t>
  </si>
  <si>
    <t xml:space="preserve">1.4.4.2.</t>
  </si>
  <si>
    <t xml:space="preserve">2.</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</si>
  <si>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</si>
  <si>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 xml:space="preserve"> в том числе по году начала закупки:</t>
  </si>
  <si>
    <t xml:space="preserve">3.</t>
  </si>
  <si>
    <t xml:space="preserve">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</si>
  <si>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 xml:space="preserve">Руководитель финансово-экономической службы</t>
  </si>
  <si>
    <t xml:space="preserve">/</t>
  </si>
  <si>
    <t xml:space="preserve">(должность)  </t>
  </si>
  <si>
    <t xml:space="preserve"> (подпись)  </t>
  </si>
  <si>
    <t xml:space="preserve">(расшифровка подписи)</t>
  </si>
  <si>
    <t xml:space="preserve">Исполнитель</t>
  </si>
  <si>
    <t xml:space="preserve">(должность)   </t>
  </si>
  <si>
    <t xml:space="preserve">(фамилия, инициалы)   </t>
  </si>
  <si>
    <t xml:space="preserve"> (телефон)</t>
  </si>
  <si>
    <t xml:space="preserve">    «__» ________ 20__ г.</t>
  </si>
  <si>
    <t xml:space="preserve">&lt;10&gt;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</si>
  <si>
    <t xml:space="preserve">&lt;10.1&gt;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07.05.2018 N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</si>
  <si>
    <t xml:space="preserve">&lt;11&gt;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</si>
  <si>
    <t xml:space="preserve">&lt;12&gt; Указывается сумма договоров (контрактов)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</si>
  <si>
    <t xml:space="preserve">&lt;13&gt; Указывается сумма закупок товаров, работ, услуг, осуществляемых в соответствии с Федеральным законом N 44-ФЗ и Федеральным законом N 223-ФЗ.</t>
  </si>
  <si>
    <t xml:space="preserve">&lt;14&gt; Муниципальным бюджетным учреждением показатель не формируется.</t>
  </si>
  <si>
    <t xml:space="preserve">&lt;15&gt; Указывается сумма закупок товаров, работ, услуг, осуществляемых в соответствии с Федеральным законом N 44-ФЗ.</t>
  </si>
  <si>
    <t xml:space="preserve">КФО</t>
  </si>
  <si>
    <t xml:space="preserve">КОСГУ</t>
  </si>
  <si>
    <t xml:space="preserve">Примечание</t>
  </si>
  <si>
    <t xml:space="preserve">на</t>
  </si>
  <si>
    <t xml:space="preserve">г. текущий финансовый год</t>
  </si>
  <si>
    <t xml:space="preserve">«</t>
  </si>
  <si>
    <t xml:space="preserve">09</t>
  </si>
  <si>
    <t xml:space="preserve">»</t>
  </si>
  <si>
    <t xml:space="preserve">январь</t>
  </si>
  <si>
    <t xml:space="preserve">г.</t>
  </si>
  <si>
    <t xml:space="preserve">заносим дату составления, утверждения, согласования ПФХД</t>
  </si>
  <si>
    <t xml:space="preserve">г. первый год планового периода</t>
  </si>
  <si>
    <t xml:space="preserve">г. второй год планового периода</t>
  </si>
  <si>
    <t xml:space="preserve">г. и плановый период</t>
  </si>
  <si>
    <t xml:space="preserve">и</t>
  </si>
  <si>
    <t xml:space="preserve">годов</t>
  </si>
  <si>
    <t xml:space="preserve">Начальник управления образования</t>
  </si>
  <si>
    <t xml:space="preserve">Заместитель начальника управления образования</t>
  </si>
  <si>
    <t xml:space="preserve">(Должность руководителя отраслевого подразделения администрации города (органа, осуществляющего функции и полномочия учредителя)</t>
  </si>
  <si>
    <t xml:space="preserve">                                                               О.В. Гусева</t>
  </si>
  <si>
    <t xml:space="preserve">Н.Ю.Дашковская</t>
  </si>
  <si>
    <t xml:space="preserve">(подпись) (расшифровка подписи)</t>
  </si>
  <si>
    <r>
      <rPr>
        <sz val="11"/>
        <rFont val="Times New Roman"/>
        <family val="2"/>
        <charset val="204"/>
      </rPr>
      <t xml:space="preserve">«</t>
    </r>
    <r>
      <rPr>
        <u val="single"/>
        <sz val="11"/>
        <rFont val="Times New Roman"/>
        <family val="1"/>
        <charset val="204"/>
      </rPr>
      <t xml:space="preserve">     28     </t>
    </r>
    <r>
      <rPr>
        <sz val="11"/>
        <rFont val="Times New Roman"/>
        <family val="2"/>
        <charset val="204"/>
      </rPr>
      <t xml:space="preserve">»  </t>
    </r>
    <r>
      <rPr>
        <u val="single"/>
        <sz val="11"/>
        <rFont val="Times New Roman"/>
        <family val="1"/>
        <charset val="204"/>
      </rPr>
      <t xml:space="preserve">             декабря                </t>
    </r>
    <r>
      <rPr>
        <sz val="11"/>
        <rFont val="Times New Roman"/>
        <family val="2"/>
        <charset val="204"/>
      </rPr>
      <t xml:space="preserve"> 20</t>
    </r>
    <r>
      <rPr>
        <u val="single"/>
        <sz val="11"/>
        <rFont val="Times New Roman"/>
        <family val="1"/>
        <charset val="204"/>
      </rPr>
      <t xml:space="preserve"> 24 </t>
    </r>
    <r>
      <rPr>
        <sz val="11"/>
        <rFont val="Times New Roman"/>
        <family val="2"/>
        <charset val="204"/>
      </rPr>
      <t xml:space="preserve">г.</t>
    </r>
  </si>
  <si>
    <t xml:space="preserve">      Заведующая МАДОУ № 216</t>
  </si>
  <si>
    <t xml:space="preserve">Исполняющая обязанности заведующей</t>
  </si>
  <si>
    <t xml:space="preserve">(Должность руководителя муниципального учреждения)</t>
  </si>
  <si>
    <t xml:space="preserve">Т.Н. Перминова</t>
  </si>
  <si>
    <t xml:space="preserve">дата утверждения (согласования) может быть позже даты подписания, но в 1с план заносится той датой, которой</t>
  </si>
  <si>
    <t xml:space="preserve">утвержден (согласован)</t>
  </si>
  <si>
    <t xml:space="preserve">План финансово-хозяйственной деятельности на</t>
  </si>
  <si>
    <t xml:space="preserve">на 2025 г. и плановый период 2026 и 2027 годов</t>
  </si>
  <si>
    <r>
      <rPr>
        <sz val="11"/>
        <color theme="1"/>
        <rFont val="Times New Roman"/>
        <family val="2"/>
        <charset val="204"/>
      </rPr>
      <t xml:space="preserve">«</t>
    </r>
    <r>
      <rPr>
        <u val="single"/>
        <sz val="11"/>
        <color theme="1"/>
        <rFont val="Times New Roman"/>
        <family val="1"/>
        <charset val="204"/>
      </rPr>
      <t xml:space="preserve">  28  </t>
    </r>
    <r>
      <rPr>
        <sz val="11"/>
        <color theme="1"/>
        <rFont val="Times New Roman"/>
        <family val="2"/>
        <charset val="204"/>
      </rPr>
      <t xml:space="preserve">»  </t>
    </r>
    <r>
      <rPr>
        <u val="single"/>
        <sz val="11"/>
        <color theme="1"/>
        <rFont val="Times New Roman"/>
        <family val="1"/>
        <charset val="204"/>
      </rPr>
      <t xml:space="preserve">         декабря          </t>
    </r>
    <r>
      <rPr>
        <sz val="11"/>
        <color theme="1"/>
        <rFont val="Times New Roman"/>
        <family val="2"/>
        <charset val="204"/>
      </rPr>
      <t xml:space="preserve">   2024 г.</t>
    </r>
  </si>
  <si>
    <t xml:space="preserve">дата подписания плана</t>
  </si>
  <si>
    <t xml:space="preserve">управление образования</t>
  </si>
  <si>
    <t xml:space="preserve">УО</t>
  </si>
  <si>
    <t xml:space="preserve">администрации города Кемерово</t>
  </si>
  <si>
    <t xml:space="preserve">323U6959</t>
  </si>
  <si>
    <t xml:space="preserve">Учреждение</t>
  </si>
  <si>
    <t xml:space="preserve">Муниципальное  автономное дошкольное образовательное</t>
  </si>
  <si>
    <t xml:space="preserve">                                                                                           учреждение № 216 "Детский сад комбинированного вида"</t>
  </si>
  <si>
    <t xml:space="preserve">Код по бюджетной классификации Российской Федерации </t>
  </si>
  <si>
    <t xml:space="preserve">Аналитический код </t>
  </si>
  <si>
    <t xml:space="preserve">Остаток средств на начало текущего финансового года </t>
  </si>
  <si>
    <t xml:space="preserve">2,4,5,6</t>
  </si>
  <si>
    <t xml:space="preserve">указываются планируемые суммы остатков средств на начало и на конец планируемого года (на этапе формирования проекта Плана), фактические остатки средств указываются при внесении изменений в утвержденный План после завершения отчетного финансового года</t>
  </si>
  <si>
    <t xml:space="preserve">Остаток средств на конец текущего финансового года </t>
  </si>
  <si>
    <t xml:space="preserve">  в том числе:
    доходы от собственности, всего</t>
  </si>
  <si>
    <t xml:space="preserve">Аренда</t>
  </si>
  <si>
    <t xml:space="preserve">    доходы от оказания услуг, работ, компенсации 
    затрат учреждений, всего</t>
  </si>
  <si>
    <t xml:space="preserve">      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</si>
  <si>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131, 134</t>
  </si>
  <si>
    <t xml:space="preserve">Субсидия на финансовое обеспечение выполнения муниципального задания МЗ (131)</t>
  </si>
  <si>
    <t xml:space="preserve">        поступления от оказания услуг (выполнения 
        работ) на платной основе и от иной 
        приносящей доход деятельности</t>
  </si>
  <si>
    <t xml:space="preserve">1220</t>
  </si>
  <si>
    <t xml:space="preserve">131,134,135,139</t>
  </si>
  <si>
    <t xml:space="preserve">Род.плата, платные услуги (131), Питание сотрудников (134), Возмещение коммунальных услуг (135)</t>
  </si>
  <si>
    <t xml:space="preserve">    доходы от штрафов, пеней, иных сумм 
    принудительного изъятия, всего</t>
  </si>
  <si>
    <t xml:space="preserve">141, 143</t>
  </si>
  <si>
    <t xml:space="preserve">Возмещение ущерба, пеня за нарушение условий контракта (141), пеня за несвоевр.оплату арендной платы (141), возм. комм.услуг (141), возмещение стоимости гос.пошлины (141), страховое возмещение по договору (143)</t>
  </si>
  <si>
    <t xml:space="preserve">    безвозмездные денежные поступления, всего</t>
  </si>
  <si>
    <t xml:space="preserve">       в том числе:    
         целевые субсидии</t>
  </si>
  <si>
    <t xml:space="preserve">152, 155</t>
  </si>
  <si>
    <t xml:space="preserve">Интернет, кап.ремонт, муниципальная стипендия, акция1сентября, теневые навесы, ГПН, лагеря дневного пребывания</t>
  </si>
  <si>
    <t xml:space="preserve">         субсидии на осуществление 
         капитальных вложений</t>
  </si>
  <si>
    <t xml:space="preserve">     поступления от оказания услуг (выполнения 
     работ) на платной основе и от иной 
     приносящей доход деятельности</t>
  </si>
  <si>
    <t xml:space="preserve">1430</t>
  </si>
  <si>
    <t xml:space="preserve">ДРП</t>
  </si>
  <si>
    <t xml:space="preserve">   прочие доходы, всего</t>
  </si>
  <si>
    <t xml:space="preserve">     в том числе: 
       целевые субсидии</t>
  </si>
  <si>
    <t xml:space="preserve">1510</t>
  </si>
  <si>
    <t xml:space="preserve">   доходы от операций с активами, всего</t>
  </si>
  <si>
    <t xml:space="preserve">     в том числе:
       поступления от оказания услуг (выполнения 
       работ) на платной основе и от иной 
       приносящей доход деятельности</t>
  </si>
  <si>
    <t xml:space="preserve">1910</t>
  </si>
  <si>
    <t xml:space="preserve">Возмещение (кража)</t>
  </si>
  <si>
    <t xml:space="preserve">       поступления от оказания услуг (выполнения 
       работ) на платной основе и от иной 
       приносящей доход деятельности</t>
  </si>
  <si>
    <t xml:space="preserve">1920</t>
  </si>
  <si>
    <t xml:space="preserve">442, 446</t>
  </si>
  <si>
    <t xml:space="preserve">Недостача (продукты питания) (442), Сдача металлолома, макулатуры и пр (446)</t>
  </si>
  <si>
    <t xml:space="preserve">    прочие поступления, всего</t>
  </si>
  <si>
    <t xml:space="preserve">2,4,5</t>
  </si>
  <si>
    <t xml:space="preserve">510,134,189,291,292</t>
  </si>
  <si>
    <t xml:space="preserve">Все прочие поступления, в т.ч. поступления в рамках внутренних расчетов (от головного учреждения, обособленного подразделения, филиала)</t>
  </si>
  <si>
    <t xml:space="preserve">      из них:
        увеличение остатков денежных средств за счет 
        возврата дебиторской задолженности прошлых лет</t>
  </si>
  <si>
    <t xml:space="preserve">134,189,291,292</t>
  </si>
  <si>
    <t xml:space="preserve">Из строки 1980 выделяем возврат дебиторской задолженности прошлых лет</t>
  </si>
  <si>
    <t xml:space="preserve">          из них:
            доходы от оказания платных услуг (работ),
            компенсаций затрат</t>
  </si>
  <si>
    <t xml:space="preserve">            прочие доходы</t>
  </si>
  <si>
    <t xml:space="preserve">            прочие расходы</t>
  </si>
  <si>
    <t xml:space="preserve">  в том числе:
    на выплаты персоналу, всего</t>
  </si>
  <si>
    <t xml:space="preserve">      в том числе:
        оплата труда</t>
  </si>
  <si>
    <t xml:space="preserve">          из них по источнику финансового обеспечения: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</si>
  <si>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2111</t>
  </si>
  <si>
    <t xml:space="preserve">211, 266</t>
  </si>
  <si>
    <t xml:space="preserve">Заработная плата (211), 3 дн. б/л (266)</t>
  </si>
  <si>
    <t xml:space="preserve">               из них:
                 оплата труда, начисления на выплаты по оплате
                 труда</t>
  </si>
  <si>
    <t xml:space="preserve">                 социальное обеспечение</t>
  </si>
  <si>
    <t xml:space="preserve">             поступления от оказания услуг (выполнения 
             работ) на платной основе и от иной 
             приносящей доход деятельности</t>
  </si>
  <si>
    <t xml:space="preserve">2112</t>
  </si>
  <si>
    <t xml:space="preserve">                из них:
                  оплата труда, начисления на выплаты по оплате
                  труда</t>
  </si>
  <si>
    <t xml:space="preserve">                  социальное обеспечение</t>
  </si>
  <si>
    <t xml:space="preserve">             целевые субсидии</t>
  </si>
  <si>
    <t xml:space="preserve">2113</t>
  </si>
  <si>
    <t xml:space="preserve">      прочие выплаты персоналу, в том числе 
      компенсационного характера</t>
  </si>
  <si>
    <t xml:space="preserve">        из них по источнику финансового обеспечения: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</si>
  <si>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2121</t>
  </si>
  <si>
    <t xml:space="preserve">212,226,266</t>
  </si>
  <si>
    <t xml:space="preserve">Командировочные расходы (проживание, проезд, суточные) (226), Выплата выход.пособия работникам учреждения при их увольнении не связанном с ликвидацией либо реорганизацией уч-я (266), Пособие до 3-х лет, Возмещение расходов на мед.осмотр при трудоустройстве</t>
  </si>
  <si>
    <t xml:space="preserve">             из них:
               оплата труда, начисления на выплаты по оплате
               труда</t>
  </si>
  <si>
    <t xml:space="preserve">               оплата работ, услуг</t>
  </si>
  <si>
    <t xml:space="preserve">               социальное обеспечение</t>
  </si>
  <si>
    <t xml:space="preserve">         поступления от оказания услуг (выполнения 
         работ) на платной основе и от иной 
         приносящей доход деятельности</t>
  </si>
  <si>
    <t xml:space="preserve">2122</t>
  </si>
  <si>
    <t xml:space="preserve">         целевые субсидии</t>
  </si>
  <si>
    <t xml:space="preserve">2123</t>
  </si>
  <si>
    <t xml:space="preserve">      иные выплаты, за исключением фонда оплаты 
      труда учреждения, для выполнения отдельных 
      полномочий</t>
  </si>
  <si>
    <t xml:space="preserve">         из них по источнику финансового обеспечения: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</si>
  <si>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2131</t>
  </si>
  <si>
    <t xml:space="preserve">Компенсация учащимся расходов на питание и проезд, при направлении их на соревнования, иные выпл.спортсм.привлекаем.для участия в спортив.мероприят, без заключ.с ними трудовых догов.или догов.ГПХ.</t>
  </si>
  <si>
    <t xml:space="preserve">           поступления от оказания услуг (выполнения 
           работ) на платной основе и от иной 
           приносящей доход деятельности</t>
  </si>
  <si>
    <t xml:space="preserve">2132</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</si>
  <si>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</si>
  <si>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         в том числе: 
           на выплаты по оплате труда</t>
  </si>
  <si>
    <t xml:space="preserve">             из них по источнику финансового 
             обеспечения: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</si>
  <si>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213,225,226</t>
  </si>
  <si>
    <t xml:space="preserve">Начисления на выплаты по оплате труда (213),страховые взносы, начисленные на компенсации работникам (сотрудникам), операции по которым отражаются в рамках статьи 220 "Оплата работ, услуг"</t>
  </si>
  <si>
    <t xml:space="preserve">                 из них:
                   оплата труда, начисления на выплаты по оплате
                   труда</t>
  </si>
  <si>
    <t xml:space="preserve">                   оплата работ, услуг</t>
  </si>
  <si>
    <t xml:space="preserve">возмещение по спец.оценке</t>
  </si>
  <si>
    <t xml:space="preserve">               поступления от оказания услуг (выполнения 
               работ) на платной основе и от иной 
               приносящей доход деятельности</t>
  </si>
  <si>
    <t xml:space="preserve">              целевые субсидии</t>
  </si>
  <si>
    <t xml:space="preserve">        на иные выплаты работникам</t>
  </si>
  <si>
    <t xml:space="preserve">          из них по источнику финансового 
          обеспечения: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</si>
  <si>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265,266,267</t>
  </si>
  <si>
    <t xml:space="preserve">Выплата социального пособия на погребение (265), социальные пособия и компенсации персоналу в денежной форме (266), социальные компенсации персоналу в натуральной форме (267)</t>
  </si>
  <si>
    <t xml:space="preserve">              из них:
                социальное обеспечение</t>
  </si>
  <si>
    <t xml:space="preserve">            поступления от оказания услуг (выполнения 
            работ) на платной основе и от иной 
            приносящей доход деятельности</t>
  </si>
  <si>
    <t xml:space="preserve">    в том числе:
      социальные выплаты гражданам, кроме 
      публичных нормативных социальных выплат</t>
  </si>
  <si>
    <t xml:space="preserve">         из них: 
           пособия, компенсации и иные социальные 
           выплаты гражданам, кроме публичных 
           нормативных обязательств</t>
  </si>
  <si>
    <t xml:space="preserve">             из них по источнику финансового обеспечения: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</si>
  <si>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263,264,266</t>
  </si>
  <si>
    <t xml:space="preserve">Расходы на выплату 3 дн. б/л уволенным работникам в течение 30 к.дн после расторжения трудового договора (264), Расходы на выплату пособия при сокращении (266)</t>
  </si>
  <si>
    <t xml:space="preserve">                 из них:
                   социальное обеспечение</t>
  </si>
  <si>
    <t xml:space="preserve">263,264,266,296</t>
  </si>
  <si>
    <t xml:space="preserve">Расходы на выплату 3 дн. б/л уволенным работникам в течение 30 к.дн после расторжения трудового договора (264), Расходы на выплату пособия при сокращении (266), Расходы на выплату МП неработающим сотрудникам (296), Расходы на выплату МП членам семьи сотрудника (264)</t>
  </si>
  <si>
    <t xml:space="preserve">                   прочие расходы</t>
  </si>
  <si>
    <t xml:space="preserve">               целевые субсидии</t>
  </si>
  <si>
    <t xml:space="preserve">           приобретение товаров, работ, услуг в пользу 
           граждан в целях их социального обеспечения</t>
  </si>
  <si>
    <t xml:space="preserve">2212</t>
  </si>
  <si>
    <t xml:space="preserve">              из них по источнику финансового обеспечения:
                целевые субсидии</t>
  </si>
  <si>
    <t xml:space="preserve">263,345,346</t>
  </si>
  <si>
    <t xml:space="preserve">Акция 1ое сентября</t>
  </si>
  <si>
    <t xml:space="preserve">                  из них:
                    социальное обеспечение</t>
  </si>
  <si>
    <t xml:space="preserve">                    увеличение стоимости материальных запасов</t>
  </si>
  <si>
    <t xml:space="preserve">      выплата стипендий</t>
  </si>
  <si>
    <t xml:space="preserve">        из них по источнику финансового обеспечения:
          целевые субсидии</t>
  </si>
  <si>
    <t xml:space="preserve">2221</t>
  </si>
  <si>
    <t xml:space="preserve">Муниципальная стипендия</t>
  </si>
  <si>
    <t xml:space="preserve">            из них:
              прочие расходы</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</si>
  <si>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</si>
  <si>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 xml:space="preserve">        из них по источнику финансового обеспечения:
      </t>
  </si>
  <si>
    <t xml:space="preserve">      иные выплаты населению</t>
  </si>
  <si>
    <t xml:space="preserve">2241</t>
  </si>
  <si>
    <t xml:space="preserve">    из них:
      налог на имущество организаций и земельный налог</t>
  </si>
  <si>
    <t xml:space="preserve">2311</t>
  </si>
  <si>
    <t xml:space="preserve">Налог на имущество, Земельный налог</t>
  </si>
  <si>
    <t xml:space="preserve">              из них:
                прочие расходы</t>
  </si>
  <si>
    <t xml:space="preserve">2312</t>
  </si>
  <si>
    <t xml:space="preserve">      иные налоги (включаемые в состав расходов) в 
      бюджеты бюджетной системы Российской 
      Федерации, а также государственная пошлина</t>
  </si>
  <si>
    <t xml:space="preserve">2321</t>
  </si>
  <si>
    <t xml:space="preserve">Госуд.пошлина, Транспортный налог</t>
  </si>
  <si>
    <t xml:space="preserve">2322</t>
  </si>
  <si>
    <t xml:space="preserve">      уплата штрафов (в том числе 
      административных), пеней, иных платежей</t>
  </si>
  <si>
    <t xml:space="preserve">2331</t>
  </si>
  <si>
    <t xml:space="preserve">292,293,295,296</t>
  </si>
  <si>
    <t xml:space="preserve">Пени (НДФЛ, Страховые взносы, Налог на имущество, землю) (292), Пени (несвоевременная оплата услуг по договорам) (293), Административные штрафы (295)</t>
  </si>
  <si>
    <t xml:space="preserve">2332</t>
  </si>
  <si>
    <t xml:space="preserve">    из них:
      гранты, предоставляемые бюджетным учреждениям</t>
  </si>
  <si>
    <t xml:space="preserve">        из них по источнику финансового обеспечения:</t>
  </si>
  <si>
    <t xml:space="preserve">      гранты, предоставляемые автономным учреждениям</t>
  </si>
  <si>
    <t xml:space="preserve">      гранты, предоставляемые иным некоммерческим
      организациям (за исключением бюджетных и 
      автономных учреждений)</t>
  </si>
  <si>
    <t xml:space="preserve">        из них:</t>
  </si>
  <si>
    <t xml:space="preserve">      гранты, предоставляемые другим организациям
      и физическим лицам</t>
  </si>
  <si>
    <t xml:space="preserve">      взносы в международные организации</t>
  </si>
  <si>
    <t xml:space="preserve">      платежи в целях обеспечения реализации 
      соглашений с правительствами иностранных 
      государств и международными организациями</t>
  </si>
  <si>
    <t xml:space="preserve">         из них по источнику финансового обеспечения:</t>
  </si>
  <si>
    <t xml:space="preserve">    исполнение судебных актов Российской 
    Федерации и мировых соглашений по 
    возмещению вреда, причиненного в результате 
    деятельности учреждения</t>
  </si>
  <si>
    <t xml:space="preserve">      из них по источнику финансового обеспечения: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</si>
  <si>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2521</t>
  </si>
  <si>
    <t xml:space="preserve">291,296,297</t>
  </si>
  <si>
    <t xml:space="preserve">Возмещение судебных расходов (Госпошлины) (291), Административный штраф</t>
  </si>
  <si>
    <t xml:space="preserve">           из них:
             прочие расходы</t>
  </si>
  <si>
    <t xml:space="preserve">2522</t>
  </si>
  <si>
    <t xml:space="preserve">  расходы на закупку товаров, работ, услуг, всего</t>
  </si>
  <si>
    <t xml:space="preserve">    в том числе: 
      закупку научно-исследовательских и опытно-
      конструкторских работ</t>
  </si>
  <si>
    <t xml:space="preserve">2611</t>
  </si>
  <si>
    <t xml:space="preserve">226, 320</t>
  </si>
  <si>
    <t xml:space="preserve">            из них:
              оплата работ, услуг</t>
  </si>
  <si>
    <t xml:space="preserve">              увеличение стоимости нематериальных активов</t>
  </si>
  <si>
    <t xml:space="preserve">          поступления от оказания услуг (выполнения 
          работ) на платной основе и от иной 
          приносящей доход деятельности</t>
  </si>
  <si>
    <t xml:space="preserve">2612</t>
  </si>
  <si>
    <t xml:space="preserve">          целевые субсидии</t>
  </si>
  <si>
    <t xml:space="preserve">2613</t>
  </si>
  <si>
    <t xml:space="preserve">      закупку товаров, работ, услуг в целях 
      капитального ремонта муниципального 
      имущества</t>
  </si>
  <si>
    <t xml:space="preserve">         из них по источнику финансового обеспечения:
           целевые субсидии</t>
  </si>
  <si>
    <t xml:space="preserve">2631</t>
  </si>
  <si>
    <t xml:space="preserve">222, 224, 225, 226, 228, 310, 344, 346, 352, 353</t>
  </si>
  <si>
    <t xml:space="preserve">             из них:
               оплата работ, услуг</t>
  </si>
  <si>
    <t xml:space="preserve">               увеличение стоимости основных средств</t>
  </si>
  <si>
    <t xml:space="preserve">               увеличение стоимости материальных запасов</t>
  </si>
  <si>
    <t xml:space="preserve">2632</t>
  </si>
  <si>
    <t xml:space="preserve">      прочую закупку товаров, работ и услуг, всего</t>
  </si>
  <si>
    <t xml:space="preserve">2641</t>
  </si>
  <si>
    <t xml:space="preserve">221,222,223,224,225,226,227,229</t>
  </si>
  <si>
    <t xml:space="preserve">341,342,343,344,345,346,347,349</t>
  </si>
  <si>
    <t xml:space="preserve">2642</t>
  </si>
  <si>
    <t xml:space="preserve">221,222,223,224,225,226,227</t>
  </si>
  <si>
    <t xml:space="preserve">221,222,223,224,225,226,227,228</t>
  </si>
  <si>
    <t xml:space="preserve">    закупку энергетических ресурсов</t>
  </si>
  <si>
    <t xml:space="preserve">       из них по источнику финансового обеспечения: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</si>
  <si>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2661</t>
  </si>
  <si>
    <t xml:space="preserve">2662</t>
  </si>
  <si>
    <t xml:space="preserve">2663</t>
  </si>
  <si>
    <t xml:space="preserve">  капитальные вложения в объекты 
  государственной (муниципальной)
  собственности, всего</t>
  </si>
  <si>
    <t xml:space="preserve">    в том числе:
      приобретение объектов недвижимого 
      имущества государственными (муниципальными)
      учреждениями</t>
  </si>
  <si>
    <t xml:space="preserve">         из них по источнику финансового обеспечения:
           субсидии на осуществление 
           капитальных вложений</t>
  </si>
  <si>
    <t xml:space="preserve">2711</t>
  </si>
  <si>
    <t xml:space="preserve">               прочие расходы</t>
  </si>
  <si>
    <t xml:space="preserve">               увеличение стоимости непроизведенных активов</t>
  </si>
  <si>
    <t xml:space="preserve">      строительство (реконструкция) объектов 
      недвижимого имущества государственными
      (муниципальными) учреждениями</t>
  </si>
  <si>
    <t xml:space="preserve">2721</t>
  </si>
  <si>
    <t xml:space="preserve">Выплаты, уменьшающие доход, всего</t>
  </si>
  <si>
    <t xml:space="preserve">  в том числе:
    налог на прибыль</t>
  </si>
  <si>
    <t xml:space="preserve">Указывается с минусом</t>
  </si>
  <si>
    <t xml:space="preserve">    налог на добавленную стоимость</t>
  </si>
  <si>
    <t xml:space="preserve">    прочие налоги, уменьшающие доход</t>
  </si>
  <si>
    <t xml:space="preserve">Прочие выплаты, всего</t>
  </si>
  <si>
    <t xml:space="preserve">Все прочие выплаты, в т.ч. выбытия в рамках внутренних расчетов (головному учреждению, обособленному подразделению, филиалу)</t>
  </si>
  <si>
    <t xml:space="preserve">   из них: 
     возврат в бюджет средств субсидии</t>
  </si>
  <si>
    <t xml:space="preserve">Из строки 4000 выделяем возврат в бюджет средств субсидии</t>
  </si>
  <si>
    <t xml:space="preserve">Раздел 2. Сведения по выплатам на закупки товаров, работ, услуг</t>
  </si>
  <si>
    <t xml:space="preserve">Выплаты на закупку товаров, работ, услуг, всего</t>
  </si>
  <si>
    <t xml:space="preserve"> в том числе: 
  по контрактам (договорам), заключенным до начала 
  текущего финансового года без применения норм 
  Федерального закона от 05.04.2013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18.07.2011 
  № 223-ФЗ «О закупках товаров, работ, услуг 
  отдельными видами юридических лиц» (далее - 
  Федеральный закон № 223-ФЗ)</t>
  </si>
  <si>
    <t xml:space="preserve">до начала текущего года</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</si>
  <si>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</si>
  <si>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 xml:space="preserve">в текущем году, первом, втором году планового периода, за пределами планового периода</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</si>
  <si>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t>
  </si>
  <si>
    <t xml:space="preserve">1.3.1.</t>
  </si>
  <si>
    <t xml:space="preserve">1.3.2.</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</si>
  <si>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</si>
  <si>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 xml:space="preserve">    за счет субсидий, предоставляемых в соответствии с 
    абзацем вторым пункта 1 статьи 78.1 Бюджетного 
    кодекса Российской Федерации</t>
  </si>
  <si>
    <t xml:space="preserve">    за счет субсидий, предоставляемых на
    осуществление капитальных вложений</t>
  </si>
  <si>
    <t xml:space="preserve">     из них:</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</si>
  <si>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</si>
  <si>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 xml:space="preserve">ПГ 
в текущем году, первом, втором году планового периода, за пределами планового периода</t>
  </si>
  <si>
    <t xml:space="preserve"> в том числе по году начала закупки:
  текущий финансовый год</t>
  </si>
  <si>
    <t xml:space="preserve">  первый год планового периода</t>
  </si>
  <si>
    <t xml:space="preserve">  второй год планового периода</t>
  </si>
  <si>
    <t xml:space="preserve">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</si>
  <si>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 xml:space="preserve"> В.А.Шатилова</t>
  </si>
  <si>
    <t xml:space="preserve">зам.главного бухгалтера</t>
  </si>
  <si>
    <t xml:space="preserve">        /           С.Н.Какошина</t>
  </si>
  <si>
    <t xml:space="preserve">          (расшифровка подписи)</t>
  </si>
  <si>
    <r>
      <rPr>
        <sz val="11"/>
        <color theme="1"/>
        <rFont val="Times New Roman"/>
        <family val="1"/>
        <charset val="204"/>
      </rPr>
      <t xml:space="preserve">гл.специалист ЭО  </t>
    </r>
    <r>
      <rPr>
        <b val="true"/>
        <sz val="11"/>
        <color theme="1"/>
        <rFont val="Times New Roman"/>
        <family val="1"/>
        <charset val="204"/>
      </rPr>
      <t xml:space="preserve">     /</t>
    </r>
  </si>
  <si>
    <t xml:space="preserve">Арсиенко М.Ю.</t>
  </si>
  <si>
    <t xml:space="preserve">/      54-02-83</t>
  </si>
  <si>
    <t xml:space="preserve">проверка</t>
  </si>
  <si>
    <t xml:space="preserve">26300, 26400</t>
  </si>
  <si>
    <t xml:space="preserve">ИТОГО РАСХОДЫ</t>
  </si>
  <si>
    <t xml:space="preserve">КФО 2</t>
  </si>
  <si>
    <t xml:space="preserve">КФО 4</t>
  </si>
  <si>
    <t xml:space="preserve">КФО 5</t>
  </si>
  <si>
    <t xml:space="preserve">План от Сводного</t>
  </si>
  <si>
    <t xml:space="preserve">Утверждено плановых назначений</t>
  </si>
  <si>
    <t xml:space="preserve">предыдущий план</t>
  </si>
  <si>
    <t xml:space="preserve">отклоенние (в 1 С)</t>
  </si>
  <si>
    <t xml:space="preserve">Муниципальное автономное дошкольное образовательное   учреждение № 22 "Детский сад комбинированного вида"</t>
  </si>
  <si>
    <t xml:space="preserve">КЦ</t>
  </si>
  <si>
    <t xml:space="preserve">НЗ/ТР/ГПН</t>
  </si>
  <si>
    <t xml:space="preserve">ЭКР</t>
  </si>
  <si>
    <t xml:space="preserve">КВР</t>
  </si>
  <si>
    <t xml:space="preserve">Всего утверждено плановых назначений (Выбытия), руб.</t>
  </si>
  <si>
    <t xml:space="preserve">Утверждено (Поступления), руб.</t>
  </si>
  <si>
    <t xml:space="preserve">Остатки на ЛС, руб.</t>
  </si>
  <si>
    <t xml:space="preserve">Возврат дебеторской задолженности прошлых лет</t>
  </si>
  <si>
    <t xml:space="preserve">ИТОГО МЗ</t>
  </si>
  <si>
    <t xml:space="preserve">911 0701 09100 29110 621</t>
  </si>
  <si>
    <t xml:space="preserve">402</t>
  </si>
  <si>
    <t xml:space="preserve">МЗ</t>
  </si>
  <si>
    <t xml:space="preserve">Местный бюджет </t>
  </si>
  <si>
    <t xml:space="preserve"> - заработная плата </t>
  </si>
  <si>
    <t xml:space="preserve">011</t>
  </si>
  <si>
    <t xml:space="preserve">111</t>
  </si>
  <si>
    <t xml:space="preserve">211</t>
  </si>
  <si>
    <t xml:space="preserve">остаток на НГ</t>
  </si>
  <si>
    <t xml:space="preserve"> - 3 дн б/л за счет работодателя</t>
  </si>
  <si>
    <t xml:space="preserve">266</t>
  </si>
  <si>
    <t xml:space="preserve"> - пособие по уходу за ребенком</t>
  </si>
  <si>
    <t xml:space="preserve">НЗ</t>
  </si>
  <si>
    <t xml:space="preserve">999</t>
  </si>
  <si>
    <t xml:space="preserve">112</t>
  </si>
  <si>
    <t xml:space="preserve"> - предварительный мед.осмотр (возм.расх.)</t>
  </si>
  <si>
    <t xml:space="preserve">026</t>
  </si>
  <si>
    <t xml:space="preserve">226</t>
  </si>
  <si>
    <t xml:space="preserve"> - выходное пособие</t>
  </si>
  <si>
    <t xml:space="preserve"> - начисления на оплату труда </t>
  </si>
  <si>
    <t xml:space="preserve">013</t>
  </si>
  <si>
    <t xml:space="preserve">119</t>
  </si>
  <si>
    <t xml:space="preserve">213</t>
  </si>
  <si>
    <t xml:space="preserve"> - услуги связи, всего:</t>
  </si>
  <si>
    <t xml:space="preserve">244</t>
  </si>
  <si>
    <t xml:space="preserve">221</t>
  </si>
  <si>
    <t xml:space="preserve">   в том числе:
    - услуги связи (без интернета)</t>
  </si>
  <si>
    <t xml:space="preserve">    - интернет </t>
  </si>
  <si>
    <t xml:space="preserve"> - транспортные расходы</t>
  </si>
  <si>
    <t xml:space="preserve">222</t>
  </si>
  <si>
    <r>
      <rPr>
        <b val="true"/>
        <sz val="11"/>
        <rFont val="Times New Roman"/>
        <family val="1"/>
        <charset val="204"/>
      </rPr>
      <t xml:space="preserve"> - коммунальные расходы (</t>
    </r>
    <r>
      <rPr>
        <b val="true"/>
        <sz val="11"/>
        <color rgb="FF0000CC"/>
        <rFont val="Times New Roman"/>
        <family val="1"/>
        <charset val="204"/>
      </rPr>
      <t xml:space="preserve">водоснабжение</t>
    </r>
    <r>
      <rPr>
        <b val="true"/>
        <sz val="11"/>
        <rFont val="Times New Roman"/>
        <family val="1"/>
        <charset val="204"/>
      </rPr>
      <t xml:space="preserve">)</t>
    </r>
  </si>
  <si>
    <t xml:space="preserve">001</t>
  </si>
  <si>
    <t xml:space="preserve">247</t>
  </si>
  <si>
    <t xml:space="preserve">223</t>
  </si>
  <si>
    <r>
      <rPr>
        <b val="true"/>
        <sz val="11"/>
        <rFont val="Times New Roman"/>
        <family val="1"/>
        <charset val="204"/>
      </rPr>
      <t xml:space="preserve"> - коммунальные расходы (</t>
    </r>
    <r>
      <rPr>
        <b val="true"/>
        <sz val="11"/>
        <color rgb="FF0000CC"/>
        <rFont val="Times New Roman"/>
        <family val="1"/>
        <charset val="204"/>
      </rPr>
      <t xml:space="preserve">электроэнергия</t>
    </r>
    <r>
      <rPr>
        <b val="true"/>
        <sz val="11"/>
        <rFont val="Times New Roman"/>
        <family val="1"/>
        <charset val="204"/>
      </rPr>
      <t xml:space="preserve">)</t>
    </r>
  </si>
  <si>
    <r>
      <rPr>
        <b val="true"/>
        <sz val="11"/>
        <rFont val="Times New Roman"/>
        <family val="1"/>
        <charset val="204"/>
      </rPr>
      <t xml:space="preserve"> - коммунальные расходы (</t>
    </r>
    <r>
      <rPr>
        <b val="true"/>
        <sz val="11"/>
        <color rgb="FF0000CC"/>
        <rFont val="Times New Roman"/>
        <family val="1"/>
        <charset val="204"/>
      </rPr>
      <t xml:space="preserve">тепло</t>
    </r>
    <r>
      <rPr>
        <b val="true"/>
        <sz val="11"/>
        <rFont val="Times New Roman"/>
        <family val="1"/>
        <charset val="204"/>
      </rPr>
      <t xml:space="preserve">)</t>
    </r>
  </si>
  <si>
    <t xml:space="preserve">    - вывоз ТКО</t>
  </si>
  <si>
    <t xml:space="preserve">223010</t>
  </si>
  <si>
    <t xml:space="preserve"> - арендная плата </t>
  </si>
  <si>
    <t xml:space="preserve">224</t>
  </si>
  <si>
    <t xml:space="preserve"> - услуги по содержанию имущества, всего:</t>
  </si>
  <si>
    <t xml:space="preserve">225</t>
  </si>
  <si>
    <t xml:space="preserve">   в том числе:
    - дезинфекция</t>
  </si>
  <si>
    <t xml:space="preserve">020</t>
  </si>
  <si>
    <t xml:space="preserve">    - замеры параметров электрических сетей</t>
  </si>
  <si>
    <t xml:space="preserve">ТР</t>
  </si>
  <si>
    <t xml:space="preserve">    - обслуживание тепловых завес, систем кондиционирования и вентиляции</t>
  </si>
  <si>
    <t xml:space="preserve">010</t>
  </si>
  <si>
    <t xml:space="preserve">    - аварийно-техническое обслуживание зданий</t>
  </si>
  <si>
    <t xml:space="preserve">025</t>
  </si>
  <si>
    <t xml:space="preserve">    - содержание мест общего пользования (ПЖРЭТ)</t>
  </si>
  <si>
    <t xml:space="preserve">923</t>
  </si>
  <si>
    <t xml:space="preserve">    - наружное освещение</t>
  </si>
  <si>
    <t xml:space="preserve">    - сервисное обслуживание пункта погодного регулирования</t>
  </si>
  <si>
    <t xml:space="preserve">    - взносы на кап.ремонт</t>
  </si>
  <si>
    <t xml:space="preserve">    - заключительная дезинфекция</t>
  </si>
  <si>
    <t xml:space="preserve">    - поверка электросчетчиков</t>
  </si>
  <si>
    <t xml:space="preserve">    - поверка счетчиков  ГВС</t>
  </si>
  <si>
    <t xml:space="preserve">    - поверка теплосчетчиков</t>
  </si>
  <si>
    <t xml:space="preserve">    - поверка счетчиков  ХВС</t>
  </si>
  <si>
    <t xml:space="preserve">    - поверка манометров</t>
  </si>
  <si>
    <t xml:space="preserve">    - поверка весов</t>
  </si>
  <si>
    <t xml:space="preserve">    - ремонт автомобилей</t>
  </si>
  <si>
    <t xml:space="preserve">    - тех.обслуживание автомобилей</t>
  </si>
  <si>
    <t xml:space="preserve">    - </t>
  </si>
  <si>
    <t xml:space="preserve">    - поверка аппарата сигнализации метана в котельной</t>
  </si>
  <si>
    <t xml:space="preserve">    - поверка (переосвидетельствование) лифта</t>
  </si>
  <si>
    <t xml:space="preserve">    - т/о лифта</t>
  </si>
  <si>
    <t xml:space="preserve">по сентябрь</t>
  </si>
  <si>
    <t xml:space="preserve">    - т/о бассейна</t>
  </si>
  <si>
    <t xml:space="preserve">    - дератизация открытых станций</t>
  </si>
  <si>
    <t xml:space="preserve">    - т/о прачечного оборудования</t>
  </si>
  <si>
    <t xml:space="preserve">    - страхование лифта</t>
  </si>
  <si>
    <t xml:space="preserve">    - ледовые поля (обслуживание)</t>
  </si>
  <si>
    <t xml:space="preserve">    - заправка картриджей</t>
  </si>
  <si>
    <t xml:space="preserve"> - услуги аутсорсинга, всего:</t>
  </si>
  <si>
    <t xml:space="preserve">   в том числе:
    - аутсорсинг</t>
  </si>
  <si>
    <t xml:space="preserve">014</t>
  </si>
  <si>
    <t xml:space="preserve">   - накладные расходы</t>
  </si>
  <si>
    <t xml:space="preserve">015</t>
  </si>
  <si>
    <t xml:space="preserve"> - прочие работы, услуги, всего:</t>
  </si>
  <si>
    <t xml:space="preserve">    - медосмотр</t>
  </si>
  <si>
    <t xml:space="preserve">    - демеркуризация</t>
  </si>
  <si>
    <t xml:space="preserve">    - специальная оценка условий труда</t>
  </si>
  <si>
    <t xml:space="preserve">    - предрейсовый мед.осмотр</t>
  </si>
  <si>
    <t xml:space="preserve">    - повышение проф.мастерства у водителей</t>
  </si>
  <si>
    <t xml:space="preserve">    - анализ воды в бассейне</t>
  </si>
  <si>
    <t xml:space="preserve">225010</t>
  </si>
  <si>
    <t xml:space="preserve">    - автострахование</t>
  </si>
  <si>
    <t xml:space="preserve">    - программное обеспечение и сопровождение</t>
  </si>
  <si>
    <t xml:space="preserve">    - т/о котельной</t>
  </si>
  <si>
    <t xml:space="preserve">    -</t>
  </si>
  <si>
    <t xml:space="preserve">    -санитарно-гигиеническое обучение</t>
  </si>
  <si>
    <t xml:space="preserve">    -организация питания</t>
  </si>
  <si>
    <t xml:space="preserve">    - курсы повышения квалификации</t>
  </si>
  <si>
    <t xml:space="preserve"> - пособия по социальной помощи населению </t>
  </si>
  <si>
    <t xml:space="preserve">262</t>
  </si>
  <si>
    <t xml:space="preserve"> - каникулярные расходы (гостевой режим)</t>
  </si>
  <si>
    <t xml:space="preserve"> - 3 дн.б/л уволенным сотрудникам</t>
  </si>
  <si>
    <t xml:space="preserve">321</t>
  </si>
  <si>
    <t xml:space="preserve">264</t>
  </si>
  <si>
    <t xml:space="preserve"> - прочие налоги и сборы</t>
  </si>
  <si>
    <t xml:space="preserve">991</t>
  </si>
  <si>
    <t xml:space="preserve">852</t>
  </si>
  <si>
    <t xml:space="preserve">291</t>
  </si>
  <si>
    <t xml:space="preserve"> - пеня</t>
  </si>
  <si>
    <t xml:space="preserve">853</t>
  </si>
  <si>
    <t xml:space="preserve">292</t>
  </si>
  <si>
    <t xml:space="preserve"> - налог на имущество</t>
  </si>
  <si>
    <t xml:space="preserve">091</t>
  </si>
  <si>
    <t xml:space="preserve">851</t>
  </si>
  <si>
    <t xml:space="preserve"> - налог на землю</t>
  </si>
  <si>
    <t xml:space="preserve"> - увеличение стоимости основных средств</t>
  </si>
  <si>
    <t xml:space="preserve">310</t>
  </si>
  <si>
    <t xml:space="preserve"> - увеличение стоимости материальных запасов, всего:</t>
  </si>
  <si>
    <t xml:space="preserve">340</t>
  </si>
  <si>
    <t xml:space="preserve"> - медикаменты</t>
  </si>
  <si>
    <t xml:space="preserve">341</t>
  </si>
  <si>
    <t xml:space="preserve"> - бутилированная вода</t>
  </si>
  <si>
    <t xml:space="preserve">342</t>
  </si>
  <si>
    <t xml:space="preserve"> - продукты питания</t>
  </si>
  <si>
    <r>
      <rPr>
        <sz val="11"/>
        <rFont val="Times New Roman"/>
        <family val="1"/>
        <charset val="204"/>
      </rPr>
      <t xml:space="preserve"> - ГСМ (</t>
    </r>
    <r>
      <rPr>
        <sz val="11"/>
        <color rgb="FFFF0000"/>
        <rFont val="Times New Roman"/>
        <family val="1"/>
        <charset val="204"/>
      </rPr>
      <t xml:space="preserve">запас дизельного топлива для котельной</t>
    </r>
    <r>
      <rPr>
        <sz val="11"/>
        <rFont val="Times New Roman"/>
        <family val="1"/>
        <charset val="204"/>
      </rPr>
      <t xml:space="preserve">)</t>
    </r>
  </si>
  <si>
    <t xml:space="preserve">343</t>
  </si>
  <si>
    <t xml:space="preserve"> - строительные материалы</t>
  </si>
  <si>
    <t xml:space="preserve">344</t>
  </si>
  <si>
    <t xml:space="preserve"> - бумага</t>
  </si>
  <si>
    <t xml:space="preserve">346</t>
  </si>
  <si>
    <t xml:space="preserve"> -прочие расходные материалы</t>
  </si>
  <si>
    <t xml:space="preserve"> -хоз.расходы, моющие</t>
  </si>
  <si>
    <r>
      <rPr>
        <sz val="11"/>
        <rFont val="Times New Roman"/>
        <family val="1"/>
        <charset val="204"/>
      </rPr>
      <t xml:space="preserve"> -средства личной гигиены (маски, перчатки) </t>
    </r>
    <r>
      <rPr>
        <b val="true"/>
        <sz val="11"/>
        <rFont val="Times New Roman"/>
        <family val="1"/>
        <charset val="204"/>
      </rPr>
      <t xml:space="preserve">4021</t>
    </r>
  </si>
  <si>
    <t xml:space="preserve">трудовые бригады</t>
  </si>
  <si>
    <t xml:space="preserve"> - запчасти</t>
  </si>
  <si>
    <t xml:space="preserve">911 0701 21000 29110 621</t>
  </si>
  <si>
    <t xml:space="preserve"> 402 2</t>
  </si>
  <si>
    <t xml:space="preserve">Энергосбережение </t>
  </si>
  <si>
    <t xml:space="preserve"> - сервисное обслуживание пункта учета тепла</t>
  </si>
  <si>
    <t xml:space="preserve">911 0701 23000 29110 621</t>
  </si>
  <si>
    <t xml:space="preserve">402 3</t>
  </si>
  <si>
    <t xml:space="preserve">Профилактика терроризма</t>
  </si>
  <si>
    <t xml:space="preserve"> - обслуживание системы охранного телевидения</t>
  </si>
  <si>
    <t xml:space="preserve"> - обслуживание кнопки тревожной сигнализации</t>
  </si>
  <si>
    <t xml:space="preserve"> - установка (востановление) внешнего ограждения</t>
  </si>
  <si>
    <t xml:space="preserve"> - вневедомственная охрана</t>
  </si>
  <si>
    <t xml:space="preserve"> - лицензированная охрана</t>
  </si>
  <si>
    <t xml:space="preserve"> - установка видеонаблюдения</t>
  </si>
  <si>
    <t xml:space="preserve">402 4</t>
  </si>
  <si>
    <t xml:space="preserve">ГО и ЧС </t>
  </si>
  <si>
    <t xml:space="preserve">    - т/о пожарно-охранной сигнализации</t>
  </si>
  <si>
    <t xml:space="preserve">    -мониторинг охранно-пожарной сигнализации</t>
  </si>
  <si>
    <t xml:space="preserve">911 0701 09100 71800 621</t>
  </si>
  <si>
    <t xml:space="preserve">401</t>
  </si>
  <si>
    <t xml:space="preserve">Субвенция</t>
  </si>
  <si>
    <t xml:space="preserve"> - заработная плата</t>
  </si>
  <si>
    <t xml:space="preserve"> - начисления на оплату труда</t>
  </si>
  <si>
    <t xml:space="preserve">   в том числе:
    - Интернет</t>
  </si>
  <si>
    <t xml:space="preserve"> - текущий ремонт оборудования и техники</t>
  </si>
  <si>
    <t xml:space="preserve">учебные расходы</t>
  </si>
  <si>
    <t xml:space="preserve"> - обслуживание Доксель</t>
  </si>
  <si>
    <t xml:space="preserve"> - информационно-техн.сопровождение АИС</t>
  </si>
  <si>
    <t xml:space="preserve"> - обслуживание Электнонная школа 2.0</t>
  </si>
  <si>
    <t xml:space="preserve"> - услуги контент-фильтрация</t>
  </si>
  <si>
    <t xml:space="preserve"> - информационно-консультац. услуги АИС</t>
  </si>
  <si>
    <t xml:space="preserve"> - курсы повышения квалификации</t>
  </si>
  <si>
    <t xml:space="preserve"> - электронные учебники</t>
  </si>
  <si>
    <t xml:space="preserve"> - программное обеспечение</t>
  </si>
  <si>
    <t xml:space="preserve"> - библиотечный фонд</t>
  </si>
  <si>
    <t xml:space="preserve"> - наглядные пособия</t>
  </si>
  <si>
    <t xml:space="preserve"> - мебель</t>
  </si>
  <si>
    <t xml:space="preserve"> - компьютерная техника</t>
  </si>
  <si>
    <t xml:space="preserve"> - игрушки</t>
  </si>
  <si>
    <t xml:space="preserve"> - медали, аттестаты, грамоты</t>
  </si>
  <si>
    <t xml:space="preserve"> - лампы, светильники</t>
  </si>
  <si>
    <t xml:space="preserve"> - канцтовары</t>
  </si>
  <si>
    <t xml:space="preserve"> - расходные материалы к комп.технике</t>
  </si>
  <si>
    <t xml:space="preserve">сумма в доп.соглашение</t>
  </si>
  <si>
    <t xml:space="preserve">ИТОГО ИЦ</t>
  </si>
  <si>
    <t xml:space="preserve">911 0701 09100 71930 622</t>
  </si>
  <si>
    <t xml:space="preserve">ИЦ</t>
  </si>
  <si>
    <t xml:space="preserve">Интернет</t>
  </si>
  <si>
    <t xml:space="preserve"> - Интернет</t>
  </si>
  <si>
    <t xml:space="preserve">911 0701 20300 29110 622</t>
  </si>
  <si>
    <t xml:space="preserve">ГПН противопожарные мероприятия</t>
  </si>
  <si>
    <t xml:space="preserve"> - поставка оборудования для ремонта СОУЭ</t>
  </si>
  <si>
    <t xml:space="preserve">ГПН</t>
  </si>
  <si>
    <t xml:space="preserve"> - подключение ворот к системе АПС</t>
  </si>
  <si>
    <t xml:space="preserve"> - перезарядка огнетушителей</t>
  </si>
  <si>
    <t xml:space="preserve">00500040</t>
  </si>
  <si>
    <t xml:space="preserve"> - приобретение и монтаж приводов ворот, электромагнитных замков</t>
  </si>
  <si>
    <t xml:space="preserve"> - приобретение огнетушителей</t>
  </si>
  <si>
    <t xml:space="preserve">911 0701 09100 29110 622</t>
  </si>
  <si>
    <t xml:space="preserve">Местные полномочия</t>
  </si>
  <si>
    <t xml:space="preserve">кредиторка</t>
  </si>
  <si>
    <t xml:space="preserve">    - замена параметров электросетей</t>
  </si>
  <si>
    <t xml:space="preserve">00500039</t>
  </si>
  <si>
    <t xml:space="preserve">    -организация работы зимних спортплощадок</t>
  </si>
  <si>
    <t xml:space="preserve"> - пособия по социальной помощи населению в натуральной форме, всего:</t>
  </si>
  <si>
    <t xml:space="preserve">320</t>
  </si>
  <si>
    <t xml:space="preserve">263</t>
  </si>
  <si>
    <t xml:space="preserve">    -компенсация на питание детей с ОВЗ</t>
  </si>
  <si>
    <t xml:space="preserve">00500044</t>
  </si>
  <si>
    <t xml:space="preserve">042</t>
  </si>
  <si>
    <t xml:space="preserve">323</t>
  </si>
  <si>
    <t xml:space="preserve">питание детей с ОВЗ (в школе)</t>
  </si>
  <si>
    <t xml:space="preserve">питание детей с ОВЗ (на дому)</t>
  </si>
  <si>
    <t xml:space="preserve">    -муниципальная стипендия</t>
  </si>
  <si>
    <t xml:space="preserve">296</t>
  </si>
  <si>
    <t xml:space="preserve">911 0701 09200 72000 622</t>
  </si>
  <si>
    <t xml:space="preserve">Акция 1 сентября</t>
  </si>
  <si>
    <t xml:space="preserve"> - мягкий инвентарь</t>
  </si>
  <si>
    <t xml:space="preserve"> - канцтовары первокласнику</t>
  </si>
  <si>
    <t xml:space="preserve">0390002016</t>
  </si>
  <si>
    <t xml:space="preserve">345</t>
  </si>
  <si>
    <t xml:space="preserve">00500028</t>
  </si>
  <si>
    <t xml:space="preserve">911 0701 09300 71940 622</t>
  </si>
  <si>
    <t xml:space="preserve">лагерь дневного пребывания</t>
  </si>
  <si>
    <t xml:space="preserve">0420002190</t>
  </si>
  <si>
    <t xml:space="preserve">обл.полномочия</t>
  </si>
  <si>
    <t xml:space="preserve">00500029</t>
  </si>
  <si>
    <t xml:space="preserve">мест.полномочия</t>
  </si>
  <si>
    <t xml:space="preserve"> - хоз. товары</t>
  </si>
  <si>
    <t xml:space="preserve"> - канц. товары</t>
  </si>
  <si>
    <t xml:space="preserve"> - страхование</t>
  </si>
  <si>
    <t xml:space="preserve">227</t>
  </si>
  <si>
    <t xml:space="preserve">911 0701 09100 53030 622</t>
  </si>
  <si>
    <t xml:space="preserve">Федеральное классное руководство</t>
  </si>
  <si>
    <t xml:space="preserve"> - 3 дн б/л за счет работодателя уволенным работникам</t>
  </si>
  <si>
    <t xml:space="preserve">911 0701 091EB 51790 622</t>
  </si>
  <si>
    <t xml:space="preserve">Советник образования (ФБ)</t>
  </si>
  <si>
    <t xml:space="preserve">911 0701 23000 29120 622</t>
  </si>
  <si>
    <t xml:space="preserve">Антитеррор</t>
  </si>
  <si>
    <t xml:space="preserve"> - монтаж СКУД</t>
  </si>
  <si>
    <t xml:space="preserve">911 0702 23000 S1390 622</t>
  </si>
  <si>
    <t xml:space="preserve"> - ворота с элетроприводом</t>
  </si>
  <si>
    <t xml:space="preserve">347</t>
  </si>
  <si>
    <t xml:space="preserve">ИТОГО КАП</t>
  </si>
  <si>
    <t xml:space="preserve">КАП</t>
  </si>
  <si>
    <t xml:space="preserve">оплата работ, услуг</t>
  </si>
  <si>
    <t xml:space="preserve">        увеличение стоимости основных средств</t>
  </si>
  <si>
    <t xml:space="preserve">        увеличение стоимости материальных запасов</t>
  </si>
  <si>
    <t xml:space="preserve">НЕДЕЛЬНАЯ ЗАЯВКА+прочие           ПФХД</t>
  </si>
  <si>
    <t xml:space="preserve">Утверждено</t>
  </si>
  <si>
    <t xml:space="preserve">Отклонение</t>
  </si>
  <si>
    <t xml:space="preserve">МУНИЦИПАЛЬНОЕ ЗАДАНИЕ          ПФХД</t>
  </si>
  <si>
    <t xml:space="preserve">возвраты прошлых лет</t>
  </si>
  <si>
    <t xml:space="preserve">ЦЕЛЕВЫЕ СУБСИДИИ          ПФХД</t>
  </si>
  <si>
    <t xml:space="preserve">Остаток средств на конец года, всего</t>
  </si>
  <si>
    <t xml:space="preserve">должно быть 0,00</t>
  </si>
  <si>
    <t xml:space="preserve">Расчет доходов и расходов по приносящей доход деятельности</t>
  </si>
  <si>
    <t xml:space="preserve">откленение (в 1 C)</t>
  </si>
  <si>
    <t xml:space="preserve">44-фз / 223-фз</t>
  </si>
  <si>
    <t xml:space="preserve">Приносящая доход деятельность</t>
  </si>
  <si>
    <t xml:space="preserve">Остаток средств на начало текущего финансового года, всего</t>
  </si>
  <si>
    <t xml:space="preserve"> в том числе:
  аутсорсинг</t>
  </si>
  <si>
    <t xml:space="preserve">  платные услуги</t>
  </si>
  <si>
    <t xml:space="preserve">ЦП 207 и 207 1и 414 ЛДП</t>
  </si>
  <si>
    <t xml:space="preserve">  прочие доходы </t>
  </si>
  <si>
    <t xml:space="preserve">ЦП 205 </t>
  </si>
  <si>
    <t xml:space="preserve">  питание сотрудников</t>
  </si>
  <si>
    <t xml:space="preserve">ЦП 218</t>
  </si>
  <si>
    <t xml:space="preserve">  родительская плата на питание</t>
  </si>
  <si>
    <t xml:space="preserve">ЦП 215 и 232</t>
  </si>
  <si>
    <t xml:space="preserve">  возмещение коммунальных услуг</t>
  </si>
  <si>
    <t xml:space="preserve">ЦП 208 и 210</t>
  </si>
  <si>
    <t xml:space="preserve">  спонсорские средства</t>
  </si>
  <si>
    <t xml:space="preserve">ЦП 202</t>
  </si>
  <si>
    <t xml:space="preserve">  добровольные родительские пожертвования</t>
  </si>
  <si>
    <t xml:space="preserve">ЦП 201</t>
  </si>
  <si>
    <t xml:space="preserve">  от выбытий материальных запасов</t>
  </si>
  <si>
    <t xml:space="preserve">  доходы от штрафов, пеней, иных сумм принудительного изъятия</t>
  </si>
  <si>
    <t xml:space="preserve">Увеличение остатков средств, всего</t>
  </si>
  <si>
    <t xml:space="preserve">  доходы от аренды</t>
  </si>
  <si>
    <t xml:space="preserve">  средства социального страхования</t>
  </si>
  <si>
    <t xml:space="preserve">Уменьшение остатков средств, всего</t>
  </si>
  <si>
    <t xml:space="preserve">Поступления, всего</t>
  </si>
  <si>
    <t xml:space="preserve">442 
446</t>
  </si>
  <si>
    <t xml:space="preserve">141 
143</t>
  </si>
  <si>
    <t xml:space="preserve">Налог на прибыль, всего</t>
  </si>
  <si>
    <t xml:space="preserve">НДС, всего</t>
  </si>
  <si>
    <t xml:space="preserve">911 0000 00000 00000 000</t>
  </si>
  <si>
    <t xml:space="preserve">   в том числе:
    - прочие (конверты, почтовые отправления)</t>
  </si>
  <si>
    <t xml:space="preserve"> - коммунальные расходы (вода)</t>
  </si>
  <si>
    <t xml:space="preserve"> - коммунальные расходы (тепло+свет)</t>
  </si>
  <si>
    <t xml:space="preserve">    - ЖБО </t>
  </si>
  <si>
    <t xml:space="preserve">   в том числе:
    - тек.ремонт (отопление, водопровод, электросетей)</t>
  </si>
  <si>
    <t xml:space="preserve">    - очистка кровли от снега</t>
  </si>
  <si>
    <t xml:space="preserve">    - текущий ремонт кровли, крыльца, заделка швов, асфальтирование территории</t>
  </si>
  <si>
    <t xml:space="preserve">    - содержание мест общего пользования (ПЖРЭТ), взносы на кап.ремонт</t>
  </si>
  <si>
    <t xml:space="preserve">    -  то приборов коммерческого учета </t>
  </si>
  <si>
    <t xml:space="preserve">    - дезинфекция</t>
  </si>
  <si>
    <t xml:space="preserve">    - то видеонаблюдения</t>
  </si>
  <si>
    <t xml:space="preserve">    - то пожарно-охранной сигнализации</t>
  </si>
  <si>
    <t xml:space="preserve">    - монтаж (регулировка) дверей/окон</t>
  </si>
  <si>
    <t xml:space="preserve">    - поверка средств измерения</t>
  </si>
  <si>
    <t xml:space="preserve">    - обслуживание кнопки тревожной сигнализации</t>
  </si>
  <si>
    <t xml:space="preserve">    - мытье окон снаружи здания</t>
  </si>
  <si>
    <t xml:space="preserve">    - обрезка деревьев</t>
  </si>
  <si>
    <t xml:space="preserve">    - монтаж пластиковых окон</t>
  </si>
  <si>
    <t xml:space="preserve">    - текущий ремонт оборудования</t>
  </si>
  <si>
    <t xml:space="preserve">    - испытание пожарных лестниц</t>
  </si>
  <si>
    <t xml:space="preserve">    - гидравлические испытания пожарных рукавов</t>
  </si>
  <si>
    <t xml:space="preserve">    - монтаж уличного освещения</t>
  </si>
  <si>
    <t xml:space="preserve">    - противопожарные мероприятия</t>
  </si>
  <si>
    <t xml:space="preserve">- сервисное обслуживание узла погодного регулировани</t>
  </si>
  <si>
    <t xml:space="preserve">    - услуги автотранспорта (доставка продуктов; строительных материалов, вывоз веток и пр.)</t>
  </si>
  <si>
    <t xml:space="preserve">    - Программое Обеспечение</t>
  </si>
  <si>
    <t xml:space="preserve">    - оценка профессиональных рисков</t>
  </si>
  <si>
    <t xml:space="preserve">    - расчет проектно-сметной документации (ремонт крыльца, речевое оповещение)</t>
  </si>
  <si>
    <t xml:space="preserve">    - оплата бугалтерских услуг</t>
  </si>
  <si>
    <t xml:space="preserve">    - оплата услуг банка</t>
  </si>
  <si>
    <t xml:space="preserve">    - услуги химчистки</t>
  </si>
  <si>
    <t xml:space="preserve">    - консалтинковые услуги</t>
  </si>
  <si>
    <t xml:space="preserve">    - перетяжка мебели</t>
  </si>
  <si>
    <t xml:space="preserve">    - оплата услуг по договарам ГПХ</t>
  </si>
  <si>
    <t xml:space="preserve">    - мониторинг охранно-пожарной сигнализации</t>
  </si>
  <si>
    <t xml:space="preserve">    - лабораторные исследования</t>
  </si>
  <si>
    <t xml:space="preserve">    - вневедомственная охрана</t>
  </si>
  <si>
    <t xml:space="preserve">    - лицензированная охрана</t>
  </si>
  <si>
    <t xml:space="preserve">    - монтаж охранно-пожарной сигнализации</t>
  </si>
  <si>
    <t xml:space="preserve">228</t>
  </si>
  <si>
    <t xml:space="preserve"> - выплаты ув.сотрудникам и их родственникам (3 дн.б/л, МП)</t>
  </si>
  <si>
    <t xml:space="preserve"> - выплата МП неработающим пенсионерам</t>
  </si>
  <si>
    <t xml:space="preserve">292,
295,
293</t>
  </si>
  <si>
    <t xml:space="preserve"> - налог на имущество и землю</t>
  </si>
  <si>
    <t xml:space="preserve"> - компенсация расходов (морального вреда) по решению суда</t>
  </si>
  <si>
    <t xml:space="preserve">831</t>
  </si>
  <si>
    <t xml:space="preserve"> - разработка проектно-сметной документации на капитальный ремонт крыши</t>
  </si>
  <si>
    <t xml:space="preserve">243</t>
  </si>
  <si>
    <t xml:space="preserve"> - кондиционеры</t>
  </si>
  <si>
    <t xml:space="preserve"> - оборудование</t>
  </si>
  <si>
    <t xml:space="preserve"> - инструмент и инвентарь</t>
  </si>
  <si>
    <t xml:space="preserve"> - противопожарные средства</t>
  </si>
  <si>
    <t xml:space="preserve"> - кресла</t>
  </si>
  <si>
    <t xml:space="preserve"> - металлические входные двери</t>
  </si>
  <si>
    <t xml:space="preserve"> - бутылированная вода</t>
  </si>
  <si>
    <t xml:space="preserve"> - приобретение материалов в целях создания основных средств</t>
  </si>
  <si>
    <t xml:space="preserve"> - канцелярские товары</t>
  </si>
  <si>
    <t xml:space="preserve"> - хозяйственные товары, электрика</t>
  </si>
  <si>
    <t xml:space="preserve"> - бланки</t>
  </si>
  <si>
    <t xml:space="preserve"> - моющие</t>
  </si>
  <si>
    <t xml:space="preserve"> - новогодние подарки детям сотрудников</t>
  </si>
  <si>
    <t xml:space="preserve">349</t>
  </si>
  <si>
    <t xml:space="preserve"> - новогодние подарки сотрудникам</t>
  </si>
  <si>
    <t xml:space="preserve"> - прочие материальные запасы</t>
  </si>
  <si>
    <t xml:space="preserve"> - спецодежда МОП</t>
  </si>
  <si>
    <t xml:space="preserve"> - лагерь дневного пребывания</t>
  </si>
  <si>
    <t xml:space="preserve">ЦП 207 и 207 1; 414 ЛДП</t>
  </si>
  <si>
    <t xml:space="preserve">44</t>
  </si>
  <si>
    <t xml:space="preserve">215 и 232</t>
  </si>
  <si>
    <t xml:space="preserve">  аутсорсинг</t>
  </si>
  <si>
    <t xml:space="preserve">ПДД</t>
  </si>
  <si>
    <t xml:space="preserve">2024г.</t>
  </si>
  <si>
    <t xml:space="preserve">инф-я от каб.107</t>
  </si>
  <si>
    <t xml:space="preserve"> = счет 302</t>
  </si>
  <si>
    <t xml:space="preserve">МЗ местный</t>
  </si>
  <si>
    <t xml:space="preserve">счетчики тепла</t>
  </si>
  <si>
    <t xml:space="preserve">антитеррор </t>
  </si>
  <si>
    <t xml:space="preserve">ГО и ЧС</t>
  </si>
  <si>
    <t xml:space="preserve"> МЗ субвенция</t>
  </si>
  <si>
    <t xml:space="preserve">иные цели</t>
  </si>
  <si>
    <t xml:space="preserve">внебюджет</t>
  </si>
  <si>
    <t xml:space="preserve">ИТОГО</t>
  </si>
  <si>
    <t xml:space="preserve">Договора заключенные ранее 2023г.</t>
  </si>
  <si>
    <t xml:space="preserve">Генерация (тепло)  и ЭСКК (свет) в 2022</t>
  </si>
  <si>
    <t xml:space="preserve">Договора заключенные ранее 2024г.</t>
  </si>
  <si>
    <t xml:space="preserve">Декабрь 2023г</t>
  </si>
  <si>
    <t xml:space="preserve">ст.221</t>
  </si>
  <si>
    <t xml:space="preserve">ст.222</t>
  </si>
  <si>
    <t xml:space="preserve">ст.223</t>
  </si>
  <si>
    <t xml:space="preserve">ст.224</t>
  </si>
  <si>
    <t xml:space="preserve">ст.225</t>
  </si>
  <si>
    <t xml:space="preserve">ст.226</t>
  </si>
  <si>
    <t xml:space="preserve">ИТОГО (стр.26300)</t>
  </si>
  <si>
    <t xml:space="preserve">стр.26200</t>
  </si>
  <si>
    <t xml:space="preserve">агентский договор с КП</t>
  </si>
  <si>
    <t xml:space="preserve">бух.обслуживание</t>
  </si>
  <si>
    <t xml:space="preserve">% банка</t>
  </si>
  <si>
    <t xml:space="preserve">2025г.</t>
  </si>
  <si>
    <t xml:space="preserve">2026г.</t>
  </si>
  <si>
    <t xml:space="preserve">нет таких договоров</t>
  </si>
  <si>
    <t xml:space="preserve">Декабрь 2024г</t>
  </si>
  <si>
    <t xml:space="preserve">Муниципальное автономное дошкольное образовательное</t>
  </si>
  <si>
    <r>
      <rPr>
        <b val="true"/>
        <sz val="11"/>
        <color rgb="FF0000CC"/>
        <rFont val="Times New Roman"/>
        <family val="1"/>
        <charset val="204"/>
      </rPr>
      <t xml:space="preserve">Реестр лимитов</t>
    </r>
    <r>
      <rPr>
        <sz val="11"/>
        <color theme="1"/>
        <rFont val="Times New Roman"/>
        <family val="1"/>
        <charset val="204"/>
      </rPr>
      <t xml:space="preserve"> (2600, 26000)</t>
    </r>
  </si>
  <si>
    <t xml:space="preserve">по контрактам (договорам), заключенным до начала года</t>
  </si>
  <si>
    <t xml:space="preserve">по контрактам (договорам), планируемым к заключению в соответствующем финансовом году</t>
  </si>
  <si>
    <t xml:space="preserve">без применения норм 44-фз, 223-фз (26100)</t>
  </si>
  <si>
    <t xml:space="preserve">с учетом требований 44-фз, 223-фз (26300)</t>
  </si>
  <si>
    <t xml:space="preserve">без применения норм 44-фз, 223-фз (26200)</t>
  </si>
  <si>
    <t xml:space="preserve">с учетом требований 44-фз, 223-фз (26400)</t>
  </si>
  <si>
    <t xml:space="preserve">учреждение № 10 "Детский сад комбинированного вида"</t>
  </si>
  <si>
    <t xml:space="preserve">44-фз</t>
  </si>
  <si>
    <t xml:space="preserve">223-фз</t>
  </si>
  <si>
    <r>
      <rPr>
        <sz val="11"/>
        <color theme="1"/>
        <rFont val="Times New Roman"/>
        <family val="1"/>
        <charset val="204"/>
      </rPr>
      <t xml:space="preserve">44-фз (26411,26421,26430,26451) </t>
    </r>
    <r>
      <rPr>
        <b val="true"/>
        <sz val="11"/>
        <color rgb="FF0000CC"/>
        <rFont val="Times New Roman"/>
        <family val="1"/>
        <charset val="204"/>
      </rPr>
      <t xml:space="preserve">ПГЗ</t>
    </r>
  </si>
  <si>
    <r>
      <rPr>
        <sz val="11"/>
        <color theme="1"/>
        <rFont val="Times New Roman"/>
        <family val="1"/>
        <charset val="204"/>
      </rPr>
      <t xml:space="preserve">223-фз (26412,26422,26452) </t>
    </r>
    <r>
      <rPr>
        <b val="true"/>
        <sz val="11"/>
        <color rgb="FF0000CC"/>
        <rFont val="Times New Roman"/>
        <family val="1"/>
        <charset val="204"/>
      </rPr>
      <t xml:space="preserve">ПГЗ</t>
    </r>
  </si>
  <si>
    <t xml:space="preserve">ВСЕГО
   в том числе:</t>
  </si>
  <si>
    <t xml:space="preserve">местный</t>
  </si>
  <si>
    <t xml:space="preserve">Энергосбережение</t>
  </si>
  <si>
    <t xml:space="preserve">субвенция (область)</t>
  </si>
  <si>
    <t xml:space="preserve">911 0702 09100 29110 622</t>
  </si>
  <si>
    <t xml:space="preserve">ПФХД</t>
  </si>
  <si>
    <t xml:space="preserve">Приложение № 1  к плану финансово-хозяйственной деятельности</t>
  </si>
  <si>
    <t xml:space="preserve">Сведения о поступлениях и выплатах денежных средств, для включения которых в показатели Плана не требуется формирование обоснований (расчетов) плановых показателей</t>
  </si>
  <si>
    <t xml:space="preserve">Код по бюджетной классификации Российской Федерации</t>
  </si>
  <si>
    <t xml:space="preserve">Поступления текущего финансового года, всего</t>
  </si>
  <si>
    <t xml:space="preserve">в том числе:
штрафы</t>
  </si>
  <si>
    <t xml:space="preserve">140</t>
  </si>
  <si>
    <t xml:space="preserve">по решению суда</t>
  </si>
  <si>
    <t xml:space="preserve">возмещение ущерба (недостачи)</t>
  </si>
  <si>
    <t xml:space="preserve">пени, неустойки</t>
  </si>
  <si>
    <t xml:space="preserve">возврат дебиторской задолженности прошлых лет</t>
  </si>
  <si>
    <t xml:space="preserve">510</t>
  </si>
  <si>
    <t xml:space="preserve">прочие поступления денежных средств</t>
  </si>
  <si>
    <t xml:space="preserve">Выплаты, всего</t>
  </si>
  <si>
    <t xml:space="preserve">в том числе:
возврат в бюджет субсидий</t>
  </si>
  <si>
    <t xml:space="preserve">610</t>
  </si>
  <si>
    <t xml:space="preserve">прочие выбытия денежных средств</t>
  </si>
  <si>
    <t xml:space="preserve">оплата неисполненных обязательств прошлых лет</t>
  </si>
  <si>
    <t xml:space="preserve">оплата труда (по решению суда)</t>
  </si>
  <si>
    <t xml:space="preserve">взносы по обязательному социальному 
страхованию на выплаты по оплате 
труда работников (по решению суда)</t>
  </si>
  <si>
    <t xml:space="preserve">штрафы</t>
  </si>
  <si>
    <t xml:space="preserve">возмещение ущерба</t>
  </si>
  <si>
    <t xml:space="preserve">исполнительные документы, решения суда</t>
  </si>
  <si>
    <t xml:space="preserve">Приложение № 2  к плану финансово-хозяйственной деятельности</t>
  </si>
  <si>
    <t xml:space="preserve">Обоснования (расчеты) плановых показателей по поступлениям доходов</t>
  </si>
  <si>
    <t xml:space="preserve">   в том числе:
    доходы, получаемые в виде арендной платы за передачу в возмездное
    пользование муниципального имущества</t>
  </si>
  <si>
    <t xml:space="preserve">арендная плата*кол-во мес.</t>
  </si>
  <si>
    <t xml:space="preserve">   в том числе:
    доходы от поступлений субсидий на финансовое обеспечение 
    выполнения муниципального задания</t>
  </si>
  <si>
    <t xml:space="preserve">плата (тариф) за единицу услуги (работы)*планируемый объем оказания услуг (выполнения работ)</t>
  </si>
  <si>
    <t xml:space="preserve">    доходы от оказания платных услуг (работ)</t>
  </si>
  <si>
    <t xml:space="preserve">    доходы от возмещения затрат по оплате коммунальных услуг, а также
    услуг по эксплуатации и хозяйственному обслуживанию арендуемого 
    здания</t>
  </si>
  <si>
    <t xml:space="preserve">без расчета (в рекомендуемых формах только объем планируемых поступлений)</t>
  </si>
  <si>
    <t xml:space="preserve">    питание сотрудников</t>
  </si>
  <si>
    <t xml:space="preserve">   в том числе:
    пожертвования</t>
  </si>
  <si>
    <t xml:space="preserve">    субсидии, предоставляемые в соответствии с абзацем вторым пункта
    1 статьи 78.1 Бюджетного кодекса Российской Федерации</t>
  </si>
  <si>
    <t xml:space="preserve">   в том числе:
    субсидии, предоставляемые в соответствии с абзацем вторым пункта
    1 статьи 78.1 Бюджетного кодекса Российской Федерации</t>
  </si>
  <si>
    <t xml:space="preserve">    субсидии на осуществление капитальных вложений</t>
  </si>
  <si>
    <t xml:space="preserve">   в том числе:
    поступления от реализации макулатуры</t>
  </si>
  <si>
    <t xml:space="preserve">цена*кол-во</t>
  </si>
  <si>
    <t xml:space="preserve">    поступления от реализации лома черных металлов</t>
  </si>
  <si>
    <t xml:space="preserve">    поступления от реализации лома цветных металлов</t>
  </si>
  <si>
    <t xml:space="preserve">Доходы, получаемые в виде арендной платы за передачу в возмездное пользование муниципального имущества</t>
  </si>
  <si>
    <t xml:space="preserve">Размер арендной платы за объект</t>
  </si>
  <si>
    <t xml:space="preserve">Планируемый объем предоставления имущества в аренду</t>
  </si>
  <si>
    <t xml:space="preserve">Объем планируемых поступлений</t>
  </si>
  <si>
    <t xml:space="preserve">расчет по каждому договору аренды</t>
  </si>
  <si>
    <t xml:space="preserve">Итого</t>
  </si>
  <si>
    <t xml:space="preserve">х</t>
  </si>
  <si>
    <t xml:space="preserve">Доходы от поступлений субсидий на финансовое обеспечение выполнения муниципального задания</t>
  </si>
  <si>
    <t xml:space="preserve">Размер платы за единицу услуги (выполнения работы)</t>
  </si>
  <si>
    <t xml:space="preserve">Планируемый объем оказания услуг (выполнения работ)</t>
  </si>
  <si>
    <t xml:space="preserve">Общий объем планируемых поступлений</t>
  </si>
  <si>
    <t xml:space="preserve">Реализация основных общеобразовательных программ дошкольного образования</t>
  </si>
  <si>
    <t xml:space="preserve">расчет по каждой услуге в соответствии с муниципальным заданием</t>
  </si>
  <si>
    <t xml:space="preserve">Присмотр и уход</t>
  </si>
  <si>
    <t xml:space="preserve">наименование услуг (работ) и объемные показатели должны полностью соответствовать МЗ!!!</t>
  </si>
  <si>
    <t xml:space="preserve">Доходы от оказания платных услуг (работ)</t>
  </si>
  <si>
    <t xml:space="preserve">Присмотр и уход (полная стоимость)</t>
  </si>
  <si>
    <t xml:space="preserve">Присмотр и уход (освобождены на 20%)</t>
  </si>
  <si>
    <t xml:space="preserve">Присмотр и уход (освобождены на 50%)</t>
  </si>
  <si>
    <t xml:space="preserve">Присмотр и уход (освобождены на 60%)</t>
  </si>
  <si>
    <t xml:space="preserve">Присмотр и уход (освобождены на 100%)</t>
  </si>
  <si>
    <t xml:space="preserve">Шахматный клуб "Белый слон"</t>
  </si>
  <si>
    <t xml:space="preserve">расчет по каждой оказываемой услуге</t>
  </si>
  <si>
    <t xml:space="preserve">Курс подготовки к школе "Сказка учит"</t>
  </si>
  <si>
    <t xml:space="preserve">"Мастерская мальеньких волшебников"</t>
  </si>
  <si>
    <t xml:space="preserve">Крафт-мастерская "Вдохновение"</t>
  </si>
  <si>
    <t xml:space="preserve">Спортивный клуб "Pantera kids" (Тхэквандо)</t>
  </si>
  <si>
    <t xml:space="preserve">Секция по плаванию "Дельфинёнок"</t>
  </si>
  <si>
    <t xml:space="preserve">Спортивная секция "Здоровячок"</t>
  </si>
  <si>
    <t xml:space="preserve">Школа логического мышления "Логика в кубе"</t>
  </si>
  <si>
    <t xml:space="preserve">Творческая студия "ЛЕПОТА"</t>
  </si>
  <si>
    <t xml:space="preserve">Танцевальный коллектив  "Радость"</t>
  </si>
  <si>
    <t xml:space="preserve">Вокальная студия "Росинка"</t>
  </si>
  <si>
    <t xml:space="preserve">Спортивная секция "Детский фитнес"</t>
  </si>
  <si>
    <t xml:space="preserve">Доходы от возмещения затрат по оплате коммунальных услуг, а также услуг по эксплуатации и хозяйственному обслуживанию арендуемого здания</t>
  </si>
  <si>
    <t xml:space="preserve">расчет по каждому договору возмещения затрат</t>
  </si>
  <si>
    <t xml:space="preserve">Пожертвования</t>
  </si>
  <si>
    <t xml:space="preserve">Пожертвования, всего</t>
  </si>
  <si>
    <t xml:space="preserve"> в том числе:
  пожертвования юридических лиц</t>
  </si>
  <si>
    <t xml:space="preserve">ЦП 202;</t>
  </si>
  <si>
    <t xml:space="preserve">  пожертвования физических лиц</t>
  </si>
  <si>
    <t xml:space="preserve">ЦП 201+ 215</t>
  </si>
  <si>
    <t xml:space="preserve">Субсидии, предоставляемые в соответствии с абзацем вторым пункта 1 статьи 78.1 Бюджетного кодекса Российской Федерации</t>
  </si>
  <si>
    <t xml:space="preserve">Финансовое обеспечение мероприятий, направленных на соблюдение (выполнение) требований правил противопожарной безопасности</t>
  </si>
  <si>
    <t xml:space="preserve">отдельно по каждому постановлению </t>
  </si>
  <si>
    <t xml:space="preserve">Оплата оказанных услуг (выполненные работы, затраты на оказание (выполнение) которых не включены в расчет нормативных затрат на оказание муниципальной услуги в расчет себестоимости на выполнение работ)</t>
  </si>
  <si>
    <t xml:space="preserve">Доходы от операций с активами</t>
  </si>
  <si>
    <t xml:space="preserve">Поступления от реализации макулатуры</t>
  </si>
  <si>
    <t xml:space="preserve">Поступления от реализации лома черных металлов</t>
  </si>
  <si>
    <t xml:space="preserve">Поступления от реализации лома цветных металлов</t>
  </si>
  <si>
    <t xml:space="preserve">Приложение № 3  к плану финансово-хозяйственной деятельности</t>
  </si>
  <si>
    <t xml:space="preserve">Обоснования (расчеты) плановых показателей по фонду оплаты труда и страховых взносов на обязательное социальное страхование</t>
  </si>
  <si>
    <t xml:space="preserve">Объем расходов</t>
  </si>
  <si>
    <t xml:space="preserve">всего</t>
  </si>
  <si>
    <t xml:space="preserve">в том числе:</t>
  </si>
  <si>
    <t xml:space="preserve">фонд оплаты труда в год</t>
  </si>
  <si>
    <t xml:space="preserve">страховые взносы в государственные внебюджетные фонды</t>
  </si>
  <si>
    <t xml:space="preserve">заработная плата</t>
  </si>
  <si>
    <t xml:space="preserve">оплата дней временной нетрудоспособности за счет средств работодателя</t>
  </si>
  <si>
    <t xml:space="preserve">Субсидии на финансовое обеспечение выполнения муниципального задания </t>
  </si>
  <si>
    <t xml:space="preserve">Оказание услуг (выполнение работ) на платной основе</t>
  </si>
  <si>
    <t xml:space="preserve">Целевые субсидии</t>
  </si>
  <si>
    <t xml:space="preserve">Расчет фонда оплаты труда </t>
  </si>
  <si>
    <t xml:space="preserve">расчет фонда по трудоустройству подростков составляем отдельно</t>
  </si>
  <si>
    <t xml:space="preserve">Категория должностей</t>
  </si>
  <si>
    <t xml:space="preserve">Установленная численность, ед</t>
  </si>
  <si>
    <t xml:space="preserve">Среднемесячный размер оплаты труда на одного работника, руб.</t>
  </si>
  <si>
    <t xml:space="preserve">Оплата дней временной нетрудоспособности за счет средств работодателя в год, руб.</t>
  </si>
  <si>
    <t xml:space="preserve">Фонд оплаты труда в год, руб.</t>
  </si>
  <si>
    <t xml:space="preserve">в том числе</t>
  </si>
  <si>
    <t xml:space="preserve">по должностному окладу</t>
  </si>
  <si>
    <t xml:space="preserve">по выплатам компенсационного характера</t>
  </si>
  <si>
    <t xml:space="preserve">по выплатам стимулирующего характера</t>
  </si>
  <si>
    <t xml:space="preserve">районный коэффициент</t>
  </si>
  <si>
    <t xml:space="preserve">коэффициент</t>
  </si>
  <si>
    <t xml:space="preserve">сумма</t>
  </si>
  <si>
    <t xml:space="preserve">АУП</t>
  </si>
  <si>
    <t xml:space="preserve">Прочий педагогический персонал</t>
  </si>
  <si>
    <t xml:space="preserve">Учебно-вспомогательный персонал</t>
  </si>
  <si>
    <t xml:space="preserve">Обслуживающий персонал</t>
  </si>
  <si>
    <t xml:space="preserve">Главный специалист</t>
  </si>
  <si>
    <t xml:space="preserve">Педагогический персонал, осуществляющий учебный процесс</t>
  </si>
  <si>
    <t xml:space="preserve">Заведующий отделом</t>
  </si>
  <si>
    <t xml:space="preserve">Расчет страховых взносов на обязательное социальное страхование</t>
  </si>
  <si>
    <t xml:space="preserve">Размер базы для начисления страховых взносов</t>
  </si>
  <si>
    <t xml:space="preserve">Сумма взноса</t>
  </si>
  <si>
    <t xml:space="preserve">Страховые взносы на обязательное пенсионное страхование, на обязательное социальное страхование на случай временной нетрудоспособности и в связи с материнством, на обязательное медицинское страхование, всего</t>
  </si>
  <si>
    <t xml:space="preserve"> в том числе: 
  в пределах установленной единой предельной величины 
  базы для исчисления страховых взносов по тарифу 30,0 %</t>
  </si>
  <si>
    <t xml:space="preserve">  свыше установленной единой предельной величины 
  базы для исчисления страховых взносов по тарифу 15,1 %</t>
  </si>
  <si>
    <t xml:space="preserve">  с применением пониженных тарифов страховых взносов
  на для отдельных категорий плательщиков, всего</t>
  </si>
  <si>
    <t xml:space="preserve">   в том числе:  
    по тарифу*</t>
  </si>
  <si>
    <t xml:space="preserve">  с применением дополнительных тарифов страховых
  взносов для отдельных категорий плательщиков , всего</t>
  </si>
  <si>
    <t xml:space="preserve">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t>
  </si>
  <si>
    <t xml:space="preserve"> в том числе: 
  обязательное социальное страхование от несчастных
  случаев на производстве и профессиональных
  заболеваний по ставке 0,2 %</t>
  </si>
  <si>
    <t xml:space="preserve">  обязательное социальное страхование от несчастных
  случаев на производстве и профессиональных
  заболеваний по ставке**</t>
  </si>
  <si>
    <t xml:space="preserve">Уточнение расчета по страховым взносам на обязательное социальное страхование, всего</t>
  </si>
  <si>
    <t xml:space="preserve"> в том числе:
  корректировка округления</t>
  </si>
  <si>
    <t xml:space="preserve">  корректировка в связи с регрессом по страховым взносам</t>
  </si>
  <si>
    <t xml:space="preserve">Обоснования (расчеты) плановых показателей по расходам компенсационного характера персоналу, за исключением фонда оплаты труда, по расходам в части уплаты налога на имущество и земельного налога, по расходам в части уплаты прочих налогов и сборов, по расходам на закупку товаров, работ, услуг</t>
  </si>
  <si>
    <t xml:space="preserve">Приложение № 4  к плану финансово-хозяйственной деятельности</t>
  </si>
  <si>
    <t xml:space="preserve">текущий финансовый год</t>
  </si>
  <si>
    <t xml:space="preserve">НЗ / ТР / Э / ТЕР / ГПН</t>
  </si>
  <si>
    <t xml:space="preserve">Количество платежей</t>
  </si>
  <si>
    <t xml:space="preserve">Расходы, ВСЕГО</t>
  </si>
  <si>
    <t xml:space="preserve">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</si>
  <si>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    целевые субсидии</t>
  </si>
  <si>
    <t xml:space="preserve">    оказание услуг (выполнение 
    работ) на платной основе и от иной 
    приносящей доход деятельности</t>
  </si>
  <si>
    <t xml:space="preserve">Иные выплаты персоналу учреждений, за исключением фонда оплаты труда</t>
  </si>
  <si>
    <t xml:space="preserve"> пособие по уходу за ребенком до 3-х лет</t>
  </si>
  <si>
    <t xml:space="preserve">кол-во чел.</t>
  </si>
  <si>
    <t xml:space="preserve">*</t>
  </si>
  <si>
    <t xml:space="preserve">руб.</t>
  </si>
  <si>
    <t xml:space="preserve">012</t>
  </si>
  <si>
    <t xml:space="preserve"> командировочные расходы (проживание, проезд, суточные)</t>
  </si>
  <si>
    <t xml:space="preserve"> выходное пособие при увольнении, не связанном с ликвидацией либо реорганизацией </t>
  </si>
  <si>
    <t xml:space="preserve"> предварительный мед.осмотр</t>
  </si>
  <si>
    <t xml:space="preserve">кол-во чел.*</t>
  </si>
  <si>
    <t xml:space="preserve"> кредиторская задолженность</t>
  </si>
  <si>
    <t xml:space="preserve">Иные выплаты, за исключением фонда оплаты труда учреждений, лицам,привлекаемым согласно законодательству для выполнения отдельных полномочий</t>
  </si>
  <si>
    <t xml:space="preserve">Закупка товаров, работ, услуг в целях капитального ремонта государственного (муниципального) имущества</t>
  </si>
  <si>
    <t xml:space="preserve"> разработка проектно-сметной документации на капитальный ремонт крыши</t>
  </si>
  <si>
    <t xml:space="preserve">Пособия, компенсации и иные выплаты гражданам, кроме публичных нормативных обязательств</t>
  </si>
  <si>
    <t xml:space="preserve">кол-во планируемых выплат в год*размер выплат</t>
  </si>
  <si>
    <t xml:space="preserve"> оплата 3-х дней больничного листа</t>
  </si>
  <si>
    <t xml:space="preserve"> выплата материальной помощи неработающим сотрудникам</t>
  </si>
  <si>
    <t xml:space="preserve">чел.</t>
  </si>
  <si>
    <t xml:space="preserve"> выплата материальной помощи членам семьи сотрудников</t>
  </si>
  <si>
    <t xml:space="preserve"> выплата пособия при сокращении</t>
  </si>
  <si>
    <t xml:space="preserve">Уплата налога на имущество организаций и земельного налога</t>
  </si>
  <si>
    <t xml:space="preserve">  налог на имущество:</t>
  </si>
  <si>
    <t xml:space="preserve">объект налогообложения, ставка налога, порядок и сроки уплаты</t>
  </si>
  <si>
    <t xml:space="preserve">   недвижимое имущество</t>
  </si>
  <si>
    <t xml:space="preserve">%</t>
  </si>
  <si>
    <t xml:space="preserve">   движимое имущество</t>
  </si>
  <si>
    <t xml:space="preserve">  земельный налог:</t>
  </si>
  <si>
    <t xml:space="preserve">ул.</t>
  </si>
  <si>
    <t xml:space="preserve">Дружбы</t>
  </si>
  <si>
    <t xml:space="preserve">, дом</t>
  </si>
  <si>
    <t xml:space="preserve">35 В</t>
  </si>
  <si>
    <t xml:space="preserve">кв.м.</t>
  </si>
  <si>
    <t xml:space="preserve">пр-кт</t>
  </si>
  <si>
    <t xml:space="preserve">Уплата прочих налогов и сборов</t>
  </si>
  <si>
    <t xml:space="preserve">  регистрация прав на недвижимое имущество</t>
  </si>
  <si>
    <t xml:space="preserve">  подготовка распоряжения и оформление документов в юстиции</t>
  </si>
  <si>
    <t xml:space="preserve">  изготовление техпаспорта</t>
  </si>
  <si>
    <t xml:space="preserve">  госпошлина за внесение изменений в устав</t>
  </si>
  <si>
    <t xml:space="preserve">  транспортный налог:</t>
  </si>
  <si>
    <t xml:space="preserve">марка и модель ТС</t>
  </si>
  <si>
    <t xml:space="preserve">тип ТС</t>
  </si>
  <si>
    <t xml:space="preserve">легковой универсал</t>
  </si>
  <si>
    <t xml:space="preserve">дата рег-ии</t>
  </si>
  <si>
    <t xml:space="preserve">мес на балансе уч-я</t>
  </si>
  <si>
    <t xml:space="preserve">мощность двиг-ля</t>
  </si>
  <si>
    <t xml:space="preserve">л/с</t>
  </si>
  <si>
    <t xml:space="preserve">R коэф-т</t>
  </si>
  <si>
    <t xml:space="preserve">легковой</t>
  </si>
  <si>
    <t xml:space="preserve">Закупка энергетических ресурсов</t>
  </si>
  <si>
    <t xml:space="preserve"> оплата отопления  и технологических нужд</t>
  </si>
  <si>
    <t xml:space="preserve">023</t>
  </si>
  <si>
    <t xml:space="preserve">с учетом количества объектов, тарифов на оказание коммунальных услуг </t>
  </si>
  <si>
    <t xml:space="preserve">(в том числе с учетом применяемого одноставочного, дифференцированного </t>
  </si>
  <si>
    <t xml:space="preserve">    декабрь</t>
  </si>
  <si>
    <t xml:space="preserve">гк.*</t>
  </si>
  <si>
    <t xml:space="preserve">2221,08</t>
  </si>
  <si>
    <t xml:space="preserve">руб.+</t>
  </si>
  <si>
    <t xml:space="preserve">м3. * </t>
  </si>
  <si>
    <t xml:space="preserve">по зонам суток или двухставочного тарифа на электроэнергию), расчетной </t>
  </si>
  <si>
    <t xml:space="preserve">    январь-июнь</t>
  </si>
  <si>
    <t xml:space="preserve">потребности планового потребления услуг и затраты на транспортировку</t>
  </si>
  <si>
    <t xml:space="preserve">    июль-ноябрь</t>
  </si>
  <si>
    <t xml:space="preserve">2501,38</t>
  </si>
  <si>
    <t xml:space="preserve">топлива (при наличии)</t>
  </si>
  <si>
    <t xml:space="preserve"> оплата потребления электрической энергии</t>
  </si>
  <si>
    <t xml:space="preserve">кв/час </t>
  </si>
  <si>
    <t xml:space="preserve">8951,94</t>
  </si>
  <si>
    <t xml:space="preserve">    январь-ноябрь </t>
  </si>
  <si>
    <t xml:space="preserve">9964,7</t>
  </si>
  <si>
    <t xml:space="preserve">8636,6</t>
  </si>
  <si>
    <t xml:space="preserve">8812,05</t>
  </si>
  <si>
    <t xml:space="preserve">9100</t>
  </si>
  <si>
    <t xml:space="preserve">6815,10</t>
  </si>
  <si>
    <t xml:space="preserve">6997,92</t>
  </si>
  <si>
    <t xml:space="preserve">Прочая закупка товаров, работ, услуг</t>
  </si>
  <si>
    <t xml:space="preserve"> услуги связи</t>
  </si>
  <si>
    <t xml:space="preserve">021</t>
  </si>
  <si>
    <t xml:space="preserve">количество абонентских номеров, подключенных к сети связи, </t>
  </si>
  <si>
    <t xml:space="preserve">   телефон </t>
  </si>
  <si>
    <t xml:space="preserve">цены услуг связи, ежемесячную абонентскую плату в расчете на один </t>
  </si>
  <si>
    <t xml:space="preserve">кол-во мин.</t>
  </si>
  <si>
    <t xml:space="preserve">абонентский номер, количество месяцев предоставления услуги; размер</t>
  </si>
  <si>
    <t xml:space="preserve">    январь-май</t>
  </si>
  <si>
    <t xml:space="preserve">повременной оплаты междугородних, международных и местных</t>
  </si>
  <si>
    <t xml:space="preserve">    июнь-ноябрь </t>
  </si>
  <si>
    <t xml:space="preserve">   предоставление оборудования во временное пользование</t>
  </si>
  <si>
    <t xml:space="preserve">телефонных соединений, а также стоимость услуг при повременной оплате </t>
  </si>
  <si>
    <t xml:space="preserve">шт.</t>
  </si>
  <si>
    <t xml:space="preserve">услуг телефонной связи</t>
  </si>
  <si>
    <t xml:space="preserve">   абонентская плата</t>
  </si>
  <si>
    <t xml:space="preserve">кол-во ап-тов </t>
  </si>
  <si>
    <t xml:space="preserve">   техобслуживание</t>
  </si>
  <si>
    <t xml:space="preserve">   техобслуживание параллельных аппаратов</t>
  </si>
  <si>
    <t xml:space="preserve">   виртуальная АТС</t>
  </si>
  <si>
    <t xml:space="preserve">   сотовая и междугородняя связь</t>
  </si>
  <si>
    <t xml:space="preserve"> интернет  </t>
  </si>
  <si>
    <t xml:space="preserve">   ООО "Е-Лайт-Телеком"</t>
  </si>
  <si>
    <t xml:space="preserve">    июль-ноябрь </t>
  </si>
  <si>
    <t xml:space="preserve"> прочие:</t>
  </si>
  <si>
    <t xml:space="preserve">  конверты, почтовые отправления</t>
  </si>
  <si>
    <t xml:space="preserve">кол-во*стоимость</t>
  </si>
  <si>
    <t xml:space="preserve">  видеонаблюдение</t>
  </si>
  <si>
    <t xml:space="preserve"> приобретение единых транспортных карт</t>
  </si>
  <si>
    <t xml:space="preserve">кол-во поездок</t>
  </si>
  <si>
    <t xml:space="preserve"> услуги транспорта по доставке грузов</t>
  </si>
  <si>
    <t xml:space="preserve">1710,90</t>
  </si>
  <si>
    <t xml:space="preserve">1806,71</t>
  </si>
  <si>
    <t xml:space="preserve">1710,9</t>
  </si>
  <si>
    <t xml:space="preserve">2751,3</t>
  </si>
  <si>
    <t xml:space="preserve"> оплата водоснабжения помещений</t>
  </si>
  <si>
    <t xml:space="preserve">   водоснабжение</t>
  </si>
  <si>
    <t xml:space="preserve">куб.м.</t>
  </si>
  <si>
    <t xml:space="preserve">58,28</t>
  </si>
  <si>
    <t xml:space="preserve">63,88</t>
  </si>
  <si>
    <t xml:space="preserve">   водоотведение</t>
  </si>
  <si>
    <t xml:space="preserve">43,01</t>
  </si>
  <si>
    <t xml:space="preserve">   плата за негативное воздействие на работу централизованной системы водоотведения</t>
  </si>
  <si>
    <t xml:space="preserve"> ОДН</t>
  </si>
  <si>
    <t xml:space="preserve">3,02</t>
  </si>
  <si>
    <t xml:space="preserve">    январь-август</t>
  </si>
  <si>
    <t xml:space="preserve"> водоснабжение</t>
  </si>
  <si>
    <t xml:space="preserve">39,24</t>
  </si>
  <si>
    <t xml:space="preserve">Арендная плата за  пользование имуществом</t>
  </si>
  <si>
    <t xml:space="preserve">арендуевая площадь*цена*кол-во месяцев</t>
  </si>
  <si>
    <t xml:space="preserve"> аренда контейнеров</t>
  </si>
  <si>
    <t xml:space="preserve">500</t>
  </si>
  <si>
    <t xml:space="preserve"> Оплата содержания помещений</t>
  </si>
  <si>
    <t xml:space="preserve">с учетом планов ремонтных работ и их сметной стоимости, определенной </t>
  </si>
  <si>
    <t xml:space="preserve">  вывоз ТКО</t>
  </si>
  <si>
    <t xml:space="preserve">с учетом необходимого объема ремонтных работ, графика </t>
  </si>
  <si>
    <t xml:space="preserve">куб.м. в мес.</t>
  </si>
  <si>
    <t xml:space="preserve">регламентно-профилактических работ по ремонту оборудования, </t>
  </si>
  <si>
    <t xml:space="preserve">требований к санитарно-гигиеническому обслуживанию, охране труда </t>
  </si>
  <si>
    <t xml:space="preserve">   июль-ноябрь </t>
  </si>
  <si>
    <t xml:space="preserve">(включая уборку помещений и территории, вывоз твердых бытовых отходов, </t>
  </si>
  <si>
    <t xml:space="preserve">  ТО бассейна</t>
  </si>
  <si>
    <t xml:space="preserve">  взносы на кап.ремонт и ТО зданий региональному оператору</t>
  </si>
  <si>
    <t xml:space="preserve">  аварийно-техническое обслуживание </t>
  </si>
  <si>
    <t xml:space="preserve">  дезинфекция всего:</t>
  </si>
  <si>
    <t xml:space="preserve">022</t>
  </si>
  <si>
    <t xml:space="preserve">   дератизация (Дезинфекционная станция)</t>
  </si>
  <si>
    <t xml:space="preserve">   дезинсекция (Дезинфекционная станция)</t>
  </si>
  <si>
    <t xml:space="preserve">   дератизация (КузбассПрофДезинфекция)</t>
  </si>
  <si>
    <t xml:space="preserve">   дезинсекция (КузбассПрофДезинфекция)</t>
  </si>
  <si>
    <t xml:space="preserve">  обрезка/спил деревьев </t>
  </si>
  <si>
    <t xml:space="preserve">  обслуживание кнопки тревожной сигнализации</t>
  </si>
  <si>
    <t xml:space="preserve">ТЕР</t>
  </si>
  <si>
    <t xml:space="preserve">922</t>
  </si>
  <si>
    <t xml:space="preserve">кол-во усл.установок </t>
  </si>
  <si>
    <t xml:space="preserve">час.</t>
  </si>
  <si>
    <t xml:space="preserve">    январь-сентябрь</t>
  </si>
  <si>
    <t xml:space="preserve">    октябрь-ноябрь </t>
  </si>
  <si>
    <t xml:space="preserve">  ТО приборов коммерческого учета</t>
  </si>
  <si>
    <t xml:space="preserve">Э</t>
  </si>
  <si>
    <t xml:space="preserve">кол-во сч-ков</t>
  </si>
  <si>
    <t xml:space="preserve">  обслуживание тепловых завес, систем кондиционирования и вентиляции всего:</t>
  </si>
  <si>
    <t xml:space="preserve">   обслуживание огнезадерживающих клапанов</t>
  </si>
  <si>
    <t xml:space="preserve">   обслуживание приточной вентиляции</t>
  </si>
  <si>
    <t xml:space="preserve">обслуживание турбодефлекторов</t>
  </si>
  <si>
    <t xml:space="preserve">шт.         * </t>
  </si>
  <si>
    <t xml:space="preserve">    январь-февраль</t>
  </si>
  <si>
    <t xml:space="preserve">    март-ноябрь </t>
  </si>
  <si>
    <t xml:space="preserve">   обслуживание вытяжной вентиляции</t>
  </si>
  <si>
    <t xml:space="preserve">  поверка счетчиков холодной воды</t>
  </si>
  <si>
    <t xml:space="preserve">  поверка счетчиков ГВС</t>
  </si>
  <si>
    <t xml:space="preserve"> </t>
  </si>
  <si>
    <t xml:space="preserve">  поверка электросчетчиков</t>
  </si>
  <si>
    <t xml:space="preserve">  поверка мед.оборудования</t>
  </si>
  <si>
    <t xml:space="preserve">  поверка манометров</t>
  </si>
  <si>
    <t xml:space="preserve">  поверка водосчетчиков</t>
  </si>
  <si>
    <t xml:space="preserve">шт.*</t>
  </si>
  <si>
    <t xml:space="preserve">  поверка преобразователей давления</t>
  </si>
  <si>
    <t xml:space="preserve">  испытание диэлектрических средств защиты</t>
  </si>
  <si>
    <t xml:space="preserve">  заправка и восстановление картриджей</t>
  </si>
  <si>
    <t xml:space="preserve">Заправка HP Q2612</t>
  </si>
  <si>
    <t xml:space="preserve">Заправка HP FX-10</t>
  </si>
  <si>
    <t xml:space="preserve">Заправка Canon</t>
  </si>
  <si>
    <t xml:space="preserve">Заправка HP CE278A</t>
  </si>
  <si>
    <t xml:space="preserve">Заправка HP CB 436A</t>
  </si>
  <si>
    <t xml:space="preserve">Заправка HP CB435A</t>
  </si>
  <si>
    <t xml:space="preserve">Заправка HP Q5949A</t>
  </si>
  <si>
    <t xml:space="preserve">Заправка HP CE505A</t>
  </si>
  <si>
    <t xml:space="preserve">Заправка HP Q7885A</t>
  </si>
  <si>
    <t xml:space="preserve">  поверка (переосвидетельствование) лифта</t>
  </si>
  <si>
    <t xml:space="preserve">  поверка средств измерения</t>
  </si>
  <si>
    <t xml:space="preserve">весы электронные до 50кг.</t>
  </si>
  <si>
    <t xml:space="preserve">НДС 20%</t>
  </si>
  <si>
    <t xml:space="preserve">весы платформенные от 30 до 100 кг.</t>
  </si>
  <si>
    <t xml:space="preserve">  ТО лифта</t>
  </si>
  <si>
    <t xml:space="preserve">  ТО видеонаблюдения</t>
  </si>
  <si>
    <t xml:space="preserve">  мытье окон снаружи здания</t>
  </si>
  <si>
    <t xml:space="preserve">зданий</t>
  </si>
  <si>
    <t xml:space="preserve">  ТО узла погодного регулирования</t>
  </si>
  <si>
    <t xml:space="preserve"> противопожарные мероприятия</t>
  </si>
  <si>
    <t xml:space="preserve">  обслуживание пожарной сигнализации</t>
  </si>
  <si>
    <t xml:space="preserve">  огнезащитная обработка</t>
  </si>
  <si>
    <t xml:space="preserve">  монтаж системы пожаротушения в помещениях архивов (452)</t>
  </si>
  <si>
    <t xml:space="preserve">  гидравлические испытания пожарных рукавов</t>
  </si>
  <si>
    <t xml:space="preserve">  зарядка огнетушителей</t>
  </si>
  <si>
    <t xml:space="preserve">   ОП-2(з)</t>
  </si>
  <si>
    <t xml:space="preserve">   ОП-4(з) переосвидетельство</t>
  </si>
  <si>
    <t xml:space="preserve">   ОП-5(з) переосвидетельство</t>
  </si>
  <si>
    <t xml:space="preserve">   ОУ-3  переосвидетельство</t>
  </si>
  <si>
    <t xml:space="preserve">   ОУ-5</t>
  </si>
  <si>
    <t xml:space="preserve">   ОП-8(з)</t>
  </si>
  <si>
    <t xml:space="preserve">   ОУ-3</t>
  </si>
  <si>
    <t xml:space="preserve">   ОП-4(з)</t>
  </si>
  <si>
    <t xml:space="preserve">   ОП-5(з)</t>
  </si>
  <si>
    <t xml:space="preserve"> оплата текущего ремонта оборудования и инвентаря</t>
  </si>
  <si>
    <t xml:space="preserve">  текущий ремонт компьютерной техники</t>
  </si>
  <si>
    <t xml:space="preserve">  текущий ремонт оборудования</t>
  </si>
  <si>
    <t xml:space="preserve">  текущий ремонт автомобилей</t>
  </si>
  <si>
    <t xml:space="preserve"> мероприятия по исполнению предписаний Роспотребнадзора</t>
  </si>
  <si>
    <t xml:space="preserve"> текущий ремонт</t>
  </si>
  <si>
    <t xml:space="preserve">  текущий ремонт кровли, крыльца</t>
  </si>
  <si>
    <t xml:space="preserve">  замена окон</t>
  </si>
  <si>
    <t xml:space="preserve">  монтаж дверей</t>
  </si>
  <si>
    <t xml:space="preserve">   противопожарная дверь</t>
  </si>
  <si>
    <t xml:space="preserve">   решетчатая дверь</t>
  </si>
  <si>
    <t xml:space="preserve">   противодымная дверь</t>
  </si>
  <si>
    <t xml:space="preserve">   регулировка дверей/окон</t>
  </si>
  <si>
    <t xml:space="preserve">  монтажные работы по подключению к телекоммуникац.системе</t>
  </si>
  <si>
    <t xml:space="preserve">  монтаж уличного освещения</t>
  </si>
  <si>
    <t xml:space="preserve">  асфальтирование территории</t>
  </si>
  <si>
    <t xml:space="preserve">  замеры сопротивления электрических сетей</t>
  </si>
  <si>
    <t xml:space="preserve">  тек.ремонт (отопление, водопровод, электросетей, заделка швов)</t>
  </si>
  <si>
    <t xml:space="preserve"> очистка кровли от снега</t>
  </si>
  <si>
    <t xml:space="preserve"> Оплата прочих текущих услуг</t>
  </si>
  <si>
    <t xml:space="preserve">  подписка на периодическую литературу</t>
  </si>
  <si>
    <t xml:space="preserve">расчет расходов на оплату услуг и работ (медицинских осмотров, информационных </t>
  </si>
  <si>
    <t xml:space="preserve">услуг, консультационных услуг, экспертных услуг, научно-исследовательских работ, </t>
  </si>
  <si>
    <t xml:space="preserve">типографских работ) на основании расчетов необходимых выплат с учетом численности </t>
  </si>
  <si>
    <t xml:space="preserve">работников, потребности в информационных системах, количества проводимых экспертиз, </t>
  </si>
  <si>
    <t xml:space="preserve">  курсы повышения квалификации</t>
  </si>
  <si>
    <t xml:space="preserve">количества приобретаемых печатных и иных периодических изданий</t>
  </si>
  <si>
    <t xml:space="preserve">  оплата бухгалтерских услуг</t>
  </si>
  <si>
    <t xml:space="preserve">  специальная оценка условий труда</t>
  </si>
  <si>
    <t xml:space="preserve">раб.мест</t>
  </si>
  <si>
    <t xml:space="preserve">  оплата услуг банка</t>
  </si>
  <si>
    <t xml:space="preserve">  мониторинг охранно-пожарной сигнализации</t>
  </si>
  <si>
    <t xml:space="preserve">    январь-ноябрь</t>
  </si>
  <si>
    <t xml:space="preserve">  прочие услуги</t>
  </si>
  <si>
    <t xml:space="preserve">    услуги химчистки</t>
  </si>
  <si>
    <t xml:space="preserve">  вневедомственная охрана (экстренный выезд нарядов полиции)</t>
  </si>
  <si>
    <t xml:space="preserve">122</t>
  </si>
  <si>
    <t xml:space="preserve">    октябрь-ноябрь</t>
  </si>
  <si>
    <t xml:space="preserve">  лицензированная охрана</t>
  </si>
  <si>
    <t xml:space="preserve">    январь-март</t>
  </si>
  <si>
    <t xml:space="preserve">    апрель-май</t>
  </si>
  <si>
    <t xml:space="preserve">    июнь-сентябрь</t>
  </si>
  <si>
    <t xml:space="preserve">    октябрь-декабрьь</t>
  </si>
  <si>
    <t xml:space="preserve">  медосмотр</t>
  </si>
  <si>
    <t xml:space="preserve">   повт. мед. осмотр мужчин</t>
  </si>
  <si>
    <t xml:space="preserve">   повт. мед. осмотр женщин</t>
  </si>
  <si>
    <t xml:space="preserve">   отоларинголог</t>
  </si>
  <si>
    <t xml:space="preserve">   хирург</t>
  </si>
  <si>
    <t xml:space="preserve">   мамография</t>
  </si>
  <si>
    <t xml:space="preserve">   предрейсовый осмотр водителей</t>
  </si>
  <si>
    <t xml:space="preserve">  демеркуризация</t>
  </si>
  <si>
    <t xml:space="preserve">ламп</t>
  </si>
  <si>
    <t xml:space="preserve">  санитарно-гигиеническое обучение</t>
  </si>
  <si>
    <t xml:space="preserve">  анализ воды в бассейне</t>
  </si>
  <si>
    <t xml:space="preserve">  разработка проектно-сметной документации (ремонт крыльца, речевое оповещение, системы пожаротушения в помещениях архивов (452))</t>
  </si>
  <si>
    <t xml:space="preserve">  приобретение и обновление ПО и справоч-информ-ых баз данных</t>
  </si>
  <si>
    <t xml:space="preserve">Доксель</t>
  </si>
  <si>
    <t xml:space="preserve">информационно-консультац. услуги АИС</t>
  </si>
  <si>
    <t xml:space="preserve">  услуги автотранспорта (доставка продуктов; строительных материалов, вывоз веток и пр.)</t>
  </si>
  <si>
    <t xml:space="preserve"> проверка работоспособности пожарного гидранта</t>
  </si>
  <si>
    <t xml:space="preserve"> Страхование</t>
  </si>
  <si>
    <t xml:space="preserve"> страхование детей в лагере дневного пребывания</t>
  </si>
  <si>
    <t xml:space="preserve"> Приобретение оборудования  и  техники</t>
  </si>
  <si>
    <t xml:space="preserve">   приобретение компьютерной техники</t>
  </si>
  <si>
    <t xml:space="preserve">стоимость, определенная методом сопоставимых рыночных цен</t>
  </si>
  <si>
    <t xml:space="preserve">   приобретение мебели</t>
  </si>
  <si>
    <t xml:space="preserve">   приобретение прочего оборудования</t>
  </si>
  <si>
    <t xml:space="preserve"> приобретение инструмента и инвентаря</t>
  </si>
  <si>
    <t xml:space="preserve">   противопожарные средства</t>
  </si>
  <si>
    <t xml:space="preserve">031</t>
  </si>
  <si>
    <t xml:space="preserve">   хозяйственный инвентарь</t>
  </si>
  <si>
    <t xml:space="preserve">   игрушки</t>
  </si>
  <si>
    <t xml:space="preserve">   жалюзи</t>
  </si>
  <si>
    <t xml:space="preserve"> приобретение материалов в целях создания основных средств</t>
  </si>
  <si>
    <t xml:space="preserve"> приобретение медикаментов</t>
  </si>
  <si>
    <t xml:space="preserve">лагерь ДП</t>
  </si>
  <si>
    <t xml:space="preserve">дет.</t>
  </si>
  <si>
    <t xml:space="preserve"> оплата продуктов питания</t>
  </si>
  <si>
    <t xml:space="preserve">   питание сотрудников</t>
  </si>
  <si>
    <t xml:space="preserve">   питание детей в ДОУ</t>
  </si>
  <si>
    <t xml:space="preserve">до 3-х лет</t>
  </si>
  <si>
    <t xml:space="preserve">от 3 до 7</t>
  </si>
  <si>
    <t xml:space="preserve">дней</t>
  </si>
  <si>
    <t xml:space="preserve">списочная численность всего</t>
  </si>
  <si>
    <t xml:space="preserve">род.пл.на пит-е всего</t>
  </si>
  <si>
    <t xml:space="preserve">в т.ч.полн. ст-ть</t>
  </si>
  <si>
    <t xml:space="preserve">освобождены на</t>
  </si>
  <si>
    <t xml:space="preserve">  бутилированная вода</t>
  </si>
  <si>
    <t xml:space="preserve">   питание детей в ЛДП</t>
  </si>
  <si>
    <t xml:space="preserve">дет.                      *</t>
  </si>
  <si>
    <t xml:space="preserve"> мягкий инвентарь  </t>
  </si>
  <si>
    <t xml:space="preserve">   спец.одежда для младшего обслуживающего персонала</t>
  </si>
  <si>
    <t xml:space="preserve">пар.</t>
  </si>
  <si>
    <t xml:space="preserve">оплата расходных материалов и предметов снабжения</t>
  </si>
  <si>
    <t xml:space="preserve">    канцелярские товары</t>
  </si>
  <si>
    <t xml:space="preserve">уп.</t>
  </si>
  <si>
    <t xml:space="preserve">кор.</t>
  </si>
  <si>
    <t xml:space="preserve">пачки</t>
  </si>
  <si>
    <t xml:space="preserve">    бланки</t>
  </si>
  <si>
    <t xml:space="preserve">    хозяйственные товары</t>
  </si>
  <si>
    <t xml:space="preserve">кв.м. в мес.</t>
  </si>
  <si>
    <t xml:space="preserve">руб.*</t>
  </si>
  <si>
    <t xml:space="preserve">мес.</t>
  </si>
  <si>
    <t xml:space="preserve">шт. в мес.</t>
  </si>
  <si>
    <t xml:space="preserve">пара. в мес.</t>
  </si>
  <si>
    <t xml:space="preserve">м.</t>
  </si>
  <si>
    <t xml:space="preserve">л.</t>
  </si>
  <si>
    <t xml:space="preserve">   моющие средства</t>
  </si>
  <si>
    <t xml:space="preserve">род/плата</t>
  </si>
  <si>
    <t xml:space="preserve">литр</t>
  </si>
  <si>
    <t xml:space="preserve">кг.</t>
  </si>
  <si>
    <t xml:space="preserve">   расходне материалы для комп. техники</t>
  </si>
  <si>
    <t xml:space="preserve">   прочие материальные запасы</t>
  </si>
  <si>
    <t xml:space="preserve">платные</t>
  </si>
  <si>
    <t xml:space="preserve">прочие доходы</t>
  </si>
  <si>
    <t xml:space="preserve"> строительные материалы</t>
  </si>
  <si>
    <t xml:space="preserve">м.кв.</t>
  </si>
  <si>
    <t xml:space="preserve">м.куб.</t>
  </si>
  <si>
    <t xml:space="preserve"> аптечка первой помощи</t>
  </si>
  <si>
    <t xml:space="preserve"> новогодние подарки детям сотрудников</t>
  </si>
  <si>
    <t xml:space="preserve"> новогодние подарки сотрудникам</t>
  </si>
  <si>
    <t xml:space="preserve">ПРОВЕРКА</t>
  </si>
  <si>
    <t xml:space="preserve">113</t>
  </si>
  <si>
    <t xml:space="preserve">расчет</t>
  </si>
  <si>
    <t xml:space="preserve">утверждено</t>
  </si>
  <si>
    <t xml:space="preserve">питание</t>
  </si>
  <si>
    <t xml:space="preserve">отклонение</t>
  </si>
  <si>
    <t xml:space="preserve">энергосбережение</t>
  </si>
  <si>
    <t xml:space="preserve">антитеррор</t>
  </si>
  <si>
    <t xml:space="preserve">противопож.</t>
  </si>
  <si>
    <t xml:space="preserve">Приложение № 5  к плану финансово-хозяйственной деятельности</t>
  </si>
  <si>
    <t xml:space="preserve">3140,94</t>
  </si>
  <si>
    <t xml:space="preserve">67,92</t>
  </si>
  <si>
    <t xml:space="preserve">  ТО автотранспорта, тех.осмотр</t>
  </si>
  <si>
    <t xml:space="preserve">гос.номер</t>
  </si>
  <si>
    <t xml:space="preserve"> Оплата автострахования транспорта</t>
  </si>
  <si>
    <t xml:space="preserve">  установка видеонаблюдения, охранной сигнализации</t>
  </si>
  <si>
    <t xml:space="preserve"> приобретение запасных частей</t>
  </si>
  <si>
    <t xml:space="preserve">Приложение № 6  к плану финансово-хозяйственной деятельности</t>
  </si>
  <si>
    <t xml:space="preserve">68,03</t>
  </si>
  <si>
    <t xml:space="preserve">53,46</t>
  </si>
  <si>
    <t xml:space="preserve">Приложение № 7  к плану финансово-хозяйственной деятельности</t>
  </si>
  <si>
    <t xml:space="preserve">Обоснования (расчеты) плановых расходов на осуществление капитальных вложений</t>
  </si>
  <si>
    <t xml:space="preserve">Объекты капитального строительства, всего</t>
  </si>
  <si>
    <t xml:space="preserve"> в том числе:
  </t>
  </si>
  <si>
    <t xml:space="preserve">Объекты недвижимого имущества, всего</t>
  </si>
</sst>
</file>

<file path=xl/styles.xml><?xml version="1.0" encoding="utf-8"?>
<styleSheet xmlns="http://schemas.openxmlformats.org/spreadsheetml/2006/main">
  <numFmts count="23">
    <numFmt numFmtId="164" formatCode="General"/>
    <numFmt numFmtId="165" formatCode="0%"/>
    <numFmt numFmtId="166" formatCode="_-* #,##0.00_р_._-;\-* #,##0.00_р_._-;_-* \-??_р_._-;_-@_-"/>
    <numFmt numFmtId="167" formatCode="@"/>
    <numFmt numFmtId="168" formatCode="#,##0.00"/>
    <numFmt numFmtId="169" formatCode="#,##0"/>
    <numFmt numFmtId="170" formatCode="#,##0.0"/>
    <numFmt numFmtId="171" formatCode="General"/>
    <numFmt numFmtId="172" formatCode="dd/mm/yyyy"/>
    <numFmt numFmtId="173" formatCode="0.00"/>
    <numFmt numFmtId="174" formatCode="0"/>
    <numFmt numFmtId="175" formatCode="0.00%"/>
    <numFmt numFmtId="176" formatCode="0.00000000"/>
    <numFmt numFmtId="177" formatCode="#,##0.000"/>
    <numFmt numFmtId="178" formatCode="#,##0.00000"/>
    <numFmt numFmtId="179" formatCode="0.0000"/>
    <numFmt numFmtId="180" formatCode="#,##0.0000"/>
    <numFmt numFmtId="181" formatCode="#,##0.000000"/>
    <numFmt numFmtId="182" formatCode="0.000"/>
    <numFmt numFmtId="183" formatCode="#,##0.0000000"/>
    <numFmt numFmtId="184" formatCode="0.0"/>
    <numFmt numFmtId="185" formatCode="0.00000"/>
    <numFmt numFmtId="186" formatCode="0.000000"/>
  </numFmts>
  <fonts count="93">
    <font>
      <sz val="11"/>
      <color theme="1"/>
      <name val="Times New Roman"/>
      <family val="2"/>
      <charset val="204"/>
    </font>
    <font>
      <sz val="10"/>
      <name val="Arial"/>
      <family val="0"/>
    </font>
    <font>
      <sz val="10"/>
      <name val="Arial"/>
      <family val="0"/>
    </font>
    <font>
      <sz val="10"/>
      <name val="Arial"/>
      <family val="0"/>
    </font>
    <font>
      <sz val="11"/>
      <color theme="1"/>
      <name val="Calibri"/>
      <family val="2"/>
      <charset val="204"/>
    </font>
    <font>
      <sz val="10"/>
      <name val="Arial"/>
      <family val="2"/>
      <charset val="204"/>
    </font>
    <font>
      <sz val="10"/>
      <name val="Arial Cyr"/>
      <family val="0"/>
      <charset val="204"/>
    </font>
    <font>
      <sz val="8"/>
      <name val="Arial"/>
      <family val="2"/>
      <charset val="1"/>
    </font>
    <font>
      <sz val="11"/>
      <color rgb="FF9C0006"/>
      <name val="Calibri"/>
      <family val="2"/>
      <charset val="204"/>
    </font>
    <font>
      <sz val="10"/>
      <color theme="1"/>
      <name val="Times New Roman"/>
      <family val="2"/>
      <charset val="204"/>
    </font>
    <font>
      <b val="true"/>
      <sz val="11"/>
      <color theme="1"/>
      <name val="Times New Roman"/>
      <family val="1"/>
      <charset val="204"/>
    </font>
    <font>
      <b val="true"/>
      <sz val="12"/>
      <color theme="1"/>
      <name val="Times New Roman"/>
      <family val="1"/>
      <charset val="204"/>
    </font>
    <font>
      <sz val="11"/>
      <name val="Times New Roman"/>
      <family val="2"/>
      <charset val="204"/>
    </font>
    <font>
      <b val="true"/>
      <sz val="11"/>
      <color rgb="FFFFFFCC"/>
      <name val="Times New Roman"/>
      <family val="1"/>
      <charset val="204"/>
    </font>
    <font>
      <b val="true"/>
      <sz val="12"/>
      <color rgb="FFFFFFCC"/>
      <name val="Times New Roman"/>
      <family val="1"/>
      <charset val="204"/>
    </font>
    <font>
      <b val="true"/>
      <sz val="12"/>
      <color rgb="FF0000CC"/>
      <name val="Times New Roman"/>
      <family val="1"/>
      <charset val="204"/>
    </font>
    <font>
      <sz val="11"/>
      <name val="Times New Roman"/>
      <family val="1"/>
      <charset val="204"/>
    </font>
    <font>
      <b val="true"/>
      <sz val="11"/>
      <color rgb="FF0000CC"/>
      <name val="Times New Roman"/>
      <family val="1"/>
      <charset val="204"/>
    </font>
    <font>
      <b val="true"/>
      <sz val="14"/>
      <color rgb="FFFFFFCC"/>
      <name val="Times New Roman"/>
      <family val="1"/>
      <charset val="204"/>
    </font>
    <font>
      <sz val="11"/>
      <color rgb="FFFFFFCC"/>
      <name val="Times New Roman"/>
      <family val="1"/>
      <charset val="204"/>
    </font>
    <font>
      <sz val="11"/>
      <color rgb="FFFF0000"/>
      <name val="Times New Roman"/>
      <family val="2"/>
      <charset val="204"/>
    </font>
    <font>
      <sz val="10"/>
      <color rgb="FF000000"/>
      <name val="Times New Roman"/>
      <family val="2"/>
      <charset val="204"/>
    </font>
    <font>
      <u val="single"/>
      <sz val="11"/>
      <name val="Times New Roman"/>
      <family val="1"/>
      <charset val="204"/>
    </font>
    <font>
      <b val="true"/>
      <sz val="12"/>
      <color rgb="FF000000"/>
      <name val="Times New Roman"/>
      <family val="1"/>
      <charset val="204"/>
    </font>
    <font>
      <u val="single"/>
      <sz val="11"/>
      <color theme="1"/>
      <name val="Times New Roman"/>
      <family val="1"/>
      <charset val="204"/>
    </font>
    <font>
      <b val="true"/>
      <sz val="11"/>
      <color rgb="FFA50021"/>
      <name val="Times New Roman"/>
      <family val="1"/>
      <charset val="204"/>
    </font>
    <font>
      <b val="true"/>
      <sz val="11"/>
      <color rgb="FF00B050"/>
      <name val="Times New Roman"/>
      <family val="1"/>
      <charset val="204"/>
    </font>
    <font>
      <b val="true"/>
      <sz val="11"/>
      <color rgb="FF000000"/>
      <name val="Times New Roman"/>
      <family val="1"/>
      <charset val="204"/>
    </font>
    <font>
      <b val="true"/>
      <sz val="11"/>
      <color rgb="FF7030A0"/>
      <name val="Times New Roman"/>
      <family val="1"/>
      <charset val="204"/>
    </font>
    <font>
      <b val="true"/>
      <sz val="11"/>
      <color rgb="FFCCFFCC"/>
      <name val="Times New Roman"/>
      <family val="1"/>
      <charset val="204"/>
    </font>
    <font>
      <sz val="11"/>
      <color theme="1"/>
      <name val="Times New Roman"/>
      <family val="1"/>
      <charset val="204"/>
    </font>
    <font>
      <sz val="11"/>
      <color rgb="FF0000CC"/>
      <name val="Times New Roman"/>
      <family val="2"/>
      <charset val="204"/>
    </font>
    <font>
      <b val="true"/>
      <sz val="10"/>
      <name val="Times New Roman"/>
      <family val="1"/>
      <charset val="204"/>
    </font>
    <font>
      <b val="true"/>
      <sz val="10"/>
      <color rgb="FFFFFFCC"/>
      <name val="Times New Roman"/>
      <family val="1"/>
      <charset val="204"/>
    </font>
    <font>
      <sz val="10"/>
      <name val="Times New Roman"/>
      <family val="1"/>
      <charset val="204"/>
    </font>
    <font>
      <b val="true"/>
      <sz val="11"/>
      <name val="Times New Roman"/>
      <family val="1"/>
      <charset val="204"/>
    </font>
    <font>
      <sz val="11"/>
      <color rgb="FF0000CC"/>
      <name val="Times New Roman"/>
      <family val="1"/>
      <charset val="204"/>
    </font>
    <font>
      <sz val="11"/>
      <color rgb="FF86002D"/>
      <name val="Times New Roman"/>
      <family val="1"/>
      <charset val="204"/>
    </font>
    <font>
      <b val="true"/>
      <sz val="11"/>
      <color rgb="FF86002D"/>
      <name val="Times New Roman"/>
      <family val="1"/>
      <charset val="204"/>
    </font>
    <font>
      <sz val="11"/>
      <color rgb="FFFF0000"/>
      <name val="Times New Roman"/>
      <family val="1"/>
      <charset val="204"/>
    </font>
    <font>
      <sz val="11"/>
      <color rgb="FF800000"/>
      <name val="Times New Roman"/>
      <family val="1"/>
      <charset val="204"/>
    </font>
    <font>
      <sz val="11"/>
      <name val="Times New Roman"/>
      <family val="1"/>
      <charset val="1"/>
    </font>
    <font>
      <b val="true"/>
      <i val="true"/>
      <sz val="11"/>
      <color rgb="FF0000CC"/>
      <name val="Times New Roman"/>
      <family val="1"/>
      <charset val="204"/>
    </font>
    <font>
      <sz val="11"/>
      <color rgb="FFC00000"/>
      <name val="Times New Roman"/>
      <family val="1"/>
      <charset val="204"/>
    </font>
    <font>
      <b val="true"/>
      <sz val="11"/>
      <color rgb="FF660066"/>
      <name val="Times New Roman"/>
      <family val="1"/>
      <charset val="204"/>
    </font>
    <font>
      <b val="true"/>
      <sz val="11"/>
      <color theme="8" tint="-0.5"/>
      <name val="Times New Roman"/>
      <family val="1"/>
      <charset val="204"/>
    </font>
    <font>
      <sz val="10"/>
      <name val="Arial"/>
      <family val="2"/>
    </font>
    <font>
      <sz val="9"/>
      <color rgb="FF000000"/>
      <name val="Tahoma"/>
      <family val="2"/>
      <charset val="204"/>
    </font>
    <font>
      <b val="true"/>
      <i val="true"/>
      <sz val="11"/>
      <color theme="1"/>
      <name val="Times New Roman"/>
      <family val="1"/>
      <charset val="204"/>
    </font>
    <font>
      <i val="true"/>
      <sz val="11"/>
      <color theme="1"/>
      <name val="Times New Roman"/>
      <family val="1"/>
      <charset val="204"/>
    </font>
    <font>
      <b val="true"/>
      <sz val="11"/>
      <color theme="1"/>
      <name val="Times New Roman"/>
      <family val="2"/>
      <charset val="204"/>
    </font>
    <font>
      <b val="true"/>
      <u val="single"/>
      <sz val="11"/>
      <color theme="1"/>
      <name val="Times New Roman"/>
      <family val="1"/>
      <charset val="204"/>
    </font>
    <font>
      <u val="single"/>
      <sz val="11"/>
      <color theme="1"/>
      <name val="Times New Roman"/>
      <family val="2"/>
      <charset val="204"/>
    </font>
    <font>
      <b val="true"/>
      <sz val="11"/>
      <name val="Times New Roman"/>
      <family val="2"/>
      <charset val="204"/>
    </font>
    <font>
      <sz val="12"/>
      <color theme="1"/>
      <name val="Times New Roman"/>
      <family val="1"/>
      <charset val="204"/>
    </font>
    <font>
      <b val="true"/>
      <u val="single"/>
      <sz val="12"/>
      <color theme="1"/>
      <name val="Times New Roman"/>
      <family val="1"/>
      <charset val="204"/>
    </font>
    <font>
      <b val="true"/>
      <sz val="12"/>
      <color rgb="FFA50021"/>
      <name val="Times New Roman"/>
      <family val="1"/>
      <charset val="204"/>
    </font>
    <font>
      <sz val="12"/>
      <name val="Times New Roman"/>
      <family val="1"/>
      <charset val="204"/>
    </font>
    <font>
      <sz val="9"/>
      <color theme="1"/>
      <name val="Times New Roman"/>
      <family val="1"/>
      <charset val="204"/>
    </font>
    <font>
      <b val="true"/>
      <sz val="9"/>
      <color rgb="FF0000CC"/>
      <name val="Times New Roman"/>
      <family val="1"/>
      <charset val="204"/>
    </font>
    <font>
      <b val="true"/>
      <sz val="9"/>
      <color rgb="FFFFFFCC"/>
      <name val="Times New Roman"/>
      <family val="1"/>
      <charset val="204"/>
    </font>
    <font>
      <b val="true"/>
      <sz val="14"/>
      <color rgb="FF0000CC"/>
      <name val="Times New Roman"/>
      <family val="1"/>
      <charset val="204"/>
    </font>
    <font>
      <sz val="14"/>
      <color rgb="FF0000CC"/>
      <name val="Times New Roman"/>
      <family val="1"/>
      <charset val="204"/>
    </font>
    <font>
      <i val="true"/>
      <sz val="12"/>
      <color theme="1"/>
      <name val="Times New Roman"/>
      <family val="1"/>
      <charset val="204"/>
    </font>
    <font>
      <i val="true"/>
      <sz val="12"/>
      <name val="Times New Roman"/>
      <family val="1"/>
      <charset val="204"/>
    </font>
    <font>
      <b val="true"/>
      <i val="true"/>
      <sz val="12"/>
      <name val="Times New Roman"/>
      <family val="1"/>
      <charset val="204"/>
    </font>
    <font>
      <b val="true"/>
      <sz val="12"/>
      <name val="Times New Roman"/>
      <family val="1"/>
      <charset val="204"/>
    </font>
    <font>
      <b val="true"/>
      <sz val="16"/>
      <color rgb="FF0000CC"/>
      <name val="Times New Roman"/>
      <family val="1"/>
      <charset val="204"/>
    </font>
    <font>
      <sz val="16"/>
      <color rgb="FF0000CC"/>
      <name val="Times New Roman"/>
      <family val="1"/>
      <charset val="204"/>
    </font>
    <font>
      <b val="true"/>
      <i val="true"/>
      <sz val="12"/>
      <color theme="1"/>
      <name val="Times New Roman"/>
      <family val="1"/>
      <charset val="204"/>
    </font>
    <font>
      <i val="true"/>
      <sz val="12"/>
      <color rgb="FFFF0000"/>
      <name val="Times New Roman"/>
      <family val="1"/>
      <charset val="204"/>
    </font>
    <font>
      <b val="true"/>
      <sz val="12"/>
      <color rgb="FFFF0000"/>
      <name val="Times New Roman"/>
      <family val="1"/>
      <charset val="204"/>
    </font>
    <font>
      <b val="true"/>
      <u val="single"/>
      <sz val="12"/>
      <name val="Times New Roman"/>
      <family val="1"/>
      <charset val="204"/>
    </font>
    <font>
      <b val="true"/>
      <sz val="14"/>
      <name val="Times New Roman"/>
      <family val="1"/>
      <charset val="204"/>
    </font>
    <font>
      <sz val="14"/>
      <name val="Times New Roman"/>
      <family val="1"/>
      <charset val="204"/>
    </font>
    <font>
      <b val="true"/>
      <i val="true"/>
      <sz val="14"/>
      <name val="Times New Roman"/>
      <family val="1"/>
      <charset val="204"/>
    </font>
    <font>
      <b val="true"/>
      <i val="true"/>
      <sz val="14"/>
      <color theme="1"/>
      <name val="Times New Roman"/>
      <family val="1"/>
      <charset val="204"/>
    </font>
    <font>
      <sz val="14"/>
      <color theme="1"/>
      <name val="Times New Roman"/>
      <family val="1"/>
      <charset val="204"/>
    </font>
    <font>
      <b val="true"/>
      <i val="true"/>
      <sz val="1"/>
      <name val="Times New Roman"/>
      <family val="1"/>
      <charset val="204"/>
    </font>
    <font>
      <i val="true"/>
      <sz val="1"/>
      <name val="Times New Roman"/>
      <family val="1"/>
      <charset val="204"/>
    </font>
    <font>
      <b val="true"/>
      <i val="true"/>
      <sz val="11"/>
      <name val="Times New Roman"/>
      <family val="1"/>
      <charset val="204"/>
    </font>
    <font>
      <b val="true"/>
      <i val="true"/>
      <sz val="9"/>
      <name val="Times New Roman"/>
      <family val="1"/>
      <charset val="204"/>
    </font>
    <font>
      <b val="true"/>
      <i val="true"/>
      <sz val="12"/>
      <color rgb="FFFF0000"/>
      <name val="Times New Roman"/>
      <family val="1"/>
      <charset val="204"/>
    </font>
    <font>
      <b val="true"/>
      <sz val="14"/>
      <color theme="1"/>
      <name val="Times New Roman"/>
      <family val="1"/>
      <charset val="204"/>
    </font>
    <font>
      <i val="true"/>
      <sz val="11"/>
      <name val="Times New Roman"/>
      <family val="1"/>
      <charset val="204"/>
    </font>
    <font>
      <b val="true"/>
      <i val="true"/>
      <sz val="11"/>
      <color rgb="FFFFFFCC"/>
      <name val="Times New Roman"/>
      <family val="1"/>
      <charset val="204"/>
    </font>
    <font>
      <i val="true"/>
      <sz val="14"/>
      <color theme="1"/>
      <name val="Times New Roman"/>
      <family val="1"/>
      <charset val="204"/>
    </font>
    <font>
      <i val="true"/>
      <sz val="14"/>
      <name val="Times New Roman"/>
      <family val="1"/>
      <charset val="204"/>
    </font>
    <font>
      <b val="true"/>
      <sz val="10"/>
      <color rgb="FFA50021"/>
      <name val="Times New Roman"/>
      <family val="1"/>
      <charset val="204"/>
    </font>
    <font>
      <sz val="10"/>
      <color rgb="FFA50021"/>
      <name val="Times New Roman"/>
      <family val="1"/>
      <charset val="204"/>
    </font>
    <font>
      <sz val="12"/>
      <color rgb="FFFFFFCC"/>
      <name val="Times New Roman"/>
      <family val="1"/>
      <charset val="204"/>
    </font>
    <font>
      <sz val="12"/>
      <color rgb="FF0000CC"/>
      <name val="Times New Roman"/>
      <family val="1"/>
      <charset val="204"/>
    </font>
    <font>
      <b val="true"/>
      <sz val="12"/>
      <color rgb="FF660066"/>
      <name val="Times New Roman"/>
      <family val="1"/>
      <charset val="204"/>
    </font>
  </fonts>
  <fills count="17">
    <fill>
      <patternFill patternType="none"/>
    </fill>
    <fill>
      <patternFill patternType="gray125"/>
    </fill>
    <fill>
      <patternFill patternType="solid">
        <fgColor rgb="FFFFC7CE"/>
        <bgColor rgb="FFFFD7D7"/>
      </patternFill>
    </fill>
    <fill>
      <patternFill patternType="solid">
        <fgColor theme="0"/>
        <bgColor rgb="FFF2F2F2"/>
      </patternFill>
    </fill>
    <fill>
      <patternFill patternType="solid">
        <fgColor rgb="FFFFFF00"/>
        <bgColor rgb="FFFFFFCC"/>
      </patternFill>
    </fill>
    <fill>
      <patternFill patternType="solid">
        <fgColor rgb="FFCCECFF"/>
        <bgColor rgb="FFCCFFFF"/>
      </patternFill>
    </fill>
    <fill>
      <patternFill patternType="solid">
        <fgColor theme="6" tint="0.5998"/>
        <bgColor rgb="FFDDE8CB"/>
      </patternFill>
    </fill>
    <fill>
      <patternFill patternType="solid">
        <fgColor rgb="FFFFD7D7"/>
        <bgColor rgb="FFFFC7CE"/>
      </patternFill>
    </fill>
    <fill>
      <patternFill patternType="solid">
        <fgColor theme="8" tint="0.5998"/>
        <bgColor rgb="FFC6D9F1"/>
      </patternFill>
    </fill>
    <fill>
      <patternFill patternType="solid">
        <fgColor theme="3" tint="0.7998"/>
        <bgColor rgb="FFB7DEE8"/>
      </patternFill>
    </fill>
    <fill>
      <patternFill patternType="solid">
        <fgColor rgb="FFCCFFFF"/>
        <bgColor rgb="FFCCECFF"/>
      </patternFill>
    </fill>
    <fill>
      <patternFill patternType="solid">
        <fgColor rgb="FFDDE8CB"/>
        <bgColor rgb="FFD7E4BD"/>
      </patternFill>
    </fill>
    <fill>
      <patternFill patternType="solid">
        <fgColor rgb="FFFFFFCC"/>
        <bgColor rgb="FFEBF1DE"/>
      </patternFill>
    </fill>
    <fill>
      <patternFill patternType="solid">
        <fgColor theme="6" tint="0.7998"/>
        <bgColor rgb="FFEEEEEE"/>
      </patternFill>
    </fill>
    <fill>
      <patternFill patternType="solid">
        <fgColor theme="0" tint="-0.05"/>
        <bgColor rgb="FFEEEEEE"/>
      </patternFill>
    </fill>
    <fill>
      <patternFill patternType="solid">
        <fgColor theme="2" tint="-0.1"/>
        <bgColor rgb="FFD7E4BD"/>
      </patternFill>
    </fill>
    <fill>
      <patternFill patternType="solid">
        <fgColor rgb="FFEEEEEE"/>
        <bgColor rgb="FFF2F2F2"/>
      </patternFill>
    </fill>
  </fills>
  <borders count="25">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style="thin"/>
      <right style="thin"/>
      <top style="thin"/>
      <bottom style="thin"/>
      <diagonal/>
    </border>
    <border diagonalUp="false" diagonalDown="false">
      <left/>
      <right style="thin"/>
      <top/>
      <botto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bottom style="thin"/>
      <diagonal/>
    </border>
    <border diagonalUp="false" diagonalDown="false">
      <left style="medium"/>
      <right style="medium"/>
      <top style="medium"/>
      <bottom style="thin"/>
      <diagonal/>
    </border>
    <border diagonalUp="false" diagonalDown="false">
      <left style="thin"/>
      <right/>
      <top style="thin"/>
      <botto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right style="thin"/>
      <top/>
      <bottom style="thin"/>
      <diagonal/>
    </border>
    <border diagonalUp="false" diagonalDown="false">
      <left style="thin"/>
      <right/>
      <top/>
      <bottom/>
      <diagonal/>
    </border>
  </borders>
  <cellStyleXfs count="4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8" fillId="2"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cellStyleXfs>
  <cellXfs count="88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center" vertical="bottom" textRotation="0" wrapText="false" indent="0" shrinkToFit="false"/>
      <protection locked="true" hidden="false"/>
    </xf>
    <xf numFmtId="164" fontId="0" fillId="0" borderId="1" xfId="0" applyFont="false" applyBorder="true" applyAlignment="true" applyProtection="true">
      <alignment horizontal="center" vertical="bottom" textRotation="0" wrapText="false" indent="0" shrinkToFit="false"/>
      <protection locked="true" hidden="false"/>
    </xf>
    <xf numFmtId="164" fontId="9" fillId="0" borderId="0" xfId="0" applyFont="true" applyBorder="true" applyAlignment="true" applyProtection="true">
      <alignment horizontal="center" vertical="top" textRotation="0" wrapText="true" indent="0" shrinkToFit="false"/>
      <protection locked="true" hidden="false"/>
    </xf>
    <xf numFmtId="164" fontId="9" fillId="0" borderId="0"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general" vertical="bottom" textRotation="0" wrapText="true" indent="0" shrinkToFit="false"/>
      <protection locked="true" hidden="false"/>
    </xf>
    <xf numFmtId="164" fontId="9" fillId="0" borderId="2" xfId="0" applyFont="true" applyBorder="true" applyAlignment="true" applyProtection="true">
      <alignment horizontal="center" vertical="top" textRotation="0" wrapText="tru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true" indent="0" shrinkToFit="false"/>
      <protection locked="true" hidden="false"/>
    </xf>
    <xf numFmtId="164" fontId="9" fillId="0" borderId="0" xfId="0" applyFont="true" applyBorder="true" applyAlignment="true" applyProtection="true">
      <alignment horizontal="general" vertical="bottom" textRotation="0" wrapText="false" indent="0" shrinkToFit="false"/>
      <protection locked="true" hidden="false"/>
    </xf>
    <xf numFmtId="164" fontId="9" fillId="0" borderId="2" xfId="0" applyFont="true" applyBorder="true" applyAlignment="true" applyProtection="true">
      <alignment horizontal="center"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true" indent="0" shrinkToFit="false"/>
      <protection locked="true" hidden="false"/>
    </xf>
    <xf numFmtId="164" fontId="11" fillId="0" borderId="0" xfId="0" applyFont="true" applyBorder="true" applyAlignment="true" applyProtection="true">
      <alignment horizontal="center" vertical="bottom" textRotation="0" wrapText="tru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3" xfId="0" applyFont="true" applyBorder="tru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right" vertical="bottom" textRotation="0" wrapText="true" indent="0" shrinkToFit="false"/>
      <protection locked="true" hidden="false"/>
    </xf>
    <xf numFmtId="164" fontId="0" fillId="0" borderId="4" xfId="0" applyFont="true" applyBorder="true" applyAlignment="true" applyProtection="true">
      <alignment horizontal="center" vertical="center" textRotation="0" wrapText="false" indent="0" shrinkToFit="false"/>
      <protection locked="true" hidden="false"/>
    </xf>
    <xf numFmtId="164" fontId="0" fillId="0" borderId="3" xfId="0" applyFont="false" applyBorder="true" applyAlignment="true" applyProtection="true">
      <alignment horizontal="center" vertical="center" textRotation="0" wrapText="false" indent="0" shrinkToFit="false"/>
      <protection locked="true" hidden="false"/>
    </xf>
    <xf numFmtId="164" fontId="0" fillId="0" borderId="4" xfId="0" applyFont="true" applyBorder="true" applyAlignment="true" applyProtection="true">
      <alignment horizontal="right" vertical="center" textRotation="0" wrapText="false" indent="0" shrinkToFit="false"/>
      <protection locked="true" hidden="false"/>
    </xf>
    <xf numFmtId="164" fontId="0" fillId="0" borderId="3" xfId="0" applyFont="false" applyBorder="true" applyAlignment="true" applyProtection="true">
      <alignment horizontal="right" vertical="center" textRotation="0" wrapText="false" indent="0" shrinkToFit="false"/>
      <protection locked="true" hidden="false"/>
    </xf>
    <xf numFmtId="164" fontId="0" fillId="0" borderId="0" xfId="0" applyFont="false" applyBorder="true" applyAlignment="true" applyProtection="true">
      <alignment horizontal="left" vertical="bottom" textRotation="0" wrapText="true" indent="0" shrinkToFit="false"/>
      <protection locked="true" hidden="false"/>
    </xf>
    <xf numFmtId="164" fontId="0" fillId="0" borderId="1" xfId="0" applyFont="false" applyBorder="true" applyAlignment="true" applyProtection="true">
      <alignment horizontal="left" vertical="bottom" textRotation="0" wrapText="tru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4" fontId="0" fillId="0" borderId="1" xfId="0" applyFont="false" applyBorder="true" applyAlignment="true" applyProtection="true">
      <alignment horizontal="general" vertical="bottom" textRotation="0" wrapText="true" indent="0" shrinkToFit="false"/>
      <protection locked="true" hidden="false"/>
    </xf>
    <xf numFmtId="164" fontId="0" fillId="0" borderId="0" xfId="0" applyFont="false" applyBorder="true" applyAlignment="true" applyProtection="true">
      <alignment horizontal="general" vertical="bottom" textRotation="0" wrapText="true" indent="0" shrinkToFit="false"/>
      <protection locked="true" hidden="false"/>
    </xf>
    <xf numFmtId="164" fontId="0" fillId="0" borderId="0" xfId="0" applyFont="false" applyBorder="true" applyAlignment="true" applyProtection="true">
      <alignment horizontal="right" vertical="center" textRotation="0" wrapText="false" indent="0" shrinkToFit="false"/>
      <protection locked="true" hidden="false"/>
    </xf>
    <xf numFmtId="164" fontId="10" fillId="0" borderId="0" xfId="0" applyFont="true" applyBorder="true" applyAlignment="true" applyProtection="true">
      <alignment horizontal="left" vertical="bottom" textRotation="0" wrapText="true" indent="0" shrinkToFit="false"/>
      <protection locked="true" hidden="false"/>
    </xf>
    <xf numFmtId="164" fontId="0" fillId="0" borderId="3" xfId="0" applyFont="true" applyBorder="true" applyAlignment="true" applyProtection="true">
      <alignment horizontal="center" vertical="bottom" textRotation="0" wrapText="true" indent="0" shrinkToFit="false"/>
      <protection locked="true" hidden="false"/>
    </xf>
    <xf numFmtId="164" fontId="0" fillId="0" borderId="3" xfId="0" applyFont="true" applyBorder="true" applyAlignment="true" applyProtection="true">
      <alignment horizontal="general" vertical="bottom" textRotation="0" wrapText="true" indent="0" shrinkToFit="false"/>
      <protection locked="true" hidden="false"/>
    </xf>
    <xf numFmtId="167" fontId="0" fillId="0" borderId="3" xfId="0" applyFont="true" applyBorder="true" applyAlignment="true" applyProtection="true">
      <alignment horizontal="center"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8" fontId="0" fillId="0" borderId="3" xfId="0" applyFont="false" applyBorder="true" applyAlignment="true" applyProtection="true">
      <alignment horizontal="general" vertical="bottom" textRotation="0" wrapText="false" indent="0" shrinkToFit="false"/>
      <protection locked="true" hidden="false"/>
    </xf>
    <xf numFmtId="164" fontId="10" fillId="0" borderId="3" xfId="0" applyFont="true" applyBorder="true" applyAlignment="true" applyProtection="true">
      <alignment horizontal="general" vertical="bottom" textRotation="0" wrapText="true" indent="0" shrinkToFit="false"/>
      <protection locked="true" hidden="false"/>
    </xf>
    <xf numFmtId="167" fontId="10" fillId="0" borderId="3" xfId="0" applyFont="true" applyBorder="true" applyAlignment="true" applyProtection="true">
      <alignment horizontal="center" vertical="bottom" textRotation="0" wrapText="false" indent="0" shrinkToFit="false"/>
      <protection locked="true" hidden="false"/>
    </xf>
    <xf numFmtId="164" fontId="10" fillId="0" borderId="3" xfId="0" applyFont="true" applyBorder="true" applyAlignment="true" applyProtection="true">
      <alignment horizontal="center" vertical="bottom" textRotation="0" wrapText="false" indent="0" shrinkToFit="false"/>
      <protection locked="true" hidden="false"/>
    </xf>
    <xf numFmtId="168" fontId="10" fillId="0" borderId="3" xfId="0" applyFont="true" applyBorder="tru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right"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9" fontId="0" fillId="0" borderId="0" xfId="0" applyFont="false" applyBorder="true" applyAlignment="true" applyProtection="true">
      <alignment horizontal="right" vertical="bottom" textRotation="0" wrapText="false" indent="0" shrinkToFit="false"/>
      <protection locked="true" hidden="false"/>
    </xf>
    <xf numFmtId="170" fontId="0" fillId="0" borderId="0" xfId="0" applyFont="false" applyBorder="false" applyAlignment="true" applyProtection="true">
      <alignment horizontal="right" vertical="bottom" textRotation="0" wrapText="false" indent="0" shrinkToFit="false"/>
      <protection locked="true" hidden="false"/>
    </xf>
    <xf numFmtId="169"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38" applyFont="true" applyBorder="true" applyAlignment="true" applyProtection="true">
      <alignment horizontal="right" vertical="bottom" textRotation="0" wrapText="false" indent="0" shrinkToFit="false"/>
      <protection locked="true" hidden="false"/>
    </xf>
    <xf numFmtId="164" fontId="0" fillId="0" borderId="3" xfId="0" applyFont="true" applyBorder="true" applyAlignment="true" applyProtection="true">
      <alignment horizontal="general" vertical="top" textRotation="0" wrapText="true" indent="0" shrinkToFit="false"/>
      <protection locked="true" hidden="false"/>
    </xf>
    <xf numFmtId="164" fontId="10" fillId="0" borderId="3" xfId="0" applyFont="true" applyBorder="true" applyAlignment="true" applyProtection="true">
      <alignment horizontal="general" vertical="bottom" textRotation="0" wrapText="false" indent="0" shrinkToFit="false"/>
      <protection locked="true" hidden="false"/>
    </xf>
    <xf numFmtId="169" fontId="10" fillId="0" borderId="0" xfId="0" applyFont="true" applyBorder="false" applyAlignment="true" applyProtection="true">
      <alignment horizontal="right" vertical="bottom" textRotation="0" wrapText="false" indent="0" shrinkToFit="false"/>
      <protection locked="true" hidden="false"/>
    </xf>
    <xf numFmtId="169" fontId="0" fillId="0" borderId="0" xfId="0" applyFont="false" applyBorder="false" applyAlignment="true" applyProtection="true">
      <alignment horizontal="right" vertical="bottom" textRotation="0" wrapText="true" indent="0" shrinkToFit="false"/>
      <protection locked="true" hidden="false"/>
    </xf>
    <xf numFmtId="169" fontId="0" fillId="0" borderId="0" xfId="0" applyFont="false" applyBorder="false" applyAlignment="true" applyProtection="true">
      <alignment horizontal="left" vertical="bottom" textRotation="0" wrapText="false" indent="0" shrinkToFit="false"/>
      <protection locked="true" hidden="false"/>
    </xf>
    <xf numFmtId="164" fontId="12" fillId="0" borderId="3" xfId="0" applyFont="true" applyBorder="true" applyAlignment="true" applyProtection="true">
      <alignment horizontal="general" vertical="bottom" textRotation="0" wrapText="true" indent="0" shrinkToFit="false"/>
      <protection locked="true" hidden="false"/>
    </xf>
    <xf numFmtId="164" fontId="0" fillId="0" borderId="0" xfId="0" applyFont="true" applyBorder="true" applyAlignment="true" applyProtection="true">
      <alignment horizontal="left" vertical="bottom" textRotation="0" wrapText="true" indent="0" shrinkToFit="false"/>
      <protection locked="true" hidden="false"/>
    </xf>
    <xf numFmtId="164" fontId="0" fillId="0" borderId="3" xfId="0" applyFont="false" applyBorder="true" applyAlignment="true" applyProtection="true">
      <alignment horizontal="center" vertical="bottom" textRotation="0" wrapText="true" indent="0" shrinkToFit="false"/>
      <protection locked="true" hidden="false"/>
    </xf>
    <xf numFmtId="164" fontId="0" fillId="0" borderId="3" xfId="0" applyFont="true" applyBorder="true" applyAlignment="true" applyProtection="true">
      <alignment horizontal="left" vertical="bottom" textRotation="0" wrapText="true" indent="0" shrinkToFit="false"/>
      <protection locked="true" hidden="false"/>
    </xf>
    <xf numFmtId="164" fontId="10" fillId="0" borderId="1" xfId="0" applyFont="true" applyBorder="true" applyAlignment="true" applyProtection="true">
      <alignment horizontal="right" vertical="bottom" textRotation="0" wrapText="false" indent="0" shrinkToFit="false"/>
      <protection locked="true" hidden="false"/>
    </xf>
    <xf numFmtId="164" fontId="10" fillId="0" borderId="1" xfId="0" applyFont="true" applyBorder="true" applyAlignment="true" applyProtection="true">
      <alignment horizontal="general" vertical="bottom" textRotation="0" wrapText="false" indent="0" shrinkToFit="false"/>
      <protection locked="true" hidden="false"/>
    </xf>
    <xf numFmtId="164" fontId="10" fillId="0" borderId="1" xfId="0" applyFont="true" applyBorder="true" applyAlignment="true" applyProtection="true">
      <alignment horizontal="left" vertical="bottom" textRotation="0" wrapText="false" indent="0" shrinkToFit="false"/>
      <protection locked="true" hidden="false"/>
    </xf>
    <xf numFmtId="164" fontId="0" fillId="0" borderId="2" xfId="0" applyFont="true" applyBorder="true" applyAlignment="true" applyProtection="true">
      <alignment horizontal="center" vertical="bottom" textRotation="0" wrapText="false" indent="0" shrinkToFit="false"/>
      <protection locked="true" hidden="false"/>
    </xf>
    <xf numFmtId="164" fontId="10" fillId="0" borderId="1" xfId="0" applyFont="true" applyBorder="true" applyAlignment="true" applyProtection="true">
      <alignment horizontal="center" vertical="bottom"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right" vertical="bottom" textRotation="0" wrapText="false" indent="0" shrinkToFit="false"/>
      <protection locked="true" hidden="false"/>
    </xf>
    <xf numFmtId="164" fontId="14" fillId="0" borderId="0" xfId="0" applyFont="true" applyBorder="false" applyAlignment="true" applyProtection="true">
      <alignment horizontal="general" vertical="bottom" textRotation="0" wrapText="tru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center" vertical="bottom"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17" fillId="0" borderId="5" xfId="0" applyFont="true" applyBorder="true" applyAlignment="true" applyProtection="true">
      <alignment horizontal="general" vertical="bottom" textRotation="0" wrapText="false" indent="0" shrinkToFit="false"/>
      <protection locked="true" hidden="false"/>
    </xf>
    <xf numFmtId="164" fontId="18" fillId="0" borderId="6" xfId="0" applyFont="true" applyBorder="true" applyAlignment="true" applyProtection="true">
      <alignment horizontal="general" vertical="bottom" textRotation="0" wrapText="false" indent="0" shrinkToFit="false"/>
      <protection locked="true" hidden="false"/>
    </xf>
    <xf numFmtId="167" fontId="18" fillId="0" borderId="7" xfId="0" applyFont="true" applyBorder="true" applyAlignment="true" applyProtection="true">
      <alignment horizontal="general" vertical="bottom" textRotation="0" wrapText="false" indent="0" shrinkToFit="false"/>
      <protection locked="true" hidden="false"/>
    </xf>
    <xf numFmtId="164" fontId="18" fillId="0" borderId="7" xfId="0" applyFont="true" applyBorder="true" applyAlignment="true" applyProtection="true">
      <alignment horizontal="general" vertical="bottom" textRotation="0" wrapText="false" indent="0" shrinkToFit="false"/>
      <protection locked="true" hidden="false"/>
    </xf>
    <xf numFmtId="164" fontId="18" fillId="0" borderId="8" xfId="0" applyFont="true" applyBorder="true" applyAlignment="true" applyProtection="true">
      <alignment horizontal="general" vertical="bottom" textRotation="0" wrapText="false" indent="0" shrinkToFit="false"/>
      <protection locked="true" hidden="false"/>
    </xf>
    <xf numFmtId="164" fontId="18" fillId="0" borderId="0" xfId="0" applyFont="true" applyBorder="true" applyAlignment="true" applyProtection="true">
      <alignment horizontal="general" vertical="bottom" textRotation="0" wrapText="false" indent="0" shrinkToFit="false"/>
      <protection locked="true" hidden="false"/>
    </xf>
    <xf numFmtId="168" fontId="14" fillId="0" borderId="0" xfId="0" applyFont="true" applyBorder="false" applyAlignment="true" applyProtection="true">
      <alignment horizontal="general" vertical="bottom" textRotation="0" wrapText="false" indent="0" shrinkToFit="false"/>
      <protection locked="true" hidden="false"/>
    </xf>
    <xf numFmtId="167" fontId="18" fillId="0" borderId="0" xfId="0" applyFont="true" applyBorder="true" applyAlignment="true" applyProtection="true">
      <alignment horizontal="general" vertical="bottom" textRotation="0" wrapText="false" indent="0" shrinkToFit="false"/>
      <protection locked="true" hidden="false"/>
    </xf>
    <xf numFmtId="171" fontId="18" fillId="0" borderId="5"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general" vertical="bottom" textRotation="0" wrapText="tru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xf numFmtId="164" fontId="16" fillId="0" borderId="0" xfId="0" applyFont="true" applyBorder="false" applyAlignment="true" applyProtection="true">
      <alignment horizontal="right" vertical="bottom" textRotation="0" wrapText="false" indent="0" shrinkToFit="false"/>
      <protection locked="true" hidden="false"/>
    </xf>
    <xf numFmtId="164" fontId="20" fillId="0" borderId="1" xfId="0" applyFont="true" applyBorder="true" applyAlignment="true" applyProtection="true">
      <alignment horizontal="center" vertical="bottom" textRotation="0" wrapText="true" indent="0" shrinkToFit="false"/>
      <protection locked="true" hidden="false"/>
    </xf>
    <xf numFmtId="164" fontId="0" fillId="3" borderId="1" xfId="0" applyFont="true" applyBorder="true" applyAlignment="true" applyProtection="true">
      <alignment horizontal="center" vertical="bottom" textRotation="0" wrapText="true" indent="0" shrinkToFit="false"/>
      <protection locked="true" hidden="false"/>
    </xf>
    <xf numFmtId="164" fontId="21" fillId="3" borderId="0" xfId="0" applyFont="true" applyBorder="true" applyAlignment="true" applyProtection="true">
      <alignment horizontal="center" vertical="top" textRotation="0" wrapText="true" indent="0" shrinkToFit="false"/>
      <protection locked="true" hidden="false"/>
    </xf>
    <xf numFmtId="164" fontId="20" fillId="0" borderId="1" xfId="0" applyFont="true" applyBorder="true" applyAlignment="true" applyProtection="true">
      <alignment horizontal="center" vertical="bottom" textRotation="0" wrapText="false" indent="0" shrinkToFit="false"/>
      <protection locked="true" hidden="false"/>
    </xf>
    <xf numFmtId="164" fontId="0" fillId="3" borderId="1" xfId="0" applyFont="true" applyBorder="true" applyAlignment="true" applyProtection="true">
      <alignment horizontal="center" vertical="bottom" textRotation="0" wrapText="false" indent="0" shrinkToFit="false"/>
      <protection locked="true" hidden="false"/>
    </xf>
    <xf numFmtId="164" fontId="21" fillId="0" borderId="0" xfId="0" applyFont="true" applyBorder="true" applyAlignment="true" applyProtection="true">
      <alignment horizontal="center" vertical="bottom" textRotation="0" wrapText="false" indent="0" shrinkToFit="false"/>
      <protection locked="true" hidden="false"/>
    </xf>
    <xf numFmtId="164" fontId="12" fillId="0" borderId="0" xfId="0" applyFont="true" applyBorder="true" applyAlignment="true" applyProtection="true">
      <alignment horizontal="center" vertical="bottom" textRotation="0" wrapText="false" indent="0" shrinkToFit="false"/>
      <protection locked="true" hidden="false"/>
    </xf>
    <xf numFmtId="164" fontId="21" fillId="0" borderId="0" xfId="0" applyFont="true" applyBorder="true" applyAlignment="true" applyProtection="true">
      <alignment horizontal="general" vertical="bottom" textRotation="0" wrapText="true" indent="0" shrinkToFit="false"/>
      <protection locked="true" hidden="false"/>
    </xf>
    <xf numFmtId="164" fontId="16" fillId="0" borderId="1" xfId="0" applyFont="true" applyBorder="true" applyAlignment="true" applyProtection="true">
      <alignment horizontal="center" vertical="center" textRotation="0" wrapText="true" indent="0" shrinkToFit="false"/>
      <protection locked="true" hidden="false"/>
    </xf>
    <xf numFmtId="164" fontId="13" fillId="0" borderId="0" xfId="0" applyFont="true" applyBorder="false" applyAlignment="true" applyProtection="true">
      <alignment horizontal="right" vertical="bottom" textRotation="0" wrapText="true" indent="0" shrinkToFit="false"/>
      <protection locked="true" hidden="false"/>
    </xf>
    <xf numFmtId="164" fontId="21" fillId="0" borderId="2" xfId="0" applyFont="true" applyBorder="true" applyAlignment="true" applyProtection="true">
      <alignment horizontal="center" vertical="top" textRotation="0" wrapText="true" indent="0" shrinkToFit="false"/>
      <protection locked="true" hidden="false"/>
    </xf>
    <xf numFmtId="164" fontId="21" fillId="0" borderId="0" xfId="0" applyFont="true" applyBorder="true" applyAlignment="true" applyProtection="true">
      <alignment horizontal="center" vertical="top" textRotation="0" wrapText="true" indent="0" shrinkToFit="false"/>
      <protection locked="true" hidden="false"/>
    </xf>
    <xf numFmtId="164" fontId="21" fillId="0" borderId="0" xfId="0" applyFont="true" applyBorder="true" applyAlignment="true" applyProtection="true">
      <alignment horizontal="general" vertical="bottom" textRotation="0" wrapText="false" indent="0" shrinkToFit="false"/>
      <protection locked="true" hidden="false"/>
    </xf>
    <xf numFmtId="164" fontId="16" fillId="0" borderId="1" xfId="0" applyFont="tru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true" applyProtection="true">
      <alignment horizontal="general" vertical="bottom" textRotation="0" wrapText="true" indent="0" shrinkToFit="false"/>
      <protection locked="true" hidden="false"/>
    </xf>
    <xf numFmtId="164" fontId="23" fillId="0" borderId="0" xfId="0" applyFont="true" applyBorder="true" applyAlignment="true" applyProtection="true">
      <alignment horizontal="center" vertical="bottom" textRotation="0" wrapText="tru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right" vertical="bottom" textRotation="0" wrapText="true" indent="0" shrinkToFit="false"/>
      <protection locked="true" hidden="false"/>
    </xf>
    <xf numFmtId="164" fontId="0" fillId="3" borderId="0" xfId="0" applyFont="true" applyBorder="false" applyAlignment="true" applyProtection="true">
      <alignment horizontal="general" vertical="bottom" textRotation="0" wrapText="false" indent="0" shrinkToFit="false"/>
      <protection locked="true" hidden="false"/>
    </xf>
    <xf numFmtId="172" fontId="0" fillId="3" borderId="3" xfId="0" applyFont="fals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4" fontId="0" fillId="0" borderId="3" xfId="0" applyFont="true" applyBorder="true" applyAlignment="true" applyProtection="true">
      <alignment horizontal="right" vertical="center" textRotation="0" wrapText="false" indent="0" shrinkToFit="false"/>
      <protection locked="true" hidden="false"/>
    </xf>
    <xf numFmtId="164" fontId="0" fillId="0" borderId="0" xfId="0" applyFont="true" applyBorder="true" applyAlignment="true" applyProtection="true">
      <alignment horizontal="left" vertical="bottom" textRotation="0" wrapText="false" indent="0" shrinkToFit="false"/>
      <protection locked="true" hidden="false"/>
    </xf>
    <xf numFmtId="164" fontId="0" fillId="0" borderId="1" xfId="0" applyFont="true" applyBorder="true" applyAlignment="true" applyProtection="true">
      <alignment horizontal="left" vertical="bottom" textRotation="0" wrapText="false" indent="0" shrinkToFit="false"/>
      <protection locked="true" hidden="false"/>
    </xf>
    <xf numFmtId="164" fontId="12" fillId="0" borderId="3" xfId="0" applyFont="true" applyBorder="true" applyAlignment="true" applyProtection="true">
      <alignment horizontal="right" vertical="center" textRotation="0" wrapText="false" indent="0" shrinkToFit="false"/>
      <protection locked="true" hidden="false"/>
    </xf>
    <xf numFmtId="164" fontId="12" fillId="0" borderId="1" xfId="0"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right" vertical="center" textRotation="0" wrapText="false" indent="0" shrinkToFit="false"/>
      <protection locked="true" hidden="false"/>
    </xf>
    <xf numFmtId="164" fontId="10" fillId="0" borderId="0" xfId="0" applyFont="true" applyBorder="false" applyAlignment="true" applyProtection="true">
      <alignment horizontal="left" vertical="bottom" textRotation="0" wrapText="true" indent="0" shrinkToFit="false"/>
      <protection locked="true" hidden="false"/>
    </xf>
    <xf numFmtId="164" fontId="17" fillId="0" borderId="0" xfId="0" applyFont="true" applyBorder="false" applyAlignment="true" applyProtection="true">
      <alignment horizontal="right" vertical="bottom" textRotation="0" wrapText="false" indent="0" shrinkToFit="false"/>
      <protection locked="true" hidden="false"/>
    </xf>
    <xf numFmtId="168" fontId="25" fillId="0" borderId="3" xfId="0" applyFont="true" applyBorder="true" applyAlignment="true" applyProtection="true">
      <alignment horizontal="general" vertical="bottom" textRotation="0" wrapText="false" indent="0" shrinkToFit="false"/>
      <protection locked="true" hidden="false"/>
    </xf>
    <xf numFmtId="168" fontId="13" fillId="0" borderId="0" xfId="0" applyFont="true" applyBorder="false" applyAlignment="true" applyProtection="true">
      <alignment horizontal="general" vertical="bottom" textRotation="0" wrapText="false" indent="0" shrinkToFit="false"/>
      <protection locked="true" hidden="false"/>
    </xf>
    <xf numFmtId="168" fontId="17" fillId="0" borderId="0" xfId="0" applyFont="true" applyBorder="false" applyAlignment="true" applyProtection="true">
      <alignment horizontal="right" vertical="bottom"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9" fontId="17" fillId="0" borderId="0" xfId="0" applyFont="true" applyBorder="true" applyAlignment="true" applyProtection="true">
      <alignment horizontal="right" vertical="bottom" textRotation="0" wrapText="false" indent="0" shrinkToFit="false"/>
      <protection locked="true" hidden="false"/>
    </xf>
    <xf numFmtId="169" fontId="17" fillId="0" borderId="0" xfId="0" applyFont="true" applyBorder="false" applyAlignment="true" applyProtection="true">
      <alignment horizontal="right" vertical="bottom" textRotation="0" wrapText="false" indent="0" shrinkToFit="false"/>
      <protection locked="true" hidden="false"/>
    </xf>
    <xf numFmtId="168" fontId="26" fillId="0" borderId="3" xfId="0" applyFont="true" applyBorder="true" applyAlignment="true" applyProtection="true">
      <alignment horizontal="general" vertical="bottom" textRotation="0" wrapText="false" indent="0" shrinkToFit="false"/>
      <protection locked="true" hidden="false"/>
    </xf>
    <xf numFmtId="168" fontId="27" fillId="0" borderId="3" xfId="0" applyFont="true" applyBorder="true" applyAlignment="true" applyProtection="true">
      <alignment horizontal="general" vertical="bottom" textRotation="0" wrapText="false" indent="0" shrinkToFit="false"/>
      <protection locked="true" hidden="false"/>
    </xf>
    <xf numFmtId="168" fontId="17" fillId="0" borderId="3" xfId="0" applyFont="true" applyBorder="true" applyAlignment="true" applyProtection="true">
      <alignment horizontal="general" vertical="bottom" textRotation="0" wrapText="false" indent="0" shrinkToFit="false"/>
      <protection locked="true" hidden="false"/>
    </xf>
    <xf numFmtId="168" fontId="28" fillId="0" borderId="3" xfId="0" applyFont="true" applyBorder="true" applyAlignment="true" applyProtection="true">
      <alignment horizontal="general" vertical="bottom" textRotation="0" wrapText="false" indent="0" shrinkToFit="false"/>
      <protection locked="true" hidden="false"/>
    </xf>
    <xf numFmtId="168" fontId="0" fillId="0" borderId="3" xfId="0" applyFont="true" applyBorder="true" applyAlignment="true" applyProtection="true">
      <alignment horizontal="center" vertical="bottom" textRotation="0" wrapText="false" indent="0" shrinkToFit="false"/>
      <protection locked="true" hidden="false"/>
    </xf>
    <xf numFmtId="168" fontId="0" fillId="3" borderId="3" xfId="0" applyFont="false" applyBorder="true" applyAlignment="true" applyProtection="true">
      <alignment horizontal="general" vertical="bottom" textRotation="0" wrapText="false" indent="0" shrinkToFit="false"/>
      <protection locked="true" hidden="false"/>
    </xf>
    <xf numFmtId="169" fontId="17" fillId="0" borderId="0" xfId="0" applyFont="true" applyBorder="false" applyAlignment="true" applyProtection="true">
      <alignment horizontal="right" vertical="bottom" textRotation="0" wrapText="true" indent="0" shrinkToFit="false"/>
      <protection locked="true" hidden="false"/>
    </xf>
    <xf numFmtId="164" fontId="29"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center" vertical="bottom" textRotation="0" wrapText="true" indent="0" shrinkToFit="false"/>
      <protection locked="true" hidden="false"/>
    </xf>
    <xf numFmtId="169" fontId="17" fillId="0" borderId="0" xfId="0" applyFont="true" applyBorder="false" applyAlignment="true" applyProtection="true">
      <alignment horizontal="left" vertical="bottom" textRotation="0" wrapText="false" indent="0" shrinkToFit="false"/>
      <protection locked="true" hidden="false"/>
    </xf>
    <xf numFmtId="168" fontId="16" fillId="0" borderId="3" xfId="0" applyFont="true" applyBorder="true" applyAlignment="true" applyProtection="true">
      <alignment horizontal="general" vertical="bottom" textRotation="0" wrapText="false" indent="0" shrinkToFit="false"/>
      <protection locked="true" hidden="false"/>
    </xf>
    <xf numFmtId="168" fontId="10" fillId="0" borderId="3" xfId="0" applyFont="true" applyBorder="true" applyAlignment="true" applyProtection="true">
      <alignment horizontal="center" vertical="bottom" textRotation="0" wrapText="false" indent="0" shrinkToFit="false"/>
      <protection locked="true" hidden="false"/>
    </xf>
    <xf numFmtId="169" fontId="13" fillId="0" borderId="0" xfId="0" applyFont="true" applyBorder="false" applyAlignment="true" applyProtection="true">
      <alignment horizontal="right" vertical="bottom" textRotation="0" wrapText="false" indent="0" shrinkToFit="false"/>
      <protection locked="true" hidden="false"/>
    </xf>
    <xf numFmtId="164" fontId="10" fillId="0" borderId="0" xfId="0" applyFont="true" applyBorder="false" applyAlignment="true" applyProtection="true">
      <alignment horizontal="left" vertical="bottom" textRotation="0" wrapText="false" indent="0" shrinkToFit="false"/>
      <protection locked="true" hidden="false"/>
    </xf>
    <xf numFmtId="164" fontId="0" fillId="0" borderId="9" xfId="0" applyFont="true" applyBorder="true" applyAlignment="true" applyProtection="true">
      <alignment horizontal="general" vertical="bottom" textRotation="0" wrapText="false" indent="0" shrinkToFit="false"/>
      <protection locked="true" hidden="false"/>
    </xf>
    <xf numFmtId="164" fontId="0" fillId="0" borderId="10" xfId="0" applyFont="false" applyBorder="true" applyAlignment="true" applyProtection="true">
      <alignment horizontal="general" vertical="bottom" textRotation="0" wrapText="false" indent="0" shrinkToFit="false"/>
      <protection locked="true" hidden="false"/>
    </xf>
    <xf numFmtId="164" fontId="0" fillId="0" borderId="11" xfId="0" applyFont="false" applyBorder="true" applyAlignment="true" applyProtection="true">
      <alignment horizontal="general" vertical="bottom" textRotation="0" wrapText="false" indent="0" shrinkToFit="false"/>
      <protection locked="true" hidden="false"/>
    </xf>
    <xf numFmtId="164" fontId="0" fillId="0" borderId="9" xfId="0" applyFont="false" applyBorder="true" applyAlignment="true" applyProtection="true">
      <alignment horizontal="center" vertical="bottom" textRotation="0" wrapText="true" indent="0" shrinkToFit="false"/>
      <protection locked="true" hidden="false"/>
    </xf>
    <xf numFmtId="167" fontId="0" fillId="0" borderId="11" xfId="0" applyFont="true" applyBorder="true" applyAlignment="true" applyProtection="true">
      <alignment horizontal="center" vertical="bottom" textRotation="0" wrapText="true" indent="0" shrinkToFit="false"/>
      <protection locked="true" hidden="false"/>
    </xf>
    <xf numFmtId="164" fontId="0" fillId="0" borderId="9" xfId="0" applyFont="true" applyBorder="tru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30" fillId="0" borderId="1" xfId="0" applyFont="true" applyBorder="true" applyAlignment="true" applyProtection="true">
      <alignment horizontal="center" vertical="bottom" textRotation="0" wrapText="false" indent="0" shrinkToFit="false"/>
      <protection locked="true" hidden="false"/>
    </xf>
    <xf numFmtId="164" fontId="30" fillId="0" borderId="1" xfId="0" applyFont="true" applyBorder="true" applyAlignment="true" applyProtection="true">
      <alignment horizontal="left" vertical="bottom" textRotation="0" wrapText="false" indent="0" shrinkToFit="false"/>
      <protection locked="true" hidden="false"/>
    </xf>
    <xf numFmtId="164" fontId="0" fillId="0" borderId="2" xfId="0" applyFont="true" applyBorder="true" applyAlignment="true" applyProtection="true">
      <alignment horizontal="left" vertical="bottom" textRotation="0" wrapText="false" indent="0" shrinkToFit="false"/>
      <protection locked="true" hidden="false"/>
    </xf>
    <xf numFmtId="164" fontId="0" fillId="0" borderId="2" xfId="0" applyFont="false" applyBorder="true" applyAlignment="true" applyProtection="true">
      <alignment horizontal="center" vertical="bottom" textRotation="0" wrapText="false" indent="0" shrinkToFit="false"/>
      <protection locked="true" hidden="false"/>
    </xf>
    <xf numFmtId="164" fontId="30" fillId="0" borderId="1" xfId="0" applyFont="true" applyBorder="true" applyAlignment="true" applyProtection="true">
      <alignment horizontal="right" vertical="bottom" textRotation="0" wrapText="fals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64" fontId="17" fillId="0" borderId="0" xfId="0" applyFont="true" applyBorder="false" applyAlignment="true" applyProtection="true">
      <alignment horizontal="left" vertical="bottom" textRotation="0" wrapText="false" indent="0" shrinkToFit="false"/>
      <protection locked="true" hidden="false"/>
    </xf>
    <xf numFmtId="168" fontId="17" fillId="0" borderId="0" xfId="0" applyFont="true" applyBorder="false" applyAlignment="true" applyProtection="true">
      <alignment horizontal="general" vertical="bottom" textRotation="0" wrapText="false" indent="0" shrinkToFit="false"/>
      <protection locked="true" hidden="false"/>
    </xf>
    <xf numFmtId="164" fontId="31" fillId="0" borderId="0" xfId="0" applyFont="true" applyBorder="false" applyAlignment="true" applyProtection="true">
      <alignment horizontal="general" vertical="bottom" textRotation="0" wrapText="false" indent="0" shrinkToFit="false"/>
      <protection locked="true" hidden="false"/>
    </xf>
    <xf numFmtId="164" fontId="31" fillId="0" borderId="0" xfId="0" applyFont="true" applyBorder="false" applyAlignment="true" applyProtection="true">
      <alignment horizontal="general" vertical="bottom" textRotation="0" wrapText="true" indent="0" shrinkToFit="false"/>
      <protection locked="true" hidden="false"/>
    </xf>
    <xf numFmtId="168" fontId="12" fillId="0" borderId="0" xfId="0" applyFont="true" applyBorder="false" applyAlignment="true" applyProtection="true">
      <alignment horizontal="general" vertical="bottom" textRotation="0" wrapText="false" indent="0" shrinkToFit="false"/>
      <protection locked="true" hidden="false"/>
    </xf>
    <xf numFmtId="164" fontId="31" fillId="0" borderId="0" xfId="0" applyFont="true" applyBorder="false" applyAlignment="true" applyProtection="true">
      <alignment horizontal="right"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32" fillId="0" borderId="0" xfId="30" applyFont="true" applyBorder="true" applyAlignment="true" applyProtection="true">
      <alignment horizontal="center" vertical="bottom" textRotation="0" wrapText="false" indent="0" shrinkToFit="false"/>
      <protection locked="true" hidden="false"/>
    </xf>
    <xf numFmtId="164" fontId="33" fillId="0" borderId="0" xfId="30" applyFont="true" applyBorder="true" applyAlignment="true" applyProtection="true">
      <alignment horizontal="center" vertical="bottom" textRotation="0" wrapText="false" indent="0" shrinkToFit="false"/>
      <protection locked="true" hidden="false"/>
    </xf>
    <xf numFmtId="173" fontId="34" fillId="0" borderId="0" xfId="30" applyFont="true" applyBorder="true" applyAlignment="true" applyProtection="true">
      <alignment horizontal="center" vertical="top" textRotation="0" wrapText="true" indent="0" shrinkToFit="false"/>
      <protection locked="true" hidden="false"/>
    </xf>
    <xf numFmtId="173" fontId="33" fillId="0" borderId="0" xfId="30" applyFont="true" applyBorder="true" applyAlignment="true" applyProtection="true">
      <alignment horizontal="center" vertical="top" textRotation="0" wrapText="true" indent="0" shrinkToFit="false"/>
      <protection locked="true" hidden="false"/>
    </xf>
    <xf numFmtId="164" fontId="34" fillId="0" borderId="0" xfId="30" applyFont="true" applyBorder="true" applyAlignment="true" applyProtection="true">
      <alignment horizontal="center" vertical="top" textRotation="0" wrapText="true" indent="0" shrinkToFit="false"/>
      <protection locked="true" hidden="false"/>
    </xf>
    <xf numFmtId="164" fontId="34" fillId="0" borderId="0" xfId="30" applyFont="true" applyBorder="true" applyAlignment="true" applyProtection="true">
      <alignment horizontal="center" vertical="top" textRotation="0" wrapText="false" indent="0" shrinkToFit="false"/>
      <protection locked="true" hidden="false"/>
    </xf>
    <xf numFmtId="174" fontId="34" fillId="0" borderId="0" xfId="30" applyFont="true" applyBorder="true" applyAlignment="true" applyProtection="true">
      <alignment horizontal="center" vertical="center" textRotation="0" wrapText="true" indent="0" shrinkToFit="false"/>
      <protection locked="true" hidden="false"/>
    </xf>
    <xf numFmtId="174" fontId="33" fillId="0" borderId="0" xfId="30" applyFont="true" applyBorder="true" applyAlignment="true" applyProtection="true">
      <alignment horizontal="center" vertical="center" textRotation="0" wrapText="true" indent="0" shrinkToFit="false"/>
      <protection locked="true" hidden="false"/>
    </xf>
    <xf numFmtId="174" fontId="32" fillId="0" borderId="0" xfId="30" applyFont="true" applyBorder="true" applyAlignment="true" applyProtection="true">
      <alignment horizontal="center" vertical="center" textRotation="0" wrapText="true" indent="0" shrinkToFit="false"/>
      <protection locked="true" hidden="false"/>
    </xf>
    <xf numFmtId="173" fontId="32" fillId="0" borderId="0" xfId="30" applyFont="true" applyBorder="true" applyAlignment="true" applyProtection="true">
      <alignment horizontal="left" vertical="bottom" textRotation="0" wrapText="true" indent="0" shrinkToFit="false"/>
      <protection locked="true" hidden="false"/>
    </xf>
    <xf numFmtId="173" fontId="33" fillId="0" borderId="0" xfId="30" applyFont="true" applyBorder="true" applyAlignment="true" applyProtection="true">
      <alignment horizontal="left" vertical="bottom" textRotation="0" wrapText="true" indent="0" shrinkToFit="false"/>
      <protection locked="true" hidden="false"/>
    </xf>
    <xf numFmtId="174" fontId="34" fillId="0" borderId="0" xfId="30" applyFont="true" applyBorder="true" applyAlignment="true" applyProtection="true">
      <alignment horizontal="center" vertical="bottom" textRotation="0" wrapText="true" indent="0" shrinkToFit="false"/>
      <protection locked="true" hidden="false"/>
    </xf>
    <xf numFmtId="173" fontId="34" fillId="0" borderId="0" xfId="30" applyFont="true" applyBorder="true" applyAlignment="true" applyProtection="true">
      <alignment horizontal="center" vertical="bottom" textRotation="0" wrapText="false" indent="0" shrinkToFit="false"/>
      <protection locked="true" hidden="false"/>
    </xf>
    <xf numFmtId="168" fontId="34" fillId="0" borderId="0" xfId="30" applyFont="true" applyBorder="true" applyAlignment="true" applyProtection="true">
      <alignment horizontal="center" vertical="bottom" textRotation="0" wrapText="true" indent="0" shrinkToFit="false"/>
      <protection locked="true" hidden="false"/>
    </xf>
    <xf numFmtId="168" fontId="0" fillId="0" borderId="0" xfId="0" applyFont="false" applyBorder="true" applyAlignment="true" applyProtection="true">
      <alignment horizontal="general" vertical="bottom" textRotation="0" wrapText="false" indent="0" shrinkToFit="false"/>
      <protection locked="true" hidden="false"/>
    </xf>
    <xf numFmtId="164" fontId="17" fillId="0" borderId="0" xfId="0" applyFont="true" applyBorder="true" applyAlignment="true" applyProtection="true">
      <alignment horizontal="general" vertical="bottom" textRotation="0" wrapText="false" indent="0" shrinkToFit="false"/>
      <protection locked="true" hidden="false"/>
    </xf>
    <xf numFmtId="173" fontId="34" fillId="0" borderId="0" xfId="30" applyFont="true" applyBorder="true" applyAlignment="true" applyProtection="true">
      <alignment horizontal="left" vertical="bottom" textRotation="0" wrapText="true" indent="0" shrinkToFit="false"/>
      <protection locked="true" hidden="false"/>
    </xf>
    <xf numFmtId="173" fontId="34" fillId="0" borderId="0" xfId="30" applyFont="true" applyBorder="true" applyAlignment="true" applyProtection="true">
      <alignment horizontal="center" vertical="bottom" textRotation="0" wrapText="true" indent="0" shrinkToFit="false"/>
      <protection locked="true" hidden="false"/>
    </xf>
    <xf numFmtId="168" fontId="34" fillId="0" borderId="0" xfId="30" applyFont="true" applyBorder="true" applyAlignment="true" applyProtection="true">
      <alignment horizontal="center" vertical="bottom" textRotation="0" wrapText="false" indent="0" shrinkToFit="false"/>
      <protection locked="true" hidden="false"/>
    </xf>
    <xf numFmtId="173" fontId="32" fillId="0" borderId="0" xfId="0" applyFont="true" applyBorder="true" applyAlignment="true" applyProtection="true">
      <alignment horizontal="left" vertical="bottom" textRotation="0" wrapText="true" indent="0" shrinkToFit="false"/>
      <protection locked="true" hidden="false"/>
    </xf>
    <xf numFmtId="173" fontId="33" fillId="0" borderId="0" xfId="0" applyFont="true" applyBorder="true" applyAlignment="true" applyProtection="true">
      <alignment horizontal="left" vertical="bottom" textRotation="0" wrapText="true" indent="0" shrinkToFit="false"/>
      <protection locked="true" hidden="false"/>
    </xf>
    <xf numFmtId="173" fontId="34" fillId="0" borderId="0" xfId="0" applyFont="true" applyBorder="true" applyAlignment="true" applyProtection="true">
      <alignment horizontal="left" vertical="bottom" textRotation="0" wrapText="true" indent="0" shrinkToFit="false"/>
      <protection locked="true" hidden="false"/>
    </xf>
    <xf numFmtId="164" fontId="13"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4" fontId="13" fillId="0" borderId="0" xfId="0" applyFont="true" applyBorder="true" applyAlignment="true" applyProtection="true">
      <alignment horizontal="right" vertical="bottom" textRotation="0" wrapText="false" indent="0" shrinkToFit="false"/>
      <protection locked="true" hidden="false"/>
    </xf>
    <xf numFmtId="164" fontId="20" fillId="0" borderId="0" xfId="0" applyFont="true" applyBorder="true" applyAlignment="true" applyProtection="true">
      <alignment horizontal="general" vertical="bottom" textRotation="0" wrapText="false" indent="0" shrinkToFit="false"/>
      <protection locked="true" hidden="false"/>
    </xf>
    <xf numFmtId="164" fontId="34" fillId="0" borderId="0" xfId="30" applyFont="true" applyBorder="true" applyAlignment="true" applyProtection="true">
      <alignment horizontal="general" vertical="bottom" textRotation="0" wrapText="false" indent="0" shrinkToFit="false"/>
      <protection locked="true" hidden="false"/>
    </xf>
    <xf numFmtId="173" fontId="34" fillId="0" borderId="0" xfId="30" applyFont="true" applyBorder="true" applyAlignment="true" applyProtection="true">
      <alignment horizontal="general" vertical="top" textRotation="0" wrapText="true" indent="0" shrinkToFit="false"/>
      <protection locked="true" hidden="false"/>
    </xf>
    <xf numFmtId="173" fontId="33" fillId="0" borderId="0" xfId="30" applyFont="true" applyBorder="true" applyAlignment="true" applyProtection="true">
      <alignment horizontal="general" vertical="top" textRotation="0" wrapText="true" indent="0" shrinkToFit="false"/>
      <protection locked="true" hidden="false"/>
    </xf>
    <xf numFmtId="173" fontId="34" fillId="0" borderId="0" xfId="30" applyFont="true" applyBorder="true" applyAlignment="true" applyProtection="true">
      <alignment horizontal="left" vertical="top" textRotation="0" wrapText="true" indent="0" shrinkToFit="false"/>
      <protection locked="true" hidden="false"/>
    </xf>
    <xf numFmtId="174" fontId="34" fillId="0" borderId="0" xfId="30" applyFont="true" applyBorder="true" applyAlignment="true" applyProtection="true">
      <alignment horizontal="general" vertical="top" textRotation="0" wrapText="true" indent="0" shrinkToFit="false"/>
      <protection locked="true" hidden="false"/>
    </xf>
    <xf numFmtId="174" fontId="33" fillId="0" borderId="0" xfId="30" applyFont="true" applyBorder="true" applyAlignment="true" applyProtection="true">
      <alignment horizontal="general" vertical="top" textRotation="0" wrapText="true" indent="0" shrinkToFit="false"/>
      <protection locked="true" hidden="false"/>
    </xf>
    <xf numFmtId="174" fontId="34" fillId="0" borderId="0" xfId="30" applyFont="true" applyBorder="true" applyAlignment="true" applyProtection="true">
      <alignment horizontal="center" vertical="top" textRotation="0" wrapText="true" indent="0" shrinkToFit="false"/>
      <protection locked="true" hidden="false"/>
    </xf>
    <xf numFmtId="174" fontId="34" fillId="0" borderId="0" xfId="30" applyFont="true" applyBorder="true" applyAlignment="true" applyProtection="true">
      <alignment horizontal="center" vertical="top" textRotation="0" wrapText="false" indent="0" shrinkToFit="false"/>
      <protection locked="true" hidden="false"/>
    </xf>
    <xf numFmtId="173" fontId="34" fillId="0" borderId="0" xfId="30" applyFont="true" applyBorder="true" applyAlignment="true" applyProtection="true">
      <alignment horizontal="general" vertical="bottom" textRotation="0" wrapText="true" indent="0" shrinkToFit="false"/>
      <protection locked="true" hidden="false"/>
    </xf>
    <xf numFmtId="173" fontId="33" fillId="0" borderId="0" xfId="30" applyFont="true" applyBorder="true" applyAlignment="true" applyProtection="true">
      <alignment horizontal="general" vertical="bottom" textRotation="0" wrapText="true" indent="0" shrinkToFit="false"/>
      <protection locked="true" hidden="false"/>
    </xf>
    <xf numFmtId="164" fontId="33" fillId="0" borderId="0" xfId="30" applyFont="true" applyBorder="true" applyAlignment="true" applyProtection="true">
      <alignment horizontal="general" vertical="bottom" textRotation="0" wrapText="false" indent="0" shrinkToFit="false"/>
      <protection locked="true" hidden="false"/>
    </xf>
    <xf numFmtId="164" fontId="30" fillId="0" borderId="0" xfId="20" applyFont="true" applyBorder="false" applyAlignment="true" applyProtection="true">
      <alignment horizontal="general" vertical="bottom" textRotation="0" wrapText="false" indent="0" shrinkToFit="false"/>
      <protection locked="true" hidden="false"/>
    </xf>
    <xf numFmtId="164" fontId="30" fillId="0" borderId="0" xfId="20" applyFont="true" applyBorder="false" applyAlignment="true" applyProtection="true">
      <alignment horizontal="center" vertical="bottom" textRotation="0" wrapText="false" indent="0" shrinkToFit="false"/>
      <protection locked="true" hidden="false"/>
    </xf>
    <xf numFmtId="164" fontId="30" fillId="0" borderId="0" xfId="20" applyFont="true" applyBorder="true" applyAlignment="true" applyProtection="true">
      <alignment horizontal="general" vertical="bottom" textRotation="0" wrapText="false" indent="0" shrinkToFit="false"/>
      <protection locked="true" hidden="false"/>
    </xf>
    <xf numFmtId="168" fontId="35" fillId="0" borderId="0" xfId="20" applyFont="true" applyBorder="false" applyAlignment="true" applyProtection="true">
      <alignment horizontal="general" vertical="bottom" textRotation="0" wrapText="false" indent="0" shrinkToFit="false"/>
      <protection locked="true" hidden="false"/>
    </xf>
    <xf numFmtId="168" fontId="17" fillId="0" borderId="0" xfId="20" applyFont="true" applyBorder="false" applyAlignment="true" applyProtection="true">
      <alignment horizontal="general" vertical="bottom" textRotation="0" wrapText="false" indent="0" shrinkToFit="false"/>
      <protection locked="true" hidden="false"/>
    </xf>
    <xf numFmtId="168" fontId="30" fillId="0" borderId="0" xfId="20" applyFont="true" applyBorder="false" applyAlignment="true" applyProtection="true">
      <alignment horizontal="general" vertical="bottom" textRotation="0" wrapText="false" indent="0" shrinkToFit="false"/>
      <protection locked="true" hidden="false"/>
    </xf>
    <xf numFmtId="168" fontId="30" fillId="0" borderId="0" xfId="20" applyFont="true" applyBorder="false" applyAlignment="true" applyProtection="true">
      <alignment horizontal="center" vertical="bottom" textRotation="0" wrapText="false" indent="0" shrinkToFit="false"/>
      <protection locked="true" hidden="false"/>
    </xf>
    <xf numFmtId="168" fontId="30" fillId="0" borderId="0" xfId="20" applyFont="true" applyBorder="true" applyAlignment="true" applyProtection="true">
      <alignment horizontal="general" vertical="bottom" textRotation="0" wrapText="false" indent="0" shrinkToFit="false"/>
      <protection locked="true" hidden="false"/>
    </xf>
    <xf numFmtId="164" fontId="10" fillId="0" borderId="0" xfId="20" applyFont="true" applyBorder="false" applyAlignment="true" applyProtection="true">
      <alignment horizontal="general" vertical="bottom" textRotation="0" wrapText="false" indent="0" shrinkToFit="false"/>
      <protection locked="true" hidden="false"/>
    </xf>
    <xf numFmtId="164" fontId="10" fillId="0" borderId="0" xfId="20" applyFont="true" applyBorder="false" applyAlignment="true" applyProtection="true">
      <alignment horizontal="center" vertical="bottom" textRotation="0" wrapText="false" indent="0" shrinkToFit="false"/>
      <protection locked="true" hidden="false"/>
    </xf>
    <xf numFmtId="164" fontId="30" fillId="0" borderId="3" xfId="20" applyFont="true" applyBorder="true" applyAlignment="true" applyProtection="true">
      <alignment horizontal="center" vertical="bottom" textRotation="0" wrapText="false" indent="0" shrinkToFit="false"/>
      <protection locked="true" hidden="false"/>
    </xf>
    <xf numFmtId="164" fontId="17" fillId="0" borderId="3" xfId="20" applyFont="true" applyBorder="true" applyAlignment="true" applyProtection="true">
      <alignment horizontal="center" vertical="bottom" textRotation="0" wrapText="false" indent="0" shrinkToFit="false"/>
      <protection locked="true" hidden="false"/>
    </xf>
    <xf numFmtId="174" fontId="17" fillId="0" borderId="3" xfId="20" applyFont="true" applyBorder="true" applyAlignment="true" applyProtection="true">
      <alignment horizontal="center" vertical="bottom" textRotation="0" wrapText="true" indent="0" shrinkToFit="false"/>
      <protection locked="true" hidden="false"/>
    </xf>
    <xf numFmtId="174" fontId="17" fillId="0" borderId="3" xfId="20" applyFont="true" applyBorder="true" applyAlignment="true" applyProtection="true">
      <alignment horizontal="center" vertical="center" textRotation="0" wrapText="true" indent="0" shrinkToFit="false"/>
      <protection locked="true" hidden="false"/>
    </xf>
    <xf numFmtId="174" fontId="17" fillId="0" borderId="3" xfId="20" applyFont="true" applyBorder="true" applyAlignment="true" applyProtection="true">
      <alignment horizontal="center" vertical="center" textRotation="0" wrapText="false" indent="0" shrinkToFit="false"/>
      <protection locked="true" hidden="false"/>
    </xf>
    <xf numFmtId="164" fontId="30" fillId="0" borderId="3" xfId="20" applyFont="true" applyBorder="true" applyAlignment="true" applyProtection="true">
      <alignment horizontal="center" vertical="bottom" textRotation="0" wrapText="true" indent="0" shrinkToFit="false"/>
      <protection locked="true" hidden="false"/>
    </xf>
    <xf numFmtId="164" fontId="30" fillId="0" borderId="3" xfId="20" applyFont="true" applyBorder="true" applyAlignment="true" applyProtection="true">
      <alignment horizontal="left" vertical="bottom" textRotation="0" wrapText="false" indent="0" shrinkToFit="false"/>
      <protection locked="true" hidden="false"/>
    </xf>
    <xf numFmtId="164" fontId="35" fillId="0" borderId="3" xfId="20" applyFont="true" applyBorder="true" applyAlignment="true" applyProtection="true">
      <alignment horizontal="center" vertical="bottom" textRotation="0" wrapText="false" indent="0" shrinkToFit="false"/>
      <protection locked="true" hidden="false"/>
    </xf>
    <xf numFmtId="164" fontId="17" fillId="0" borderId="0" xfId="20" applyFont="true" applyBorder="false" applyAlignment="true" applyProtection="true">
      <alignment horizontal="general" vertical="bottom" textRotation="0" wrapText="false" indent="0" shrinkToFit="false"/>
      <protection locked="true" hidden="false"/>
    </xf>
    <xf numFmtId="164" fontId="17" fillId="0" borderId="0" xfId="20" applyFont="true" applyBorder="true" applyAlignment="true" applyProtection="true">
      <alignment horizontal="general" vertical="bottom" textRotation="0" wrapText="false" indent="0" shrinkToFit="false"/>
      <protection locked="true" hidden="false"/>
    </xf>
    <xf numFmtId="171" fontId="35" fillId="0" borderId="3" xfId="20" applyFont="true" applyBorder="true" applyAlignment="true" applyProtection="true">
      <alignment horizontal="general" vertical="bottom" textRotation="0" wrapText="false" indent="0" shrinkToFit="false"/>
      <protection locked="true" hidden="false"/>
    </xf>
    <xf numFmtId="168" fontId="17" fillId="0" borderId="3" xfId="20" applyFont="true" applyBorder="true" applyAlignment="true" applyProtection="true">
      <alignment horizontal="right" vertical="bottom" textRotation="0" wrapText="false" indent="0" shrinkToFit="false"/>
      <protection locked="true" hidden="false"/>
    </xf>
    <xf numFmtId="168" fontId="25" fillId="0" borderId="3" xfId="20" applyFont="true" applyBorder="true" applyAlignment="true" applyProtection="true">
      <alignment horizontal="right" vertical="bottom" textRotation="0" wrapText="false" indent="0" shrinkToFit="false"/>
      <protection locked="true" hidden="false"/>
    </xf>
    <xf numFmtId="168" fontId="17" fillId="0" borderId="3" xfId="20" applyFont="true" applyBorder="true" applyAlignment="true" applyProtection="true">
      <alignment horizontal="left" vertical="bottom" textRotation="0" wrapText="false" indent="0" shrinkToFit="false"/>
      <protection locked="true" hidden="false"/>
    </xf>
    <xf numFmtId="174" fontId="35" fillId="0" borderId="12" xfId="20" applyFont="true" applyBorder="true" applyAlignment="true" applyProtection="true">
      <alignment horizontal="left" vertical="bottom" textRotation="0" wrapText="false" indent="0" shrinkToFit="false"/>
      <protection locked="true" hidden="false"/>
    </xf>
    <xf numFmtId="174" fontId="35" fillId="0" borderId="12" xfId="20" applyFont="true" applyBorder="true" applyAlignment="true" applyProtection="true">
      <alignment horizontal="center" vertical="bottom" textRotation="0" wrapText="false" indent="0" shrinkToFit="false"/>
      <protection locked="true" hidden="false"/>
    </xf>
    <xf numFmtId="174" fontId="35" fillId="0" borderId="12" xfId="20" applyFont="true" applyBorder="true" applyAlignment="true" applyProtection="true">
      <alignment horizontal="left" vertical="bottom" textRotation="0" wrapText="true" indent="0" shrinkToFit="false"/>
      <protection locked="true" hidden="false"/>
    </xf>
    <xf numFmtId="167" fontId="35" fillId="0" borderId="3" xfId="20" applyFont="true" applyBorder="true" applyAlignment="true" applyProtection="true">
      <alignment horizontal="left" vertical="bottom" textRotation="0" wrapText="false" indent="0" shrinkToFit="false"/>
      <protection locked="true" hidden="false"/>
    </xf>
    <xf numFmtId="168" fontId="35" fillId="0" borderId="3" xfId="20" applyFont="true" applyBorder="true" applyAlignment="true" applyProtection="true">
      <alignment horizontal="right" vertical="bottom" textRotation="0" wrapText="false" indent="0" shrinkToFit="false"/>
      <protection locked="true" hidden="false"/>
    </xf>
    <xf numFmtId="164" fontId="35" fillId="0" borderId="0" xfId="20" applyFont="true" applyBorder="true" applyAlignment="true" applyProtection="true">
      <alignment horizontal="left" vertical="bottom" textRotation="0" wrapText="false" indent="0" shrinkToFit="false"/>
      <protection locked="true" hidden="false"/>
    </xf>
    <xf numFmtId="164" fontId="35" fillId="0" borderId="0" xfId="20" applyFont="true" applyBorder="false" applyAlignment="true" applyProtection="true">
      <alignment horizontal="left" vertical="bottom" textRotation="0" wrapText="false" indent="0" shrinkToFit="false"/>
      <protection locked="true" hidden="false"/>
    </xf>
    <xf numFmtId="168" fontId="35" fillId="0" borderId="0" xfId="20" applyFont="true" applyBorder="false" applyAlignment="true" applyProtection="true">
      <alignment horizontal="left" vertical="bottom" textRotation="0" wrapText="false" indent="0" shrinkToFit="false"/>
      <protection locked="true" hidden="false"/>
    </xf>
    <xf numFmtId="168" fontId="17" fillId="0" borderId="0" xfId="20" applyFont="true" applyBorder="false" applyAlignment="true" applyProtection="true">
      <alignment horizontal="left" vertical="bottom" textRotation="0" wrapText="false" indent="0" shrinkToFit="false"/>
      <protection locked="true" hidden="false"/>
    </xf>
    <xf numFmtId="174" fontId="17" fillId="4" borderId="12" xfId="20" applyFont="true" applyBorder="true" applyAlignment="true" applyProtection="true">
      <alignment horizontal="center" vertical="bottom" textRotation="0" wrapText="true" indent="0" shrinkToFit="false"/>
      <protection locked="true" hidden="false"/>
    </xf>
    <xf numFmtId="167" fontId="10" fillId="4" borderId="3" xfId="20" applyFont="true" applyBorder="true" applyAlignment="true" applyProtection="true">
      <alignment horizontal="center" vertical="bottom" textRotation="0" wrapText="false" indent="0" shrinkToFit="false"/>
      <protection locked="true" hidden="false"/>
    </xf>
    <xf numFmtId="168" fontId="17" fillId="4" borderId="3" xfId="20" applyFont="true" applyBorder="true" applyAlignment="true" applyProtection="true">
      <alignment horizontal="right" vertical="bottom" textRotation="0" wrapText="false" indent="0" shrinkToFit="false"/>
      <protection locked="true" hidden="false"/>
    </xf>
    <xf numFmtId="167" fontId="10" fillId="5" borderId="3" xfId="20" applyFont="true" applyBorder="true" applyAlignment="true" applyProtection="true">
      <alignment horizontal="general" vertical="bottom" textRotation="0" wrapText="false" indent="0" shrinkToFit="false"/>
      <protection locked="true" hidden="false"/>
    </xf>
    <xf numFmtId="167" fontId="10" fillId="5" borderId="3" xfId="20" applyFont="true" applyBorder="true" applyAlignment="true" applyProtection="true">
      <alignment horizontal="center" vertical="bottom" textRotation="0" wrapText="false" indent="0" shrinkToFit="false"/>
      <protection locked="true" hidden="false"/>
    </xf>
    <xf numFmtId="168" fontId="10" fillId="5" borderId="3" xfId="20" applyFont="true" applyBorder="true" applyAlignment="true" applyProtection="true">
      <alignment horizontal="right" vertical="bottom" textRotation="0" wrapText="false" indent="0" shrinkToFit="false"/>
      <protection locked="true" hidden="false"/>
    </xf>
    <xf numFmtId="164" fontId="10" fillId="0" borderId="3" xfId="20" applyFont="true" applyBorder="true" applyAlignment="true" applyProtection="true">
      <alignment horizontal="general" vertical="bottom" textRotation="0" wrapText="false" indent="0" shrinkToFit="false"/>
      <protection locked="true" hidden="false"/>
    </xf>
    <xf numFmtId="164" fontId="10" fillId="0" borderId="0" xfId="20" applyFont="true" applyBorder="true" applyAlignment="true" applyProtection="true">
      <alignment horizontal="general" vertical="bottom" textRotation="0" wrapText="false" indent="0" shrinkToFit="false"/>
      <protection locked="true" hidden="false"/>
    </xf>
    <xf numFmtId="168" fontId="10" fillId="0" borderId="3" xfId="20" applyFont="true" applyBorder="true" applyAlignment="true" applyProtection="true">
      <alignment horizontal="right" vertical="bottom" textRotation="0" wrapText="false" indent="0" shrinkToFit="false"/>
      <protection locked="true" hidden="false"/>
    </xf>
    <xf numFmtId="168" fontId="10" fillId="0" borderId="0" xfId="20" applyFont="true" applyBorder="false" applyAlignment="true" applyProtection="true">
      <alignment horizontal="general" vertical="bottom" textRotation="0" wrapText="false" indent="0" shrinkToFit="false"/>
      <protection locked="true" hidden="false"/>
    </xf>
    <xf numFmtId="167" fontId="16" fillId="0" borderId="3" xfId="24" applyFont="true" applyBorder="true" applyAlignment="true" applyProtection="true">
      <alignment horizontal="left" vertical="center" textRotation="0" wrapText="true" indent="0" shrinkToFit="false"/>
      <protection locked="true" hidden="false"/>
    </xf>
    <xf numFmtId="167" fontId="16" fillId="0" borderId="3" xfId="24" applyFont="true" applyBorder="true" applyAlignment="true" applyProtection="true">
      <alignment horizontal="center" vertical="center" textRotation="0" wrapText="true" indent="0" shrinkToFit="false"/>
      <protection locked="true" hidden="false"/>
    </xf>
    <xf numFmtId="168" fontId="16" fillId="0" borderId="3" xfId="20" applyFont="true" applyBorder="true" applyAlignment="true" applyProtection="true">
      <alignment horizontal="right" vertical="bottom" textRotation="0" wrapText="false" indent="0" shrinkToFit="false"/>
      <protection locked="true" hidden="false"/>
    </xf>
    <xf numFmtId="168" fontId="16" fillId="0" borderId="13" xfId="28" applyFont="true" applyBorder="true" applyAlignment="true" applyProtection="true">
      <alignment horizontal="right" vertical="bottom" textRotation="0" wrapText="true" indent="0" shrinkToFit="false"/>
      <protection locked="true" hidden="false"/>
    </xf>
    <xf numFmtId="168" fontId="16" fillId="6" borderId="3" xfId="20" applyFont="true" applyBorder="true" applyAlignment="true" applyProtection="true">
      <alignment horizontal="right" vertical="bottom" textRotation="0" wrapText="false" indent="0" shrinkToFit="false"/>
      <protection locked="true" hidden="false"/>
    </xf>
    <xf numFmtId="168" fontId="36" fillId="0" borderId="0" xfId="20" applyFont="true" applyBorder="false" applyAlignment="true" applyProtection="true">
      <alignment horizontal="general" vertical="bottom" textRotation="0" wrapText="false" indent="0" shrinkToFit="false"/>
      <protection locked="true" hidden="false"/>
    </xf>
    <xf numFmtId="164" fontId="36" fillId="0" borderId="0" xfId="20" applyFont="true" applyBorder="false" applyAlignment="true" applyProtection="true">
      <alignment horizontal="general" vertical="bottom" textRotation="0" wrapText="false" indent="0" shrinkToFit="false"/>
      <protection locked="true" hidden="false"/>
    </xf>
    <xf numFmtId="168" fontId="13" fillId="0" borderId="0" xfId="20" applyFont="true" applyBorder="false" applyAlignment="true" applyProtection="true">
      <alignment horizontal="general" vertical="bottom" textRotation="0" wrapText="false" indent="0" shrinkToFit="false"/>
      <protection locked="true" hidden="false"/>
    </xf>
    <xf numFmtId="168" fontId="37" fillId="0" borderId="0" xfId="20" applyFont="true" applyBorder="false" applyAlignment="true" applyProtection="true">
      <alignment horizontal="general" vertical="bottom" textRotation="0" wrapText="false" indent="0" shrinkToFit="false"/>
      <protection locked="true" hidden="false"/>
    </xf>
    <xf numFmtId="164" fontId="37" fillId="0" borderId="0" xfId="20" applyFont="true" applyBorder="false" applyAlignment="true" applyProtection="true">
      <alignment horizontal="general" vertical="bottom" textRotation="0" wrapText="false" indent="0" shrinkToFit="false"/>
      <protection locked="true" hidden="false"/>
    </xf>
    <xf numFmtId="164" fontId="37" fillId="0" borderId="0" xfId="20" applyFont="true" applyBorder="true" applyAlignment="true" applyProtection="true">
      <alignment horizontal="general" vertical="bottom" textRotation="0" wrapText="false" indent="0" shrinkToFit="false"/>
      <protection locked="true" hidden="false"/>
    </xf>
    <xf numFmtId="168" fontId="17" fillId="0" borderId="3" xfId="20" applyFont="true" applyBorder="true" applyAlignment="true" applyProtection="true">
      <alignment horizontal="general" vertical="bottom" textRotation="0" wrapText="false" indent="0" shrinkToFit="false"/>
      <protection locked="true" hidden="false"/>
    </xf>
    <xf numFmtId="168" fontId="38" fillId="0" borderId="3" xfId="20" applyFont="true" applyBorder="true" applyAlignment="true" applyProtection="true">
      <alignment horizontal="general" vertical="bottom" textRotation="0" wrapText="false" indent="0" shrinkToFit="false"/>
      <protection locked="true" hidden="false"/>
    </xf>
    <xf numFmtId="167" fontId="35" fillId="0" borderId="3" xfId="24" applyFont="true" applyBorder="true" applyAlignment="true" applyProtection="true">
      <alignment horizontal="left" vertical="center" textRotation="0" wrapText="true" indent="0" shrinkToFit="false"/>
      <protection locked="true" hidden="false"/>
    </xf>
    <xf numFmtId="167" fontId="35" fillId="0" borderId="3" xfId="24" applyFont="true" applyBorder="true" applyAlignment="true" applyProtection="true">
      <alignment horizontal="center" vertical="center" textRotation="0" wrapText="true" indent="0" shrinkToFit="false"/>
      <protection locked="true" hidden="false"/>
    </xf>
    <xf numFmtId="168" fontId="35" fillId="0" borderId="13" xfId="28" applyFont="true" applyBorder="true" applyAlignment="true" applyProtection="true">
      <alignment horizontal="right" vertical="bottom" textRotation="0" wrapText="true" indent="0" shrinkToFit="false"/>
      <protection locked="true" hidden="false"/>
    </xf>
    <xf numFmtId="168" fontId="38" fillId="0" borderId="0" xfId="20" applyFont="true" applyBorder="false" applyAlignment="true" applyProtection="true">
      <alignment horizontal="general" vertical="bottom" textRotation="0" wrapText="false" indent="0" shrinkToFit="false"/>
      <protection locked="true" hidden="false"/>
    </xf>
    <xf numFmtId="164" fontId="38" fillId="0" borderId="0" xfId="20" applyFont="true" applyBorder="false" applyAlignment="true" applyProtection="true">
      <alignment horizontal="general" vertical="bottom" textRotation="0" wrapText="false" indent="0" shrinkToFit="false"/>
      <protection locked="true" hidden="false"/>
    </xf>
    <xf numFmtId="168" fontId="39" fillId="0" borderId="0" xfId="20" applyFont="true" applyBorder="false" applyAlignment="true" applyProtection="true">
      <alignment horizontal="general" vertical="bottom" textRotation="0" wrapText="false" indent="0" shrinkToFit="false"/>
      <protection locked="true" hidden="false"/>
    </xf>
    <xf numFmtId="164" fontId="39" fillId="0" borderId="0" xfId="20" applyFont="true" applyBorder="false" applyAlignment="true" applyProtection="true">
      <alignment horizontal="general" vertical="bottom" textRotation="0" wrapText="false" indent="0" shrinkToFit="false"/>
      <protection locked="true" hidden="false"/>
    </xf>
    <xf numFmtId="167" fontId="16" fillId="0" borderId="9" xfId="24" applyFont="true" applyBorder="true" applyAlignment="true" applyProtection="true">
      <alignment horizontal="left" vertical="center" textRotation="0" wrapText="true" indent="0" shrinkToFit="false"/>
      <protection locked="true" hidden="false"/>
    </xf>
    <xf numFmtId="167" fontId="35" fillId="0" borderId="9" xfId="24" applyFont="true" applyBorder="true" applyAlignment="true" applyProtection="true">
      <alignment horizontal="left" vertical="center" textRotation="0" wrapText="true" indent="0" shrinkToFit="false"/>
      <protection locked="true" hidden="false"/>
    </xf>
    <xf numFmtId="167" fontId="35" fillId="0" borderId="9" xfId="24" applyFont="true" applyBorder="true" applyAlignment="true" applyProtection="true">
      <alignment horizontal="center" vertical="center" textRotation="0" wrapText="true" indent="0" shrinkToFit="false"/>
      <protection locked="true" hidden="false"/>
    </xf>
    <xf numFmtId="167" fontId="16" fillId="0" borderId="9" xfId="24" applyFont="true" applyBorder="true" applyAlignment="true" applyProtection="true">
      <alignment horizontal="center" vertical="center" textRotation="0" wrapText="true" indent="0" shrinkToFit="false"/>
      <protection locked="true" hidden="false"/>
    </xf>
    <xf numFmtId="168" fontId="13" fillId="0" borderId="3" xfId="20" applyFont="true" applyBorder="true" applyAlignment="true" applyProtection="true">
      <alignment horizontal="general" vertical="bottom" textRotation="0" wrapText="false" indent="0" shrinkToFit="false"/>
      <protection locked="true" hidden="false"/>
    </xf>
    <xf numFmtId="168" fontId="16" fillId="3" borderId="13" xfId="28" applyFont="true" applyBorder="true" applyAlignment="true" applyProtection="true">
      <alignment horizontal="right" vertical="bottom" textRotation="0" wrapText="true" indent="0" shrinkToFit="false"/>
      <protection locked="true" hidden="false"/>
    </xf>
    <xf numFmtId="168" fontId="40" fillId="0" borderId="0" xfId="20" applyFont="true" applyBorder="false" applyAlignment="true" applyProtection="true">
      <alignment horizontal="general" vertical="bottom" textRotation="0" wrapText="false" indent="0" shrinkToFit="false"/>
      <protection locked="true" hidden="false"/>
    </xf>
    <xf numFmtId="164" fontId="40" fillId="0" borderId="0" xfId="20" applyFont="true" applyBorder="false" applyAlignment="true" applyProtection="true">
      <alignment horizontal="general" vertical="bottom" textRotation="0" wrapText="false" indent="0" shrinkToFit="false"/>
      <protection locked="true" hidden="false"/>
    </xf>
    <xf numFmtId="164" fontId="40" fillId="0" borderId="0" xfId="20" applyFont="true" applyBorder="true" applyAlignment="true" applyProtection="true">
      <alignment horizontal="general" vertical="bottom" textRotation="0" wrapText="false" indent="0" shrinkToFit="false"/>
      <protection locked="true" hidden="false"/>
    </xf>
    <xf numFmtId="168" fontId="41" fillId="0" borderId="13" xfId="28" applyFont="true" applyBorder="true" applyAlignment="true" applyProtection="true">
      <alignment horizontal="right" vertical="bottom" textRotation="0" wrapText="true" indent="0" shrinkToFit="false"/>
      <protection locked="true" hidden="false"/>
    </xf>
    <xf numFmtId="173" fontId="30" fillId="0" borderId="0" xfId="20" applyFont="true" applyBorder="false" applyAlignment="true" applyProtection="true">
      <alignment horizontal="general" vertical="bottom" textRotation="0" wrapText="false" indent="0" shrinkToFit="false"/>
      <protection locked="true" hidden="false"/>
    </xf>
    <xf numFmtId="168" fontId="13" fillId="0" borderId="13" xfId="20" applyFont="true" applyBorder="true" applyAlignment="true" applyProtection="true">
      <alignment horizontal="general" vertical="bottom" textRotation="0" wrapText="false" indent="0" shrinkToFit="false"/>
      <protection locked="true" hidden="false"/>
    </xf>
    <xf numFmtId="168" fontId="13" fillId="0" borderId="12" xfId="20" applyFont="true" applyBorder="true" applyAlignment="true" applyProtection="true">
      <alignment horizontal="general" vertical="bottom" textRotation="0" wrapText="false" indent="0" shrinkToFit="false"/>
      <protection locked="true" hidden="false"/>
    </xf>
    <xf numFmtId="168" fontId="25" fillId="0" borderId="0" xfId="20" applyFont="true" applyBorder="false" applyAlignment="true" applyProtection="true">
      <alignment horizontal="general" vertical="bottom" textRotation="0" wrapText="false" indent="0" shrinkToFit="false"/>
      <protection locked="true" hidden="false"/>
    </xf>
    <xf numFmtId="167" fontId="35" fillId="5" borderId="3" xfId="20" applyFont="true" applyBorder="true" applyAlignment="true" applyProtection="true">
      <alignment horizontal="general" vertical="bottom" textRotation="0" wrapText="false" indent="0" shrinkToFit="false"/>
      <protection locked="true" hidden="false"/>
    </xf>
    <xf numFmtId="167" fontId="35" fillId="5" borderId="3" xfId="20" applyFont="true" applyBorder="true" applyAlignment="true" applyProtection="true">
      <alignment horizontal="center" vertical="bottom" textRotation="0" wrapText="false" indent="0" shrinkToFit="false"/>
      <protection locked="true" hidden="false"/>
    </xf>
    <xf numFmtId="168" fontId="35" fillId="5" borderId="3" xfId="20" applyFont="true" applyBorder="true" applyAlignment="true" applyProtection="true">
      <alignment horizontal="right" vertical="bottom" textRotation="0" wrapText="false" indent="0" shrinkToFit="false"/>
      <protection locked="true" hidden="false"/>
    </xf>
    <xf numFmtId="167" fontId="16" fillId="0" borderId="3" xfId="20" applyFont="true" applyBorder="true" applyAlignment="true" applyProtection="true">
      <alignment horizontal="general" vertical="bottom" textRotation="0" wrapText="false" indent="0" shrinkToFit="false"/>
      <protection locked="true" hidden="false"/>
    </xf>
    <xf numFmtId="167" fontId="16" fillId="0" borderId="3" xfId="20" applyFont="true" applyBorder="true" applyAlignment="true" applyProtection="true">
      <alignment horizontal="center" vertical="bottom" textRotation="0" wrapText="false" indent="0" shrinkToFit="false"/>
      <protection locked="true" hidden="false"/>
    </xf>
    <xf numFmtId="168" fontId="16" fillId="3" borderId="3" xfId="20" applyFont="true" applyBorder="true" applyAlignment="true" applyProtection="true">
      <alignment horizontal="right" vertical="bottom" textRotation="0" wrapText="false" indent="0" shrinkToFit="false"/>
      <protection locked="true" hidden="false"/>
    </xf>
    <xf numFmtId="167" fontId="16" fillId="0" borderId="3" xfId="20" applyFont="true" applyBorder="true" applyAlignment="true" applyProtection="true">
      <alignment horizontal="general" vertical="bottom" textRotation="0" wrapText="true" indent="0" shrinkToFit="false"/>
      <protection locked="true" hidden="false"/>
    </xf>
    <xf numFmtId="167" fontId="16" fillId="0" borderId="3" xfId="20" applyFont="true" applyBorder="true" applyAlignment="true" applyProtection="true">
      <alignment horizontal="center" vertical="bottom" textRotation="0" wrapText="true" indent="0" shrinkToFit="false"/>
      <protection locked="true" hidden="false"/>
    </xf>
    <xf numFmtId="168" fontId="16" fillId="7" borderId="3" xfId="20" applyFont="true" applyBorder="true" applyAlignment="true" applyProtection="true">
      <alignment horizontal="right" vertical="bottom" textRotation="0" wrapText="false" indent="0" shrinkToFit="false"/>
      <protection locked="true" hidden="false"/>
    </xf>
    <xf numFmtId="164" fontId="10" fillId="0" borderId="9" xfId="20" applyFont="true" applyBorder="true" applyAlignment="true" applyProtection="true">
      <alignment horizontal="general" vertical="bottom" textRotation="0" wrapText="false" indent="0" shrinkToFit="false"/>
      <protection locked="true" hidden="false"/>
    </xf>
    <xf numFmtId="169" fontId="10" fillId="0" borderId="0" xfId="20" applyFont="true" applyBorder="false" applyAlignment="true" applyProtection="true">
      <alignment horizontal="left" vertical="bottom" textRotation="0" wrapText="false" indent="0" shrinkToFit="false"/>
      <protection locked="true" hidden="false"/>
    </xf>
    <xf numFmtId="168" fontId="25" fillId="0" borderId="0" xfId="20" applyFont="true" applyBorder="false" applyAlignment="true" applyProtection="true">
      <alignment horizontal="left" vertical="bottom" textRotation="0" wrapText="false" indent="0" shrinkToFit="false"/>
      <protection locked="true" hidden="false"/>
    </xf>
    <xf numFmtId="167" fontId="35" fillId="8" borderId="3" xfId="20" applyFont="true" applyBorder="true" applyAlignment="true" applyProtection="true">
      <alignment horizontal="general" vertical="bottom" textRotation="0" wrapText="false" indent="0" shrinkToFit="false"/>
      <protection locked="true" hidden="false"/>
    </xf>
    <xf numFmtId="167" fontId="35" fillId="0" borderId="3" xfId="20" applyFont="true" applyBorder="true" applyAlignment="true" applyProtection="true">
      <alignment horizontal="center" vertical="bottom" textRotation="0" wrapText="false" indent="0" shrinkToFit="false"/>
      <protection locked="true" hidden="false"/>
    </xf>
    <xf numFmtId="164" fontId="30" fillId="0" borderId="0" xfId="20" applyFont="true" applyBorder="true" applyAlignment="true" applyProtection="true">
      <alignment horizontal="center" vertical="bottom" textRotation="0" wrapText="false" indent="0" shrinkToFit="false"/>
      <protection locked="true" hidden="false"/>
    </xf>
    <xf numFmtId="168" fontId="16" fillId="0" borderId="0" xfId="20" applyFont="true" applyBorder="false" applyAlignment="true" applyProtection="true">
      <alignment horizontal="general" vertical="bottom" textRotation="0" wrapText="false" indent="0" shrinkToFit="false"/>
      <protection locked="true" hidden="false"/>
    </xf>
    <xf numFmtId="168" fontId="42" fillId="0" borderId="5" xfId="20" applyFont="true" applyBorder="true" applyAlignment="true" applyProtection="true">
      <alignment horizontal="general" vertical="bottom" textRotation="0" wrapText="false" indent="0" shrinkToFit="false"/>
      <protection locked="true" hidden="false"/>
    </xf>
    <xf numFmtId="168" fontId="16" fillId="0" borderId="0" xfId="20" applyFont="true" applyBorder="true" applyAlignment="true" applyProtection="true">
      <alignment horizontal="general" vertical="bottom" textRotation="0" wrapText="false" indent="0" shrinkToFit="false"/>
      <protection locked="true" hidden="false"/>
    </xf>
    <xf numFmtId="167" fontId="35" fillId="0" borderId="3" xfId="28" applyFont="true" applyBorder="true" applyAlignment="true" applyProtection="true">
      <alignment horizontal="center" vertical="bottom" textRotation="0" wrapText="true" indent="0" shrinkToFit="false"/>
      <protection locked="true" hidden="false"/>
    </xf>
    <xf numFmtId="167" fontId="35" fillId="5" borderId="11" xfId="20" applyFont="true" applyBorder="true" applyAlignment="true" applyProtection="true">
      <alignment horizontal="general" vertical="bottom" textRotation="0" wrapText="false" indent="0" shrinkToFit="false"/>
      <protection locked="true" hidden="false"/>
    </xf>
    <xf numFmtId="167" fontId="35" fillId="5" borderId="11" xfId="24" applyFont="true" applyBorder="true" applyAlignment="true" applyProtection="true">
      <alignment horizontal="center" vertical="center" textRotation="0" wrapText="false" indent="0" shrinkToFit="false"/>
      <protection locked="true" hidden="false"/>
    </xf>
    <xf numFmtId="168" fontId="35" fillId="9" borderId="3" xfId="20" applyFont="true" applyBorder="true" applyAlignment="true" applyProtection="true">
      <alignment horizontal="right" vertical="bottom" textRotation="0" wrapText="false" indent="0" shrinkToFit="false"/>
      <protection locked="true" hidden="false"/>
    </xf>
    <xf numFmtId="168" fontId="43" fillId="0" borderId="0" xfId="20" applyFont="true" applyBorder="false" applyAlignment="true" applyProtection="true">
      <alignment horizontal="left" vertical="bottom" textRotation="0" wrapText="false" indent="0" shrinkToFit="false"/>
      <protection locked="true" hidden="false"/>
    </xf>
    <xf numFmtId="167" fontId="35" fillId="3" borderId="11" xfId="24" applyFont="true" applyBorder="true" applyAlignment="true" applyProtection="true">
      <alignment horizontal="center" vertical="center" textRotation="0" wrapText="false" indent="0" shrinkToFit="false"/>
      <protection locked="true" hidden="false"/>
    </xf>
    <xf numFmtId="167" fontId="35" fillId="3" borderId="3" xfId="20" applyFont="true" applyBorder="true" applyAlignment="true" applyProtection="true">
      <alignment horizontal="center" vertical="bottom" textRotation="0" wrapText="false" indent="0" shrinkToFit="false"/>
      <protection locked="true" hidden="false"/>
    </xf>
    <xf numFmtId="168" fontId="35" fillId="3" borderId="3" xfId="20" applyFont="true" applyBorder="true" applyAlignment="true" applyProtection="true">
      <alignment horizontal="right" vertical="bottom" textRotation="0" wrapText="false" indent="0" shrinkToFit="false"/>
      <protection locked="true" hidden="false"/>
    </xf>
    <xf numFmtId="167" fontId="35" fillId="10" borderId="3" xfId="20" applyFont="true" applyBorder="true" applyAlignment="true" applyProtection="true">
      <alignment horizontal="general" vertical="bottom" textRotation="0" wrapText="false" indent="0" shrinkToFit="false"/>
      <protection locked="true" hidden="false"/>
    </xf>
    <xf numFmtId="167" fontId="35" fillId="10" borderId="3" xfId="20" applyFont="true" applyBorder="true" applyAlignment="true" applyProtection="true">
      <alignment horizontal="center" vertical="bottom" textRotation="0" wrapText="false" indent="0" shrinkToFit="false"/>
      <protection locked="true" hidden="false"/>
    </xf>
    <xf numFmtId="168" fontId="35" fillId="10" borderId="3" xfId="20" applyFont="true" applyBorder="true" applyAlignment="true" applyProtection="true">
      <alignment horizontal="right" vertical="bottom" textRotation="0" wrapText="false" indent="0" shrinkToFit="false"/>
      <protection locked="true" hidden="false"/>
    </xf>
    <xf numFmtId="167" fontId="16" fillId="0" borderId="12" xfId="20" applyFont="true" applyBorder="true" applyAlignment="true" applyProtection="true">
      <alignment horizontal="general" vertical="bottom" textRotation="0" wrapText="false" indent="0" shrinkToFit="false"/>
      <protection locked="true" hidden="false"/>
    </xf>
    <xf numFmtId="167" fontId="16" fillId="0" borderId="12" xfId="20" applyFont="true" applyBorder="true" applyAlignment="true" applyProtection="true">
      <alignment horizontal="center" vertical="bottom" textRotation="0" wrapText="false" indent="0" shrinkToFit="false"/>
      <protection locked="true" hidden="false"/>
    </xf>
    <xf numFmtId="174" fontId="17" fillId="0" borderId="12" xfId="20" applyFont="true" applyBorder="true" applyAlignment="true" applyProtection="true">
      <alignment horizontal="center" vertical="bottom" textRotation="0" wrapText="true" indent="0" shrinkToFit="false"/>
      <protection locked="true" hidden="false"/>
    </xf>
    <xf numFmtId="167" fontId="10" fillId="0" borderId="3" xfId="20" applyFont="true" applyBorder="true" applyAlignment="true" applyProtection="true">
      <alignment horizontal="center" vertical="bottom" textRotation="0" wrapText="false" indent="0" shrinkToFit="false"/>
      <protection locked="true" hidden="false"/>
    </xf>
    <xf numFmtId="164" fontId="16" fillId="0" borderId="0" xfId="20" applyFont="true" applyBorder="false" applyAlignment="true" applyProtection="true">
      <alignment horizontal="general" vertical="bottom" textRotation="0" wrapText="false" indent="0" shrinkToFit="false"/>
      <protection locked="true" hidden="false"/>
    </xf>
    <xf numFmtId="164" fontId="16" fillId="0" borderId="0" xfId="20" applyFont="true" applyBorder="false" applyAlignment="true" applyProtection="true">
      <alignment horizontal="center" vertical="bottom" textRotation="0" wrapText="false" indent="0" shrinkToFit="false"/>
      <protection locked="true" hidden="false"/>
    </xf>
    <xf numFmtId="164" fontId="16" fillId="0" borderId="0" xfId="20" applyFont="true" applyBorder="false" applyAlignment="true" applyProtection="true">
      <alignment horizontal="right" vertical="bottom" textRotation="0" wrapText="false" indent="0" shrinkToFit="false"/>
      <protection locked="true" hidden="false"/>
    </xf>
    <xf numFmtId="164" fontId="17" fillId="0" borderId="0" xfId="20" applyFont="true" applyBorder="false" applyAlignment="true" applyProtection="true">
      <alignment horizontal="right" vertical="bottom" textRotation="0" wrapText="false" indent="0" shrinkToFit="false"/>
      <protection locked="true" hidden="false"/>
    </xf>
    <xf numFmtId="164" fontId="17" fillId="0" borderId="0" xfId="20" applyFont="true" applyBorder="false" applyAlignment="true" applyProtection="true">
      <alignment horizontal="center" vertical="bottom" textRotation="0" wrapText="false" indent="0" shrinkToFit="false"/>
      <protection locked="true" hidden="false"/>
    </xf>
    <xf numFmtId="168" fontId="17" fillId="0" borderId="0" xfId="20" applyFont="true" applyBorder="true" applyAlignment="true" applyProtection="true">
      <alignment horizontal="general" vertical="bottom" textRotation="0" wrapText="false" indent="0" shrinkToFit="false"/>
      <protection locked="true" hidden="false"/>
    </xf>
    <xf numFmtId="168" fontId="17" fillId="0" borderId="0" xfId="20" applyFont="true" applyBorder="false" applyAlignment="true" applyProtection="true">
      <alignment horizontal="right" vertical="bottom" textRotation="0" wrapText="false" indent="0" shrinkToFit="false"/>
      <protection locked="true" hidden="false"/>
    </xf>
    <xf numFmtId="164" fontId="17" fillId="0" borderId="0" xfId="20" applyFont="true" applyBorder="true" applyAlignment="true" applyProtection="true">
      <alignment horizontal="right" vertical="bottom" textRotation="0" wrapText="false" indent="0" shrinkToFit="false"/>
      <protection locked="true" hidden="false"/>
    </xf>
    <xf numFmtId="168" fontId="17" fillId="0" borderId="0" xfId="20" applyFont="true" applyBorder="true" applyAlignment="true" applyProtection="true">
      <alignment horizontal="right" vertical="bottom" textRotation="0" wrapText="false" indent="0" shrinkToFit="false"/>
      <protection locked="true" hidden="false"/>
    </xf>
    <xf numFmtId="168" fontId="35" fillId="0" borderId="0" xfId="20" applyFont="true" applyBorder="false" applyAlignment="true" applyProtection="true">
      <alignment horizontal="right" vertical="bottom" textRotation="0" wrapText="false" indent="0" shrinkToFit="false"/>
      <protection locked="true" hidden="false"/>
    </xf>
    <xf numFmtId="168" fontId="17" fillId="0" borderId="5" xfId="20" applyFont="true" applyBorder="true" applyAlignment="true" applyProtection="true">
      <alignment horizontal="right" vertical="bottom" textRotation="0" wrapText="false" indent="0" shrinkToFit="false"/>
      <protection locked="true" hidden="false"/>
    </xf>
    <xf numFmtId="164" fontId="44" fillId="0" borderId="0" xfId="20" applyFont="true" applyBorder="false" applyAlignment="true" applyProtection="true">
      <alignment horizontal="right" vertical="bottom" textRotation="0" wrapText="false" indent="0" shrinkToFit="false"/>
      <protection locked="true" hidden="false"/>
    </xf>
    <xf numFmtId="164" fontId="44" fillId="0" borderId="0" xfId="20" applyFont="true" applyBorder="false" applyAlignment="true" applyProtection="true">
      <alignment horizontal="center" vertical="bottom" textRotation="0" wrapText="false" indent="0" shrinkToFit="false"/>
      <protection locked="true" hidden="false"/>
    </xf>
    <xf numFmtId="168" fontId="44" fillId="0" borderId="0" xfId="20" applyFont="true" applyBorder="false" applyAlignment="true" applyProtection="true">
      <alignment horizontal="general" vertical="bottom" textRotation="0" wrapText="false" indent="0" shrinkToFit="false"/>
      <protection locked="true" hidden="false"/>
    </xf>
    <xf numFmtId="164" fontId="44" fillId="0" borderId="0" xfId="20" applyFont="true" applyBorder="true" applyAlignment="true" applyProtection="true">
      <alignment horizontal="general" vertical="bottom" textRotation="0" wrapText="false" indent="0" shrinkToFit="false"/>
      <protection locked="true" hidden="false"/>
    </xf>
    <xf numFmtId="168" fontId="44" fillId="0" borderId="0" xfId="20" applyFont="true" applyBorder="true" applyAlignment="true" applyProtection="true">
      <alignment horizontal="general" vertical="bottom" textRotation="0" wrapText="false" indent="0" shrinkToFit="false"/>
      <protection locked="true" hidden="false"/>
    </xf>
    <xf numFmtId="164" fontId="44" fillId="0" borderId="0" xfId="20" applyFont="true" applyBorder="false" applyAlignment="true" applyProtection="true">
      <alignment horizontal="general" vertical="bottom" textRotation="0" wrapText="false" indent="0" shrinkToFit="false"/>
      <protection locked="true" hidden="false"/>
    </xf>
    <xf numFmtId="168" fontId="44" fillId="0" borderId="5" xfId="20" applyFont="true" applyBorder="true" applyAlignment="true" applyProtection="true">
      <alignment horizontal="general" vertical="bottom" textRotation="0" wrapText="false" indent="0" shrinkToFit="false"/>
      <protection locked="true" hidden="false"/>
    </xf>
    <xf numFmtId="164" fontId="45" fillId="0" borderId="0" xfId="20" applyFont="true" applyBorder="false" applyAlignment="true" applyProtection="true">
      <alignment horizontal="right" vertical="bottom" textRotation="0" wrapText="false" indent="0" shrinkToFit="false"/>
      <protection locked="true" hidden="false"/>
    </xf>
    <xf numFmtId="164" fontId="45" fillId="0" borderId="0" xfId="20" applyFont="true" applyBorder="false" applyAlignment="true" applyProtection="true">
      <alignment horizontal="center" vertical="bottom" textRotation="0" wrapText="false" indent="0" shrinkToFit="false"/>
      <protection locked="true" hidden="false"/>
    </xf>
    <xf numFmtId="168" fontId="45" fillId="0" borderId="0" xfId="20" applyFont="true" applyBorder="false" applyAlignment="true" applyProtection="true">
      <alignment horizontal="general" vertical="bottom" textRotation="0" wrapText="false" indent="0" shrinkToFit="false"/>
      <protection locked="true" hidden="false"/>
    </xf>
    <xf numFmtId="168" fontId="45" fillId="0" borderId="5" xfId="20" applyFont="true" applyBorder="true" applyAlignment="true" applyProtection="true">
      <alignment horizontal="general" vertical="bottom" textRotation="0" wrapText="false" indent="0" shrinkToFit="false"/>
      <protection locked="true" hidden="false"/>
    </xf>
    <xf numFmtId="164" fontId="17" fillId="0" borderId="6" xfId="20" applyFont="true" applyBorder="true" applyAlignment="true" applyProtection="true">
      <alignment horizontal="general" vertical="bottom" textRotation="0" wrapText="false" indent="0" shrinkToFit="false"/>
      <protection locked="true" hidden="false"/>
    </xf>
    <xf numFmtId="164" fontId="17" fillId="0" borderId="8" xfId="20" applyFont="true" applyBorder="true" applyAlignment="true" applyProtection="true">
      <alignment horizontal="general" vertical="bottom" textRotation="0" wrapText="false" indent="0" shrinkToFit="false"/>
      <protection locked="true" hidden="false"/>
    </xf>
    <xf numFmtId="174" fontId="44" fillId="0" borderId="0" xfId="20" applyFont="true" applyBorder="false" applyAlignment="true" applyProtection="true">
      <alignment horizontal="general" vertical="bottom" textRotation="0" wrapText="false" indent="0" shrinkToFit="false"/>
      <protection locked="true" hidden="false"/>
    </xf>
    <xf numFmtId="171" fontId="10" fillId="0" borderId="0" xfId="20" applyFont="true" applyBorder="false" applyAlignment="true" applyProtection="true">
      <alignment horizontal="left" vertical="bottom" textRotation="0" wrapText="false" indent="0" shrinkToFit="false"/>
      <protection locked="true" hidden="false"/>
    </xf>
    <xf numFmtId="174" fontId="17" fillId="0" borderId="13" xfId="20" applyFont="true" applyBorder="true" applyAlignment="true" applyProtection="true">
      <alignment horizontal="center" vertical="center" textRotation="0" wrapText="false" indent="0" shrinkToFit="false"/>
      <protection locked="true" hidden="false"/>
    </xf>
    <xf numFmtId="164" fontId="10" fillId="0" borderId="3" xfId="20" applyFont="true" applyBorder="true" applyAlignment="true" applyProtection="true">
      <alignment horizontal="center" vertical="bottom" textRotation="0" wrapText="true" indent="0" shrinkToFit="false"/>
      <protection locked="true" hidden="false"/>
    </xf>
    <xf numFmtId="171" fontId="35" fillId="0" borderId="13" xfId="20" applyFont="true" applyBorder="true" applyAlignment="true" applyProtection="true">
      <alignment horizontal="center" vertical="center" textRotation="0" wrapText="false" indent="0" shrinkToFit="false"/>
      <protection locked="true" hidden="false"/>
    </xf>
    <xf numFmtId="171" fontId="35" fillId="0" borderId="13" xfId="20" applyFont="true" applyBorder="true" applyAlignment="true" applyProtection="true">
      <alignment horizontal="general" vertical="bottom" textRotation="0" wrapText="false" indent="0" shrinkToFit="false"/>
      <protection locked="true" hidden="false"/>
    </xf>
    <xf numFmtId="174" fontId="16" fillId="0" borderId="3" xfId="20" applyFont="true" applyBorder="true" applyAlignment="true" applyProtection="true">
      <alignment horizontal="center" vertical="bottom" textRotation="0" wrapText="true" indent="0" shrinkToFit="false"/>
      <protection locked="true" hidden="false"/>
    </xf>
    <xf numFmtId="174" fontId="16" fillId="0" borderId="3" xfId="20" applyFont="true" applyBorder="true" applyAlignment="true" applyProtection="true">
      <alignment horizontal="center" vertical="center" textRotation="0" wrapText="false" indent="0" shrinkToFit="false"/>
      <protection locked="true" hidden="false"/>
    </xf>
    <xf numFmtId="171" fontId="16" fillId="0" borderId="3" xfId="20" applyFont="true" applyBorder="true" applyAlignment="true" applyProtection="true">
      <alignment horizontal="center" vertical="bottom" textRotation="0" wrapText="false" indent="0" shrinkToFit="false"/>
      <protection locked="true" hidden="false"/>
    </xf>
    <xf numFmtId="174" fontId="16" fillId="0" borderId="12" xfId="20" applyFont="true" applyBorder="true" applyAlignment="true" applyProtection="true">
      <alignment horizontal="center" vertical="center" textRotation="0" wrapText="false" indent="0" shrinkToFit="false"/>
      <protection locked="true" hidden="false"/>
    </xf>
    <xf numFmtId="168" fontId="16" fillId="0" borderId="12" xfId="20" applyFont="true" applyBorder="true" applyAlignment="true" applyProtection="true">
      <alignment horizontal="center" vertical="bottom" textRotation="0" wrapText="false" indent="0" shrinkToFit="false"/>
      <protection locked="true" hidden="false"/>
    </xf>
    <xf numFmtId="164" fontId="16" fillId="0" borderId="12" xfId="20" applyFont="true" applyBorder="true" applyAlignment="true" applyProtection="true">
      <alignment horizontal="center" vertical="bottom" textRotation="0" wrapText="false" indent="0" shrinkToFit="false"/>
      <protection locked="true" hidden="false"/>
    </xf>
    <xf numFmtId="174" fontId="17" fillId="0" borderId="12" xfId="20" applyFont="true" applyBorder="true" applyAlignment="true" applyProtection="true">
      <alignment horizontal="left" vertical="bottom" textRotation="0" wrapText="true" indent="0" shrinkToFit="false"/>
      <protection locked="true" hidden="false"/>
    </xf>
    <xf numFmtId="174" fontId="17" fillId="0" borderId="12" xfId="20" applyFont="true" applyBorder="true" applyAlignment="true" applyProtection="true">
      <alignment horizontal="center" vertical="center" textRotation="0" wrapText="false" indent="0" shrinkToFit="false"/>
      <protection locked="true" hidden="false"/>
    </xf>
    <xf numFmtId="168" fontId="25" fillId="0" borderId="12" xfId="20" applyFont="true" applyBorder="true" applyAlignment="true" applyProtection="true">
      <alignment horizontal="right" vertical="bottom" textRotation="0" wrapText="false" indent="0" shrinkToFit="false"/>
      <protection locked="true" hidden="false"/>
    </xf>
    <xf numFmtId="168" fontId="17" fillId="0" borderId="12" xfId="20" applyFont="true" applyBorder="true" applyAlignment="true" applyProtection="true">
      <alignment horizontal="right" vertical="bottom" textRotation="0" wrapText="false" indent="0" shrinkToFit="false"/>
      <protection locked="true" hidden="false"/>
    </xf>
    <xf numFmtId="174" fontId="16" fillId="0" borderId="12" xfId="20" applyFont="true" applyBorder="true" applyAlignment="true" applyProtection="true">
      <alignment horizontal="left" vertical="bottom" textRotation="0" wrapText="true" indent="0" shrinkToFit="false"/>
      <protection locked="true" hidden="false"/>
    </xf>
    <xf numFmtId="168" fontId="39" fillId="0" borderId="3" xfId="20" applyFont="true" applyBorder="true" applyAlignment="true" applyProtection="true">
      <alignment horizontal="right" vertical="bottom" textRotation="0" wrapText="false" indent="0" shrinkToFit="false"/>
      <protection locked="true" hidden="false"/>
    </xf>
    <xf numFmtId="174" fontId="16" fillId="0" borderId="12" xfId="20" applyFont="true" applyBorder="true" applyAlignment="true" applyProtection="true">
      <alignment horizontal="center" vertical="center" textRotation="0" wrapText="true" indent="0" shrinkToFit="false"/>
      <protection locked="true" hidden="false"/>
    </xf>
    <xf numFmtId="167" fontId="17" fillId="0" borderId="0" xfId="20" applyFont="true" applyBorder="true" applyAlignment="true" applyProtection="true">
      <alignment horizontal="general" vertical="bottom" textRotation="0" wrapText="false" indent="0" shrinkToFit="false"/>
      <protection locked="true" hidden="false"/>
    </xf>
    <xf numFmtId="167" fontId="35" fillId="0" borderId="13" xfId="24" applyFont="true" applyBorder="true" applyAlignment="true" applyProtection="true">
      <alignment horizontal="center" vertical="center" textRotation="0" wrapText="true" indent="0" shrinkToFit="false"/>
      <protection locked="true" hidden="false"/>
    </xf>
    <xf numFmtId="167" fontId="16" fillId="3" borderId="3" xfId="24" applyFont="true" applyBorder="true" applyAlignment="true" applyProtection="true">
      <alignment horizontal="center" vertical="center" textRotation="0" wrapText="true" indent="0" shrinkToFit="false"/>
      <protection locked="true" hidden="false"/>
    </xf>
    <xf numFmtId="168" fontId="16" fillId="0" borderId="13" xfId="20" applyFont="true" applyBorder="true" applyAlignment="true" applyProtection="true">
      <alignment horizontal="right" vertical="bottom" textRotation="0" wrapText="false" indent="0" shrinkToFit="false"/>
      <protection locked="true" hidden="false"/>
    </xf>
    <xf numFmtId="167" fontId="16" fillId="0" borderId="13" xfId="24" applyFont="true" applyBorder="true" applyAlignment="true" applyProtection="true">
      <alignment horizontal="center" vertical="center" textRotation="0" wrapText="true" indent="0" shrinkToFit="false"/>
      <protection locked="true" hidden="false"/>
    </xf>
    <xf numFmtId="173" fontId="35" fillId="5" borderId="3" xfId="20" applyFont="true" applyBorder="true" applyAlignment="true" applyProtection="true">
      <alignment horizontal="general" vertical="bottom" textRotation="0" wrapText="false" indent="0" shrinkToFit="false"/>
      <protection locked="true" hidden="false"/>
    </xf>
    <xf numFmtId="168" fontId="15" fillId="0" borderId="0" xfId="20" applyFont="true" applyBorder="false" applyAlignment="true" applyProtection="true">
      <alignment horizontal="general" vertical="bottom" textRotation="0" wrapText="false" indent="0" shrinkToFit="false"/>
      <protection locked="true" hidden="false"/>
    </xf>
    <xf numFmtId="173" fontId="16" fillId="0" borderId="3" xfId="24" applyFont="true" applyBorder="true" applyAlignment="true" applyProtection="true">
      <alignment horizontal="left" vertical="center" textRotation="0" wrapText="true" indent="0" shrinkToFit="false"/>
      <protection locked="true" hidden="false"/>
    </xf>
    <xf numFmtId="173" fontId="35" fillId="0" borderId="3" xfId="24" applyFont="true" applyBorder="true" applyAlignment="true" applyProtection="true">
      <alignment horizontal="left" vertical="center" textRotation="0" wrapText="true" indent="0" shrinkToFit="false"/>
      <protection locked="true" hidden="false"/>
    </xf>
    <xf numFmtId="173" fontId="35" fillId="0" borderId="3" xfId="24" applyFont="true" applyBorder="true" applyAlignment="true" applyProtection="true">
      <alignment horizontal="center" vertical="center" textRotation="0" wrapText="true" indent="0" shrinkToFit="false"/>
      <protection locked="true" hidden="false"/>
    </xf>
    <xf numFmtId="168" fontId="16" fillId="11" borderId="3" xfId="20" applyFont="true" applyBorder="true" applyAlignment="true" applyProtection="true">
      <alignment horizontal="right" vertical="bottom" textRotation="0" wrapText="false" indent="0" shrinkToFit="false"/>
      <protection locked="true" hidden="false"/>
    </xf>
    <xf numFmtId="169" fontId="17" fillId="0" borderId="0" xfId="20" applyFont="true" applyBorder="false" applyAlignment="true" applyProtection="true">
      <alignment horizontal="left" vertical="bottom" textRotation="0" wrapText="false" indent="0" shrinkToFit="false"/>
      <protection locked="true" hidden="false"/>
    </xf>
    <xf numFmtId="168" fontId="16" fillId="11" borderId="13" xfId="20" applyFont="true" applyBorder="true" applyAlignment="true" applyProtection="true">
      <alignment horizontal="right" vertical="bottom" textRotation="0" wrapText="false" indent="0" shrinkToFit="false"/>
      <protection locked="true" hidden="false"/>
    </xf>
    <xf numFmtId="168" fontId="41" fillId="0" borderId="3" xfId="20" applyFont="true" applyBorder="true" applyAlignment="true" applyProtection="true">
      <alignment horizontal="right" vertical="bottom" textRotation="0" wrapText="false" indent="0" shrinkToFit="false"/>
      <protection locked="true" hidden="false"/>
    </xf>
    <xf numFmtId="164" fontId="17" fillId="0" borderId="0" xfId="20" applyFont="true" applyBorder="false" applyAlignment="true" applyProtection="true">
      <alignment horizontal="left" vertical="bottom" textRotation="0" wrapText="false" indent="0" shrinkToFit="false"/>
      <protection locked="true" hidden="false"/>
    </xf>
    <xf numFmtId="168" fontId="16" fillId="3" borderId="13" xfId="20" applyFont="true" applyBorder="true" applyAlignment="true" applyProtection="true">
      <alignment horizontal="right" vertical="bottom" textRotation="0" wrapText="false" indent="0" shrinkToFit="false"/>
      <protection locked="true" hidden="false"/>
    </xf>
    <xf numFmtId="167" fontId="16" fillId="0" borderId="0" xfId="24" applyFont="true" applyBorder="true" applyAlignment="true" applyProtection="true">
      <alignment horizontal="left" vertical="center" textRotation="0" wrapText="true" indent="0" shrinkToFit="false"/>
      <protection locked="true" hidden="false"/>
    </xf>
    <xf numFmtId="167" fontId="16" fillId="0" borderId="0" xfId="24" applyFont="true" applyBorder="true" applyAlignment="true" applyProtection="true">
      <alignment horizontal="center" vertical="center" textRotation="0" wrapText="true" indent="0" shrinkToFit="false"/>
      <protection locked="true" hidden="false"/>
    </xf>
    <xf numFmtId="168" fontId="16" fillId="0" borderId="0" xfId="20" applyFont="true" applyBorder="true" applyAlignment="true" applyProtection="true">
      <alignment horizontal="right" vertical="bottom" textRotation="0" wrapText="false" indent="0" shrinkToFit="false"/>
      <protection locked="true" hidden="false"/>
    </xf>
    <xf numFmtId="171" fontId="16" fillId="0" borderId="0" xfId="24" applyFont="true" applyBorder="true" applyAlignment="true" applyProtection="true">
      <alignment horizontal="left" vertical="center" textRotation="0" wrapText="true" indent="0" shrinkToFit="false"/>
      <protection locked="true" hidden="false"/>
    </xf>
    <xf numFmtId="171" fontId="16" fillId="0" borderId="0" xfId="24" applyFont="true" applyBorder="true" applyAlignment="true" applyProtection="true">
      <alignment horizontal="left" vertical="center" textRotation="0" wrapText="false" indent="0" shrinkToFit="false"/>
      <protection locked="true" hidden="false"/>
    </xf>
    <xf numFmtId="168" fontId="16" fillId="0" borderId="0" xfId="20" applyFont="true" applyBorder="true" applyAlignment="true" applyProtection="true">
      <alignment horizontal="left" vertical="bottom"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10" fillId="0" borderId="3" xfId="0" applyFont="true" applyBorder="true" applyAlignment="true" applyProtection="true">
      <alignment horizontal="general" vertical="center" textRotation="0" wrapText="true" indent="0" shrinkToFit="false"/>
      <protection locked="true" hidden="false"/>
    </xf>
    <xf numFmtId="164" fontId="10" fillId="0" borderId="3" xfId="0" applyFont="true" applyBorder="true" applyAlignment="true" applyProtection="true">
      <alignment horizontal="center" vertical="center" textRotation="0" wrapText="true" indent="0" shrinkToFit="false"/>
      <protection locked="true" hidden="false"/>
    </xf>
    <xf numFmtId="164" fontId="10" fillId="0" borderId="3"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64" fontId="48" fillId="12" borderId="3" xfId="0" applyFont="true" applyBorder="true" applyAlignment="true" applyProtection="true">
      <alignment horizontal="general" vertical="bottom" textRotation="0" wrapText="true" indent="0" shrinkToFit="false"/>
      <protection locked="true" hidden="false"/>
    </xf>
    <xf numFmtId="168" fontId="10" fillId="12" borderId="3" xfId="0" applyFont="true" applyBorder="true" applyAlignment="true" applyProtection="true">
      <alignment horizontal="center" vertical="center" textRotation="0" wrapText="false" indent="0" shrinkToFit="false"/>
      <protection locked="true" hidden="false"/>
    </xf>
    <xf numFmtId="168" fontId="10" fillId="12" borderId="3" xfId="0" applyFont="true" applyBorder="true" applyAlignment="true" applyProtection="true">
      <alignment horizontal="general" vertical="center" textRotation="0" wrapText="false" indent="0" shrinkToFit="false"/>
      <protection locked="true" hidden="false"/>
    </xf>
    <xf numFmtId="164" fontId="0" fillId="3" borderId="0" xfId="0" applyFont="false" applyBorder="false" applyAlignment="true" applyProtection="true">
      <alignment horizontal="general" vertical="bottom" textRotation="0" wrapText="false" indent="0" shrinkToFit="false"/>
      <protection locked="true" hidden="false"/>
    </xf>
    <xf numFmtId="164" fontId="10" fillId="13" borderId="3" xfId="0" applyFont="true" applyBorder="true" applyAlignment="true" applyProtection="true">
      <alignment horizontal="general" vertical="bottom" textRotation="0" wrapText="false" indent="0" shrinkToFit="false"/>
      <protection locked="true" hidden="false"/>
    </xf>
    <xf numFmtId="168" fontId="10" fillId="13" borderId="3" xfId="0" applyFont="true" applyBorder="true" applyAlignment="true" applyProtection="true">
      <alignment horizontal="general" vertical="bottom" textRotation="0" wrapText="false" indent="0" shrinkToFit="false"/>
      <protection locked="true" hidden="false"/>
    </xf>
    <xf numFmtId="168" fontId="35" fillId="13" borderId="3" xfId="0" applyFont="true" applyBorder="true" applyAlignment="true" applyProtection="true">
      <alignment horizontal="general" vertical="bottom" textRotation="0" wrapText="false" indent="0" shrinkToFit="false"/>
      <protection locked="true" hidden="false"/>
    </xf>
    <xf numFmtId="164" fontId="0" fillId="0" borderId="3" xfId="0" applyFont="true" applyBorder="true" applyAlignment="true" applyProtection="true">
      <alignment horizontal="general" vertical="bottom" textRotation="0" wrapText="false" indent="0" shrinkToFit="false"/>
      <protection locked="true" hidden="false"/>
    </xf>
    <xf numFmtId="168" fontId="10" fillId="14" borderId="3" xfId="0" applyFont="true" applyBorder="true" applyAlignment="true" applyProtection="true">
      <alignment horizontal="general" vertical="bottom" textRotation="0" wrapText="false" indent="0" shrinkToFit="false"/>
      <protection locked="true" hidden="false"/>
    </xf>
    <xf numFmtId="164" fontId="10" fillId="15" borderId="3" xfId="0" applyFont="true" applyBorder="true" applyAlignment="true" applyProtection="true">
      <alignment horizontal="general" vertical="bottom" textRotation="0" wrapText="false" indent="0" shrinkToFit="false"/>
      <protection locked="true" hidden="false"/>
    </xf>
    <xf numFmtId="168" fontId="10" fillId="15" borderId="3" xfId="0" applyFont="true" applyBorder="true" applyAlignment="true" applyProtection="true">
      <alignment horizontal="general" vertical="bottom" textRotation="0" wrapText="false" indent="0" shrinkToFit="false"/>
      <protection locked="true" hidden="false"/>
    </xf>
    <xf numFmtId="164" fontId="49" fillId="0" borderId="3" xfId="0" applyFont="true" applyBorder="true" applyAlignment="true" applyProtection="true">
      <alignment horizontal="general" vertical="bottom" textRotation="0" wrapText="false" indent="0" shrinkToFit="false"/>
      <protection locked="true" hidden="false"/>
    </xf>
    <xf numFmtId="168" fontId="49" fillId="3" borderId="3" xfId="0" applyFont="true" applyBorder="true" applyAlignment="true" applyProtection="true">
      <alignment horizontal="general" vertical="bottom" textRotation="0" wrapText="false" indent="0" shrinkToFit="false"/>
      <protection locked="true" hidden="false"/>
    </xf>
    <xf numFmtId="164" fontId="10" fillId="0" borderId="14" xfId="0" applyFont="true" applyBorder="true" applyAlignment="true" applyProtection="true">
      <alignment horizontal="general" vertical="bottom" textRotation="0" wrapText="false" indent="0" shrinkToFit="false"/>
      <protection locked="true" hidden="false"/>
    </xf>
    <xf numFmtId="168" fontId="10" fillId="0" borderId="0" xfId="0" applyFont="true" applyBorder="true" applyAlignment="true" applyProtection="true">
      <alignment horizontal="general" vertical="bottom" textRotation="0" wrapText="false" indent="0" shrinkToFit="false"/>
      <protection locked="true" hidden="false"/>
    </xf>
    <xf numFmtId="164" fontId="0" fillId="12" borderId="15" xfId="0" applyFont="true" applyBorder="true" applyAlignment="true" applyProtection="true">
      <alignment horizontal="center" vertical="bottom" textRotation="0" wrapText="false" indent="0" shrinkToFit="false"/>
      <protection locked="true" hidden="false"/>
    </xf>
    <xf numFmtId="164" fontId="0" fillId="12" borderId="0" xfId="0" applyFont="false" applyBorder="true" applyAlignment="true" applyProtection="true">
      <alignment horizontal="center" vertical="bottom" textRotation="0" wrapText="false" indent="0" shrinkToFit="false"/>
      <protection locked="true" hidden="false"/>
    </xf>
    <xf numFmtId="168" fontId="10" fillId="12" borderId="3" xfId="0" applyFont="true" applyBorder="true" applyAlignment="true" applyProtection="true">
      <alignment horizontal="general" vertical="bottom" textRotation="0" wrapText="false" indent="0" shrinkToFit="false"/>
      <protection locked="true" hidden="false"/>
    </xf>
    <xf numFmtId="167" fontId="0" fillId="0" borderId="9" xfId="0" applyFont="true" applyBorder="true" applyAlignment="true" applyProtection="true">
      <alignment horizontal="center" vertical="bottom" textRotation="0" wrapText="true" indent="0" shrinkToFit="false"/>
      <protection locked="true" hidden="false"/>
    </xf>
    <xf numFmtId="164" fontId="0" fillId="0" borderId="9" xfId="0" applyFont="true" applyBorder="true" applyAlignment="true" applyProtection="true">
      <alignment horizontal="center" vertical="bottom" textRotation="0" wrapText="true" indent="0" shrinkToFit="false"/>
      <protection locked="true" hidden="false"/>
    </xf>
    <xf numFmtId="164" fontId="17" fillId="14" borderId="16" xfId="0" applyFont="true" applyBorder="true" applyAlignment="true" applyProtection="true">
      <alignment horizontal="center" vertical="bottom" textRotation="0" wrapText="false" indent="0" shrinkToFit="false"/>
      <protection locked="true" hidden="false"/>
    </xf>
    <xf numFmtId="164" fontId="0" fillId="0" borderId="11" xfId="0" applyFont="true" applyBorder="true" applyAlignment="true" applyProtection="true">
      <alignment horizontal="center" vertical="bottom" textRotation="0" wrapText="true" indent="0" shrinkToFit="false"/>
      <protection locked="true" hidden="false"/>
    </xf>
    <xf numFmtId="164" fontId="30" fillId="14" borderId="11" xfId="0" applyFont="true" applyBorder="true" applyAlignment="true" applyProtection="true">
      <alignment horizontal="center" vertical="bottom" textRotation="0" wrapText="true" indent="0" shrinkToFit="false"/>
      <protection locked="true" hidden="false"/>
    </xf>
    <xf numFmtId="164" fontId="30" fillId="14" borderId="3" xfId="0" applyFont="true" applyBorder="true" applyAlignment="true" applyProtection="true">
      <alignment horizontal="center" vertical="bottom" textRotation="0" wrapText="true" indent="0" shrinkToFit="false"/>
      <protection locked="true" hidden="false"/>
    </xf>
    <xf numFmtId="164" fontId="30" fillId="14" borderId="13" xfId="0" applyFont="true" applyBorder="true" applyAlignment="true" applyProtection="true">
      <alignment horizontal="center" vertical="bottom" textRotation="0" wrapText="true" indent="0" shrinkToFit="false"/>
      <protection locked="true" hidden="false"/>
    </xf>
    <xf numFmtId="164" fontId="0" fillId="0" borderId="17" xfId="0" applyFont="true" applyBorder="true" applyAlignment="true" applyProtection="true">
      <alignment horizontal="center" vertical="center" textRotation="0" wrapText="true" indent="0" shrinkToFit="false"/>
      <protection locked="true" hidden="false"/>
    </xf>
    <xf numFmtId="164" fontId="30" fillId="14" borderId="16" xfId="0" applyFont="true" applyBorder="true" applyAlignment="true" applyProtection="true">
      <alignment horizontal="center" vertical="bottom" textRotation="0" wrapText="true" indent="0" shrinkToFit="false"/>
      <protection locked="true" hidden="false"/>
    </xf>
    <xf numFmtId="171" fontId="16" fillId="14" borderId="18" xfId="0" applyFont="true" applyBorder="true" applyAlignment="true" applyProtection="true">
      <alignment horizontal="general" vertical="bottom" textRotation="0" wrapText="true" indent="0" shrinkToFit="false"/>
      <protection locked="true" hidden="false"/>
    </xf>
    <xf numFmtId="171" fontId="16" fillId="14" borderId="3" xfId="0" applyFont="true" applyBorder="true" applyAlignment="true" applyProtection="true">
      <alignment horizontal="general" vertical="bottom" textRotation="0" wrapText="true" indent="0" shrinkToFit="false"/>
      <protection locked="true" hidden="false"/>
    </xf>
    <xf numFmtId="171" fontId="16" fillId="14" borderId="19" xfId="0" applyFont="true" applyBorder="true" applyAlignment="true" applyProtection="true">
      <alignment horizontal="general" vertical="bottom" textRotation="0" wrapText="true" indent="0" shrinkToFit="false"/>
      <protection locked="true" hidden="false"/>
    </xf>
    <xf numFmtId="171" fontId="16" fillId="14" borderId="11" xfId="0" applyFont="true" applyBorder="true" applyAlignment="true" applyProtection="true">
      <alignment horizontal="general" vertical="bottom" textRotation="0" wrapText="true" indent="0" shrinkToFit="false"/>
      <protection locked="true" hidden="false"/>
    </xf>
    <xf numFmtId="171" fontId="16" fillId="14" borderId="9" xfId="0" applyFont="true" applyBorder="true" applyAlignment="true" applyProtection="true">
      <alignment horizontal="general" vertical="bottom" textRotation="0" wrapText="true" indent="0" shrinkToFit="false"/>
      <protection locked="true" hidden="false"/>
    </xf>
    <xf numFmtId="164" fontId="10" fillId="0" borderId="9" xfId="0" applyFont="true" applyBorder="true" applyAlignment="true" applyProtection="true">
      <alignment horizontal="general" vertical="center" textRotation="0" wrapText="true" indent="0" shrinkToFit="false"/>
      <protection locked="true" hidden="false"/>
    </xf>
    <xf numFmtId="168" fontId="35" fillId="14" borderId="18" xfId="0" applyFont="true" applyBorder="true" applyAlignment="true" applyProtection="true">
      <alignment horizontal="general" vertical="bottom" textRotation="0" wrapText="false" indent="0" shrinkToFit="false"/>
      <protection locked="true" hidden="false"/>
    </xf>
    <xf numFmtId="168" fontId="35" fillId="14" borderId="3" xfId="0" applyFont="true" applyBorder="true" applyAlignment="true" applyProtection="true">
      <alignment horizontal="general" vertical="bottom" textRotation="0" wrapText="false" indent="0" shrinkToFit="false"/>
      <protection locked="true" hidden="false"/>
    </xf>
    <xf numFmtId="168" fontId="35" fillId="14" borderId="19" xfId="0" applyFont="true" applyBorder="true" applyAlignment="true" applyProtection="true">
      <alignment horizontal="general" vertical="bottom" textRotation="0" wrapText="false" indent="0" shrinkToFit="false"/>
      <protection locked="true" hidden="false"/>
    </xf>
    <xf numFmtId="168" fontId="35" fillId="14" borderId="11" xfId="0" applyFont="true" applyBorder="true" applyAlignment="true" applyProtection="true">
      <alignment horizontal="general" vertical="bottom" textRotation="0" wrapText="false" indent="0" shrinkToFit="false"/>
      <protection locked="true" hidden="false"/>
    </xf>
    <xf numFmtId="168" fontId="35" fillId="14" borderId="9" xfId="0" applyFont="true" applyBorder="true" applyAlignment="true" applyProtection="true">
      <alignment horizontal="general" vertical="bottom" textRotation="0" wrapText="false" indent="0" shrinkToFit="false"/>
      <protection locked="true" hidden="false"/>
    </xf>
    <xf numFmtId="174" fontId="10" fillId="0" borderId="9" xfId="0" applyFont="true" applyBorder="true" applyAlignment="true" applyProtection="true">
      <alignment horizontal="general" vertical="bottom" textRotation="0" wrapText="false" indent="0" shrinkToFit="false"/>
      <protection locked="true" hidden="false"/>
    </xf>
    <xf numFmtId="167" fontId="10" fillId="0" borderId="9" xfId="0" applyFont="true" applyBorder="true" applyAlignment="true" applyProtection="true">
      <alignment horizontal="center" vertical="bottom" textRotation="0" wrapText="false" indent="0" shrinkToFit="false"/>
      <protection locked="true" hidden="false"/>
    </xf>
    <xf numFmtId="168" fontId="50" fillId="16" borderId="3" xfId="0" applyFont="true" applyBorder="true" applyAlignment="true" applyProtection="true">
      <alignment horizontal="general" vertical="bottom" textRotation="0" wrapText="false" indent="0" shrinkToFit="false"/>
      <protection locked="true" hidden="false"/>
    </xf>
    <xf numFmtId="174" fontId="10" fillId="0" borderId="9" xfId="0" applyFont="true" applyBorder="true" applyAlignment="true" applyProtection="true">
      <alignment horizontal="center" vertical="bottom" textRotation="0" wrapText="false" indent="0" shrinkToFit="false"/>
      <protection locked="true" hidden="false"/>
    </xf>
    <xf numFmtId="168" fontId="50" fillId="16" borderId="19" xfId="0" applyFont="true" applyBorder="true" applyAlignment="true" applyProtection="true">
      <alignment horizontal="general" vertical="bottom" textRotation="0" wrapText="false" indent="0" shrinkToFit="false"/>
      <protection locked="true" hidden="false"/>
    </xf>
    <xf numFmtId="167" fontId="0" fillId="0" borderId="9" xfId="0" applyFont="false" applyBorder="true" applyAlignment="true" applyProtection="true">
      <alignment horizontal="general" vertical="bottom" textRotation="0" wrapText="false" indent="0" shrinkToFit="false"/>
      <protection locked="true" hidden="false"/>
    </xf>
    <xf numFmtId="167" fontId="0" fillId="0" borderId="9" xfId="0" applyFont="true" applyBorder="true" applyAlignment="true" applyProtection="true">
      <alignment horizontal="center" vertical="bottom" textRotation="0" wrapText="false" indent="0" shrinkToFit="false"/>
      <protection locked="true" hidden="false"/>
    </xf>
    <xf numFmtId="168" fontId="0" fillId="0" borderId="18" xfId="0" applyFont="false" applyBorder="true" applyAlignment="true" applyProtection="true">
      <alignment horizontal="general" vertical="bottom" textRotation="0" wrapText="false" indent="0" shrinkToFit="false"/>
      <protection locked="true" hidden="false"/>
    </xf>
    <xf numFmtId="168" fontId="0" fillId="0" borderId="19" xfId="0" applyFont="false" applyBorder="true" applyAlignment="true" applyProtection="true">
      <alignment horizontal="general" vertical="bottom" textRotation="0" wrapText="false" indent="0" shrinkToFit="false"/>
      <protection locked="true" hidden="false"/>
    </xf>
    <xf numFmtId="168" fontId="0" fillId="0" borderId="11" xfId="0" applyFont="false" applyBorder="true" applyAlignment="true" applyProtection="true">
      <alignment horizontal="general" vertical="bottom" textRotation="0" wrapText="false" indent="0" shrinkToFit="false"/>
      <protection locked="true" hidden="false"/>
    </xf>
    <xf numFmtId="168" fontId="12" fillId="0" borderId="3" xfId="0" applyFont="true" applyBorder="true" applyAlignment="true" applyProtection="true">
      <alignment horizontal="general" vertical="bottom" textRotation="0" wrapText="false" indent="0" shrinkToFit="false"/>
      <protection locked="true" hidden="false"/>
    </xf>
    <xf numFmtId="168" fontId="0" fillId="0" borderId="9" xfId="0" applyFont="false" applyBorder="true" applyAlignment="true" applyProtection="true">
      <alignment horizontal="general" vertical="bottom" textRotation="0" wrapText="false" indent="0" shrinkToFit="false"/>
      <protection locked="true" hidden="false"/>
    </xf>
    <xf numFmtId="167" fontId="16" fillId="3" borderId="3" xfId="20" applyFont="true" applyBorder="true" applyAlignment="true" applyProtection="true">
      <alignment horizontal="general" vertical="bottom" textRotation="0" wrapText="false" indent="0" shrinkToFit="false"/>
      <protection locked="true" hidden="false"/>
    </xf>
    <xf numFmtId="171" fontId="0" fillId="0" borderId="9" xfId="0" applyFont="false" applyBorder="true" applyAlignment="true" applyProtection="true">
      <alignment horizontal="general" vertical="bottom" textRotation="0" wrapText="false" indent="0" shrinkToFit="false"/>
      <protection locked="true" hidden="false"/>
    </xf>
    <xf numFmtId="174" fontId="0" fillId="0" borderId="9" xfId="0" applyFont="false" applyBorder="true" applyAlignment="true" applyProtection="true">
      <alignment horizontal="general" vertical="bottom" textRotation="0" wrapText="false" indent="0" shrinkToFit="false"/>
      <protection locked="true" hidden="false"/>
    </xf>
    <xf numFmtId="174" fontId="0" fillId="0" borderId="9" xfId="0" applyFont="false" applyBorder="true" applyAlignment="true" applyProtection="true">
      <alignment horizontal="center" vertical="bottom" textRotation="0" wrapText="false" indent="0" shrinkToFit="false"/>
      <protection locked="true" hidden="false"/>
    </xf>
    <xf numFmtId="168" fontId="0" fillId="0" borderId="20" xfId="0" applyFont="false" applyBorder="true" applyAlignment="true" applyProtection="true">
      <alignment horizontal="general" vertical="bottom" textRotation="0" wrapText="false" indent="0" shrinkToFit="false"/>
      <protection locked="true" hidden="false"/>
    </xf>
    <xf numFmtId="168" fontId="0" fillId="0" borderId="21" xfId="0" applyFont="false" applyBorder="true" applyAlignment="true" applyProtection="true">
      <alignment horizontal="general" vertical="bottom" textRotation="0" wrapText="false" indent="0" shrinkToFit="false"/>
      <protection locked="true" hidden="false"/>
    </xf>
    <xf numFmtId="168" fontId="0" fillId="0" borderId="22" xfId="0" applyFont="false" applyBorder="true" applyAlignment="true" applyProtection="true">
      <alignment horizontal="general" vertical="bottom" textRotation="0" wrapText="false" indent="0" shrinkToFit="false"/>
      <protection locked="true" hidden="false"/>
    </xf>
    <xf numFmtId="168" fontId="0" fillId="0" borderId="23" xfId="0" applyFont="false" applyBorder="true" applyAlignment="true" applyProtection="true">
      <alignment horizontal="general" vertical="bottom" textRotation="0" wrapText="false" indent="0" shrinkToFit="false"/>
      <protection locked="true" hidden="false"/>
    </xf>
    <xf numFmtId="168" fontId="0" fillId="0" borderId="12" xfId="0" applyFont="false" applyBorder="true" applyAlignment="true" applyProtection="true">
      <alignment horizontal="general" vertical="bottom" textRotation="0" wrapText="false" indent="0" shrinkToFit="false"/>
      <protection locked="true" hidden="false"/>
    </xf>
    <xf numFmtId="168" fontId="0" fillId="0" borderId="15" xfId="0" applyFont="false" applyBorder="true" applyAlignment="true" applyProtection="true">
      <alignment horizontal="general" vertical="bottom" textRotation="0" wrapText="false" indent="0" shrinkToFit="false"/>
      <protection locked="true" hidden="false"/>
    </xf>
    <xf numFmtId="168" fontId="31"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right" vertical="bottom" textRotation="0" wrapText="false" indent="0" shrinkToFit="false"/>
      <protection locked="true" hidden="false"/>
    </xf>
    <xf numFmtId="171" fontId="0" fillId="0" borderId="0" xfId="0" applyFont="true" applyBorder="true" applyAlignment="true" applyProtection="true">
      <alignment horizontal="center" vertical="bottom" textRotation="0" wrapText="false" indent="0" shrinkToFit="false"/>
      <protection locked="true" hidden="false"/>
    </xf>
    <xf numFmtId="164" fontId="10" fillId="0" borderId="0" xfId="0" applyFont="true" applyBorder="true" applyAlignment="true" applyProtection="true">
      <alignment horizontal="center" vertical="bottom" textRotation="0" wrapText="true" indent="0" shrinkToFit="false"/>
      <protection locked="true" hidden="false"/>
    </xf>
    <xf numFmtId="164" fontId="0" fillId="0" borderId="3" xfId="0" applyFont="true" applyBorder="true" applyAlignment="true" applyProtection="true">
      <alignment horizontal="center" vertical="center" textRotation="0" wrapText="false" indent="0" shrinkToFit="false"/>
      <protection locked="true" hidden="false"/>
    </xf>
    <xf numFmtId="164" fontId="0" fillId="0" borderId="3" xfId="22" applyFont="true" applyBorder="true" applyAlignment="true" applyProtection="true">
      <alignment horizontal="center" vertical="center" textRotation="0" wrapText="true" indent="0" shrinkToFit="false"/>
      <protection locked="true" hidden="false"/>
    </xf>
    <xf numFmtId="167" fontId="0" fillId="0" borderId="3" xfId="0" applyFont="true" applyBorder="true" applyAlignment="true" applyProtection="true">
      <alignment horizontal="center" vertical="center" textRotation="0" wrapText="false" indent="0" shrinkToFit="false"/>
      <protection locked="true" hidden="false"/>
    </xf>
    <xf numFmtId="168" fontId="0" fillId="0" borderId="3" xfId="0" applyFont="true" applyBorder="true" applyAlignment="true" applyProtection="true">
      <alignment horizontal="center" vertical="center" textRotation="0" wrapText="false" indent="0" shrinkToFit="false"/>
      <protection locked="true" hidden="false"/>
    </xf>
    <xf numFmtId="164" fontId="0" fillId="0" borderId="3" xfId="0" applyFont="true" applyBorder="true" applyAlignment="true" applyProtection="true">
      <alignment horizontal="left" vertical="top" textRotation="0" wrapText="true" indent="3" shrinkToFit="false"/>
      <protection locked="true" hidden="false"/>
    </xf>
    <xf numFmtId="164" fontId="0" fillId="0" borderId="0" xfId="0" applyFont="true" applyBorder="true" applyAlignment="true" applyProtection="true">
      <alignment horizontal="left" vertical="top" textRotation="0" wrapText="true" indent="3" shrinkToFit="false"/>
      <protection locked="true" hidden="false"/>
    </xf>
    <xf numFmtId="167" fontId="0" fillId="0" borderId="0" xfId="0" applyFont="true" applyBorder="true" applyAlignment="true" applyProtection="true">
      <alignment horizontal="center" vertical="center" textRotation="0" wrapText="false" indent="0" shrinkToFit="false"/>
      <protection locked="true" hidden="false"/>
    </xf>
    <xf numFmtId="168" fontId="0" fillId="0" borderId="0" xfId="0" applyFont="true" applyBorder="true" applyAlignment="true" applyProtection="true">
      <alignment horizontal="center" vertical="center" textRotation="0" wrapText="false" indent="0" shrinkToFit="false"/>
      <protection locked="true" hidden="false"/>
    </xf>
    <xf numFmtId="168" fontId="0" fillId="0" borderId="0" xfId="0" applyFont="true" applyBorder="false" applyAlignment="true" applyProtection="true">
      <alignment horizontal="general" vertical="bottom" textRotation="0" wrapText="false" indent="0" shrinkToFit="false"/>
      <protection locked="true" hidden="false"/>
    </xf>
    <xf numFmtId="171" fontId="0" fillId="0" borderId="0" xfId="0" applyFont="false" applyBorder="true" applyAlignment="true" applyProtection="true">
      <alignment horizontal="center" vertical="bottom" textRotation="0" wrapText="false" indent="0" shrinkToFit="false"/>
      <protection locked="true" hidden="false"/>
    </xf>
    <xf numFmtId="164" fontId="10" fillId="0" borderId="0" xfId="0" applyFont="true" applyBorder="true" applyAlignment="true" applyProtection="true">
      <alignment horizontal="center" vertical="bottom" textRotation="0" wrapText="false" indent="0" shrinkToFit="false"/>
      <protection locked="true" hidden="false"/>
    </xf>
    <xf numFmtId="164" fontId="16" fillId="3" borderId="3" xfId="0" applyFont="true" applyBorder="true" applyAlignment="true" applyProtection="true">
      <alignment horizontal="center" vertical="center" textRotation="0" wrapText="true" indent="0" shrinkToFit="false"/>
      <protection locked="true" hidden="false"/>
    </xf>
    <xf numFmtId="167" fontId="16" fillId="3" borderId="3" xfId="0" applyFont="true" applyBorder="true" applyAlignment="true" applyProtection="true">
      <alignment horizontal="center" vertical="center" textRotation="0" wrapText="true" indent="0" shrinkToFit="false"/>
      <protection locked="true" hidden="false"/>
    </xf>
    <xf numFmtId="164" fontId="0" fillId="0" borderId="3" xfId="0" applyFont="false" applyBorder="true" applyAlignment="true" applyProtection="true">
      <alignment horizontal="center" vertical="bottom" textRotation="0" wrapText="false" indent="0" shrinkToFit="false"/>
      <protection locked="true" hidden="false"/>
    </xf>
    <xf numFmtId="164" fontId="16" fillId="3" borderId="3" xfId="0" applyFont="true" applyBorder="true" applyAlignment="true" applyProtection="true">
      <alignment horizontal="left" vertical="center" textRotation="0" wrapText="true" indent="0" shrinkToFit="false"/>
      <protection locked="true" hidden="false"/>
    </xf>
    <xf numFmtId="168" fontId="0" fillId="0" borderId="3" xfId="0" applyFont="false" applyBorder="true" applyAlignment="true" applyProtection="true">
      <alignment horizontal="right" vertical="bottom" textRotation="0" wrapText="false" indent="0" shrinkToFit="false"/>
      <protection locked="true" hidden="false"/>
    </xf>
    <xf numFmtId="164" fontId="16" fillId="3" borderId="3" xfId="0" applyFont="true" applyBorder="true" applyAlignment="true" applyProtection="true">
      <alignment horizontal="general" vertical="center" textRotation="0" wrapText="true" indent="0" shrinkToFit="false"/>
      <protection locked="true" hidden="false"/>
    </xf>
    <xf numFmtId="164" fontId="0" fillId="0" borderId="3" xfId="0" applyFont="false" applyBorder="true" applyAlignment="true" applyProtection="true">
      <alignment horizontal="general" vertical="bottom" textRotation="0" wrapText="true" indent="0" shrinkToFit="false"/>
      <protection locked="true" hidden="false"/>
    </xf>
    <xf numFmtId="171" fontId="0" fillId="12" borderId="3" xfId="0" applyFont="false" applyBorder="true" applyAlignment="true" applyProtection="true">
      <alignment horizontal="general" vertical="bottom" textRotation="0" wrapText="false" indent="0" shrinkToFit="false"/>
      <protection locked="true" hidden="false"/>
    </xf>
    <xf numFmtId="164" fontId="51" fillId="0" borderId="0" xfId="0" applyFont="true" applyBorder="false" applyAlignment="true" applyProtection="true">
      <alignment horizontal="general" vertical="bottom" textRotation="0" wrapText="false" indent="0" shrinkToFit="false"/>
      <protection locked="true" hidden="false"/>
    </xf>
    <xf numFmtId="168" fontId="0" fillId="12" borderId="3" xfId="0" applyFont="false" applyBorder="true" applyAlignment="true" applyProtection="true">
      <alignment horizontal="general" vertical="bottom" textRotation="0" wrapText="false" indent="0" shrinkToFit="false"/>
      <protection locked="true" hidden="false"/>
    </xf>
    <xf numFmtId="168" fontId="12" fillId="12" borderId="3" xfId="0" applyFont="true" applyBorder="true" applyAlignment="true" applyProtection="true">
      <alignment horizontal="general" vertical="bottom" textRotation="0" wrapText="false" indent="0" shrinkToFit="false"/>
      <protection locked="true" hidden="false"/>
    </xf>
    <xf numFmtId="164" fontId="10" fillId="0" borderId="3" xfId="0" applyFont="true" applyBorder="true" applyAlignment="true" applyProtection="true">
      <alignment horizontal="right" vertical="bottom" textRotation="0" wrapText="false" indent="0" shrinkToFit="false"/>
      <protection locked="true" hidden="false"/>
    </xf>
    <xf numFmtId="171" fontId="10" fillId="0" borderId="0" xfId="0" applyFont="true" applyBorder="true" applyAlignment="true" applyProtection="true">
      <alignment horizontal="center" vertical="bottom" textRotation="0" wrapText="false" indent="0" shrinkToFit="false"/>
      <protection locked="true" hidden="false"/>
    </xf>
    <xf numFmtId="164" fontId="0" fillId="0" borderId="3" xfId="0" applyFont="true" applyBorder="true" applyAlignment="true" applyProtection="true">
      <alignment horizontal="left" vertical="bottom" textRotation="0" wrapText="false" indent="0" shrinkToFit="false"/>
      <protection locked="true" hidden="false"/>
    </xf>
    <xf numFmtId="167" fontId="16" fillId="3" borderId="9" xfId="0" applyFont="true" applyBorder="true" applyAlignment="true" applyProtection="true">
      <alignment horizontal="center" vertical="center" textRotation="0" wrapText="true" indent="0" shrinkToFit="false"/>
      <protection locked="true" hidden="false"/>
    </xf>
    <xf numFmtId="167" fontId="0" fillId="0" borderId="3" xfId="0" applyFont="false" applyBorder="true" applyAlignment="true" applyProtection="true">
      <alignment horizontal="center" vertical="bottom" textRotation="0" wrapText="false" indent="0" shrinkToFit="false"/>
      <protection locked="true" hidden="false"/>
    </xf>
    <xf numFmtId="164" fontId="10" fillId="0" borderId="9" xfId="0" applyFont="true" applyBorder="true" applyAlignment="true" applyProtection="true">
      <alignment horizontal="right" vertical="bottom" textRotation="0" wrapText="true" indent="0" shrinkToFit="false"/>
      <protection locked="true" hidden="false"/>
    </xf>
    <xf numFmtId="164" fontId="10" fillId="0" borderId="0" xfId="0" applyFont="true" applyBorder="true" applyAlignment="true" applyProtection="true">
      <alignment horizontal="right" vertical="bottom" textRotation="0" wrapText="false" indent="0" shrinkToFit="false"/>
      <protection locked="true" hidden="false"/>
    </xf>
    <xf numFmtId="171" fontId="52" fillId="0" borderId="0" xfId="0" applyFont="true" applyBorder="false" applyAlignment="true" applyProtection="true">
      <alignment horizontal="general" vertical="bottom" textRotation="0" wrapText="false" indent="0" shrinkToFit="false"/>
      <protection locked="true" hidden="false"/>
    </xf>
    <xf numFmtId="175" fontId="0" fillId="0" borderId="3" xfId="0" applyFont="false" applyBorder="true" applyAlignment="true" applyProtection="true">
      <alignment horizontal="general" vertical="bottom" textRotation="0" wrapText="false" indent="0" shrinkToFit="false"/>
      <protection locked="true" hidden="false"/>
    </xf>
    <xf numFmtId="176"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64" fontId="12" fillId="0" borderId="3" xfId="0" applyFont="true" applyBorder="true" applyAlignment="true" applyProtection="true">
      <alignment horizontal="center" vertical="bottom" textRotation="0" wrapText="false" indent="0" shrinkToFit="false"/>
      <protection locked="true" hidden="false"/>
    </xf>
    <xf numFmtId="171" fontId="12" fillId="0" borderId="3" xfId="0" applyFont="true" applyBorder="true" applyAlignment="true" applyProtection="true">
      <alignment horizontal="center" vertical="bottom" textRotation="0" wrapText="true" indent="0" shrinkToFit="false"/>
      <protection locked="true" hidden="false"/>
    </xf>
    <xf numFmtId="164" fontId="53" fillId="0" borderId="3" xfId="0" applyFont="true" applyBorder="true" applyAlignment="true" applyProtection="true">
      <alignment horizontal="left" vertical="bottom" textRotation="0" wrapText="true" indent="0" shrinkToFit="false"/>
      <protection locked="true" hidden="false"/>
    </xf>
    <xf numFmtId="164" fontId="53" fillId="0" borderId="3" xfId="0" applyFont="true" applyBorder="true" applyAlignment="true" applyProtection="true">
      <alignment horizontal="center" vertical="bottom" textRotation="0" wrapText="false" indent="0" shrinkToFit="false"/>
      <protection locked="true" hidden="false"/>
    </xf>
    <xf numFmtId="168" fontId="53" fillId="0" borderId="3" xfId="0" applyFont="true" applyBorder="true" applyAlignment="true" applyProtection="true">
      <alignment horizontal="general" vertical="bottom" textRotation="0" wrapText="false" indent="0" shrinkToFit="false"/>
      <protection locked="true" hidden="false"/>
    </xf>
    <xf numFmtId="164" fontId="12" fillId="0" borderId="3" xfId="0" applyFont="true" applyBorder="true" applyAlignment="true" applyProtection="true">
      <alignment horizontal="left" vertical="bottom" textRotation="0" wrapText="true" indent="0" shrinkToFit="false"/>
      <protection locked="true" hidden="false"/>
    </xf>
    <xf numFmtId="164" fontId="53" fillId="0" borderId="3" xfId="0" applyFont="true" applyBorder="true" applyAlignment="true" applyProtection="true">
      <alignment horizontal="left" vertical="bottom" textRotation="0" wrapText="false" indent="0" shrinkToFit="false"/>
      <protection locked="true" hidden="false"/>
    </xf>
    <xf numFmtId="168" fontId="10" fillId="0" borderId="0" xfId="0" applyFont="true" applyBorder="false" applyAlignment="true" applyProtection="true">
      <alignment horizontal="general" vertical="bottom" textRotation="0" wrapText="false" indent="0" shrinkToFit="false"/>
      <protection locked="true" hidden="false"/>
    </xf>
    <xf numFmtId="168" fontId="13" fillId="0" borderId="0" xfId="20" applyFont="true" applyBorder="true" applyAlignment="true" applyProtection="true">
      <alignment horizontal="general" vertical="bottom" textRotation="0" wrapText="false" indent="0" shrinkToFit="false"/>
      <protection locked="true" hidden="false"/>
    </xf>
    <xf numFmtId="164" fontId="11" fillId="0" borderId="0" xfId="20" applyFont="true" applyBorder="false" applyAlignment="true" applyProtection="true">
      <alignment horizontal="general" vertical="bottom" textRotation="0" wrapText="false" indent="0" shrinkToFit="false"/>
      <protection locked="true" hidden="false"/>
    </xf>
    <xf numFmtId="164" fontId="11" fillId="0" borderId="0" xfId="30" applyFont="true" applyBorder="true" applyAlignment="true" applyProtection="true">
      <alignment horizontal="center" vertical="bottom" textRotation="0" wrapText="true" indent="0" shrinkToFit="false"/>
      <protection locked="true" hidden="false"/>
    </xf>
    <xf numFmtId="164" fontId="54" fillId="0" borderId="0" xfId="0" applyFont="true" applyBorder="true" applyAlignment="true" applyProtection="true">
      <alignment horizontal="center" vertical="bottom" textRotation="0" wrapText="true" indent="0" shrinkToFit="false"/>
      <protection locked="true" hidden="false"/>
    </xf>
    <xf numFmtId="168" fontId="15" fillId="0" borderId="0" xfId="20" applyFont="true" applyBorder="true" applyAlignment="true" applyProtection="true">
      <alignment horizontal="general" vertical="bottom" textRotation="0" wrapText="false" indent="0" shrinkToFit="false"/>
      <protection locked="true" hidden="false"/>
    </xf>
    <xf numFmtId="168" fontId="14" fillId="0" borderId="0" xfId="20" applyFont="true" applyBorder="true" applyAlignment="true" applyProtection="true">
      <alignment horizontal="general" vertical="bottom" textRotation="0" wrapText="false" indent="0" shrinkToFit="false"/>
      <protection locked="true" hidden="false"/>
    </xf>
    <xf numFmtId="164" fontId="55" fillId="0" borderId="0" xfId="30" applyFont="true" applyBorder="true" applyAlignment="true" applyProtection="true">
      <alignment horizontal="right" vertical="bottom" textRotation="0" wrapText="false" indent="0" shrinkToFit="false"/>
      <protection locked="true" hidden="false"/>
    </xf>
    <xf numFmtId="164" fontId="11" fillId="0" borderId="0" xfId="30" applyFont="true" applyBorder="true" applyAlignment="true" applyProtection="true">
      <alignment horizontal="general" vertical="bottom" textRotation="0" wrapText="false" indent="0" shrinkToFit="false"/>
      <protection locked="true" hidden="false"/>
    </xf>
    <xf numFmtId="174" fontId="11" fillId="0" borderId="0" xfId="30" applyFont="true" applyBorder="true" applyAlignment="true" applyProtection="true">
      <alignment horizontal="general" vertical="bottom" textRotation="0" wrapText="false" indent="0" shrinkToFit="false"/>
      <protection locked="true" hidden="false"/>
    </xf>
    <xf numFmtId="164" fontId="11" fillId="0" borderId="0" xfId="30" applyFont="true" applyBorder="true" applyAlignment="true" applyProtection="true">
      <alignment horizontal="center" vertical="bottom" textRotation="0" wrapText="false" indent="0" shrinkToFit="false"/>
      <protection locked="true" hidden="false"/>
    </xf>
    <xf numFmtId="164" fontId="54" fillId="0" borderId="0" xfId="30" applyFont="true" applyBorder="true" applyAlignment="true" applyProtection="true">
      <alignment horizontal="center" vertical="bottom" textRotation="0" wrapText="false" indent="0" shrinkToFit="false"/>
      <protection locked="true" hidden="false"/>
    </xf>
    <xf numFmtId="164" fontId="11" fillId="0" borderId="0" xfId="30" applyFont="true" applyBorder="true" applyAlignment="true" applyProtection="true">
      <alignment horizontal="center" vertical="center" textRotation="0" wrapText="false" indent="0" shrinkToFit="false"/>
      <protection locked="true" hidden="false"/>
    </xf>
    <xf numFmtId="164" fontId="54" fillId="0" borderId="0" xfId="30" applyFont="true" applyBorder="true" applyAlignment="true" applyProtection="true">
      <alignment horizontal="right" vertical="bottom" textRotation="0" wrapText="false" indent="0" shrinkToFit="false"/>
      <protection locked="true" hidden="false"/>
    </xf>
    <xf numFmtId="171" fontId="54" fillId="0" borderId="0" xfId="30" applyFont="true" applyBorder="true" applyAlignment="true" applyProtection="true">
      <alignment horizontal="general" vertical="bottom" textRotation="0" wrapText="false" indent="0" shrinkToFit="false"/>
      <protection locked="true" hidden="false"/>
    </xf>
    <xf numFmtId="164" fontId="11" fillId="0" borderId="0" xfId="20" applyFont="true" applyBorder="false" applyAlignment="true" applyProtection="true">
      <alignment horizontal="right" vertical="bottom" textRotation="0" wrapText="false" indent="0" shrinkToFit="false"/>
      <protection locked="true" hidden="false"/>
    </xf>
    <xf numFmtId="164" fontId="54" fillId="0" borderId="0" xfId="20" applyFont="true" applyBorder="false" applyAlignment="true" applyProtection="true">
      <alignment horizontal="general" vertical="bottom" textRotation="0" wrapText="false" indent="0" shrinkToFit="false"/>
      <protection locked="true" hidden="false"/>
    </xf>
    <xf numFmtId="171" fontId="54" fillId="0" borderId="0" xfId="30" applyFont="true" applyBorder="true" applyAlignment="true" applyProtection="true">
      <alignment horizontal="center" vertical="bottom" textRotation="0" wrapText="false" indent="0" shrinkToFit="false"/>
      <protection locked="true" hidden="false"/>
    </xf>
    <xf numFmtId="168" fontId="25" fillId="0" borderId="0" xfId="20" applyFont="true" applyBorder="true" applyAlignment="true" applyProtection="true">
      <alignment horizontal="general" vertical="bottom" textRotation="0" wrapText="false" indent="0" shrinkToFit="false"/>
      <protection locked="true" hidden="false"/>
    </xf>
    <xf numFmtId="169" fontId="11" fillId="0" borderId="0" xfId="20" applyFont="true" applyBorder="false" applyAlignment="true" applyProtection="true">
      <alignment horizontal="general" vertical="bottom" textRotation="0" wrapText="false" indent="0" shrinkToFit="false"/>
      <protection locked="true" hidden="false"/>
    </xf>
    <xf numFmtId="168" fontId="11" fillId="0" borderId="0" xfId="30" applyFont="true" applyBorder="true" applyAlignment="true" applyProtection="true">
      <alignment horizontal="general" vertical="bottom" textRotation="0" wrapText="false" indent="0" shrinkToFit="false"/>
      <protection locked="true" hidden="false"/>
    </xf>
    <xf numFmtId="168" fontId="56" fillId="0" borderId="0" xfId="20" applyFont="true" applyBorder="true" applyAlignment="true" applyProtection="true">
      <alignment horizontal="general" vertical="bottom" textRotation="0" wrapText="false" indent="0" shrinkToFit="false"/>
      <protection locked="true" hidden="false"/>
    </xf>
    <xf numFmtId="164" fontId="55" fillId="0" borderId="0" xfId="30" applyFont="true" applyBorder="true" applyAlignment="true" applyProtection="true">
      <alignment horizontal="general" vertical="bottom" textRotation="0" wrapText="false" indent="0" shrinkToFit="false"/>
      <protection locked="true" hidden="false"/>
    </xf>
    <xf numFmtId="164" fontId="54" fillId="0" borderId="9" xfId="30" applyFont="true" applyBorder="true" applyAlignment="true" applyProtection="true">
      <alignment horizontal="center" vertical="center" textRotation="0" wrapText="true" indent="0" shrinkToFit="false"/>
      <protection locked="true" hidden="false"/>
    </xf>
    <xf numFmtId="164" fontId="54" fillId="0" borderId="3" xfId="30" applyFont="true" applyBorder="true" applyAlignment="true" applyProtection="true">
      <alignment horizontal="center" vertical="center" textRotation="0" wrapText="true" indent="0" shrinkToFit="false"/>
      <protection locked="true" hidden="false"/>
    </xf>
    <xf numFmtId="164" fontId="54" fillId="0" borderId="11" xfId="30" applyFont="true" applyBorder="true" applyAlignment="true" applyProtection="true">
      <alignment horizontal="center" vertical="center" textRotation="0" wrapText="true" indent="0" shrinkToFit="false"/>
      <protection locked="true" hidden="false"/>
    </xf>
    <xf numFmtId="164" fontId="54" fillId="0" borderId="3" xfId="20" applyFont="true" applyBorder="true" applyAlignment="true" applyProtection="true">
      <alignment horizontal="left" vertical="bottom" textRotation="0" wrapText="false" indent="0" shrinkToFit="false"/>
      <protection locked="true" hidden="false"/>
    </xf>
    <xf numFmtId="164" fontId="56" fillId="0" borderId="0" xfId="20" applyFont="true" applyBorder="true" applyAlignment="true" applyProtection="true">
      <alignment horizontal="general" vertical="bottom" textRotation="0" wrapText="false" indent="0" shrinkToFit="false"/>
      <protection locked="true" hidden="false"/>
    </xf>
    <xf numFmtId="164" fontId="54" fillId="0" borderId="0" xfId="20" applyFont="true" applyBorder="true" applyAlignment="true" applyProtection="true">
      <alignment horizontal="general" vertical="bottom" textRotation="0" wrapText="false" indent="0" shrinkToFit="false"/>
      <protection locked="true" hidden="false"/>
    </xf>
    <xf numFmtId="164" fontId="57" fillId="0" borderId="3" xfId="30" applyFont="true" applyBorder="true" applyAlignment="true" applyProtection="true">
      <alignment horizontal="center" vertical="center" textRotation="0" wrapText="true" indent="0" shrinkToFit="false"/>
      <protection locked="true" hidden="false"/>
    </xf>
    <xf numFmtId="164" fontId="25" fillId="0" borderId="0" xfId="20" applyFont="true" applyBorder="true" applyAlignment="true" applyProtection="true">
      <alignment horizontal="general" vertical="bottom" textRotation="0" wrapText="false" indent="0" shrinkToFit="false"/>
      <protection locked="true" hidden="false"/>
    </xf>
    <xf numFmtId="164" fontId="58" fillId="0" borderId="9" xfId="30" applyFont="true" applyBorder="true" applyAlignment="true" applyProtection="true">
      <alignment horizontal="general" vertical="center" textRotation="0" wrapText="true" indent="0" shrinkToFit="false"/>
      <protection locked="true" hidden="false"/>
    </xf>
    <xf numFmtId="164" fontId="58" fillId="0" borderId="10" xfId="30" applyFont="true" applyBorder="true" applyAlignment="true" applyProtection="true">
      <alignment horizontal="general" vertical="center" textRotation="0" wrapText="true" indent="0" shrinkToFit="false"/>
      <protection locked="true" hidden="false"/>
    </xf>
    <xf numFmtId="164" fontId="58" fillId="0" borderId="10" xfId="30" applyFont="true" applyBorder="true" applyAlignment="true" applyProtection="true">
      <alignment horizontal="left" vertical="center" textRotation="0" wrapText="true" indent="0" shrinkToFit="false"/>
      <protection locked="true" hidden="false"/>
    </xf>
    <xf numFmtId="171" fontId="58" fillId="0" borderId="3" xfId="30" applyFont="true" applyBorder="true" applyAlignment="true" applyProtection="true">
      <alignment horizontal="center" vertical="center" textRotation="0" wrapText="true" indent="0" shrinkToFit="false"/>
      <protection locked="true" hidden="false"/>
    </xf>
    <xf numFmtId="164" fontId="58" fillId="0" borderId="0" xfId="20" applyFont="true" applyBorder="false" applyAlignment="true" applyProtection="true">
      <alignment horizontal="center" vertical="center" textRotation="0" wrapText="false" indent="0" shrinkToFit="false"/>
      <protection locked="true" hidden="false"/>
    </xf>
    <xf numFmtId="168" fontId="59" fillId="0" borderId="0" xfId="20" applyFont="true" applyBorder="true" applyAlignment="true" applyProtection="true">
      <alignment horizontal="center" vertical="center" textRotation="0" wrapText="false" indent="0" shrinkToFit="false"/>
      <protection locked="true" hidden="false"/>
    </xf>
    <xf numFmtId="168" fontId="60" fillId="0" borderId="0" xfId="20" applyFont="true" applyBorder="true" applyAlignment="true" applyProtection="true">
      <alignment horizontal="center" vertical="center" textRotation="0" wrapText="false" indent="0" shrinkToFit="false"/>
      <protection locked="true" hidden="false"/>
    </xf>
    <xf numFmtId="164" fontId="61" fillId="0" borderId="10" xfId="30" applyFont="true" applyBorder="true" applyAlignment="true" applyProtection="true">
      <alignment horizontal="general" vertical="bottom" textRotation="0" wrapText="false" indent="0" shrinkToFit="false"/>
      <protection locked="true" hidden="false"/>
    </xf>
    <xf numFmtId="164" fontId="61" fillId="0" borderId="3" xfId="30" applyFont="true" applyBorder="true" applyAlignment="true" applyProtection="true">
      <alignment horizontal="general" vertical="bottom" textRotation="0" wrapText="false" indent="0" shrinkToFit="false"/>
      <protection locked="true" hidden="false"/>
    </xf>
    <xf numFmtId="167" fontId="61" fillId="0" borderId="3" xfId="30" applyFont="true" applyBorder="true" applyAlignment="true" applyProtection="true">
      <alignment horizontal="general" vertical="bottom" textRotation="0" wrapText="false" indent="0" shrinkToFit="false"/>
      <protection locked="true" hidden="false"/>
    </xf>
    <xf numFmtId="164" fontId="61" fillId="0" borderId="3" xfId="30" applyFont="true" applyBorder="true" applyAlignment="true" applyProtection="true">
      <alignment horizontal="center" vertical="bottom" textRotation="0" wrapText="false" indent="0" shrinkToFit="false"/>
      <protection locked="true" hidden="false"/>
    </xf>
    <xf numFmtId="164" fontId="61" fillId="0" borderId="9" xfId="30" applyFont="true" applyBorder="true" applyAlignment="true" applyProtection="true">
      <alignment horizontal="center" vertical="bottom" textRotation="0" wrapText="false" indent="0" shrinkToFit="false"/>
      <protection locked="true" hidden="false"/>
    </xf>
    <xf numFmtId="164" fontId="62" fillId="0" borderId="3" xfId="30" applyFont="true" applyBorder="true" applyAlignment="true" applyProtection="true">
      <alignment horizontal="center" vertical="bottom" textRotation="0" wrapText="false" indent="0" shrinkToFit="false"/>
      <protection locked="true" hidden="false"/>
    </xf>
    <xf numFmtId="168" fontId="61" fillId="0" borderId="3" xfId="30" applyFont="true" applyBorder="true" applyAlignment="true" applyProtection="true">
      <alignment horizontal="center" vertical="bottom" textRotation="0" wrapText="false" indent="0" shrinkToFit="false"/>
      <protection locked="true" hidden="false"/>
    </xf>
    <xf numFmtId="164" fontId="11" fillId="0" borderId="2" xfId="30" applyFont="true" applyBorder="true" applyAlignment="true" applyProtection="true">
      <alignment horizontal="general" vertical="bottom" textRotation="0" wrapText="false" indent="0" shrinkToFit="false"/>
      <protection locked="true" hidden="false"/>
    </xf>
    <xf numFmtId="164" fontId="63" fillId="10" borderId="2" xfId="30" applyFont="true" applyBorder="true" applyAlignment="true" applyProtection="true">
      <alignment horizontal="general" vertical="bottom" textRotation="0" wrapText="false" indent="0" shrinkToFit="false"/>
      <protection locked="true" hidden="false"/>
    </xf>
    <xf numFmtId="164" fontId="63" fillId="0" borderId="2" xfId="30" applyFont="true" applyBorder="true" applyAlignment="true" applyProtection="true">
      <alignment horizontal="general" vertical="bottom" textRotation="0" wrapText="false" indent="0" shrinkToFit="false"/>
      <protection locked="true" hidden="false"/>
    </xf>
    <xf numFmtId="168" fontId="63" fillId="10" borderId="2" xfId="30" applyFont="true" applyBorder="true" applyAlignment="true" applyProtection="true">
      <alignment horizontal="general" vertical="bottom" textRotation="0" wrapText="false" indent="0" shrinkToFit="false"/>
      <protection locked="true" hidden="false"/>
    </xf>
    <xf numFmtId="164" fontId="63" fillId="0" borderId="0" xfId="30" applyFont="true" applyBorder="true" applyAlignment="true" applyProtection="true">
      <alignment horizontal="general" vertical="bottom" textRotation="0" wrapText="false" indent="0" shrinkToFit="false"/>
      <protection locked="true" hidden="false"/>
    </xf>
    <xf numFmtId="168" fontId="63" fillId="0" borderId="2" xfId="30" applyFont="true" applyBorder="true" applyAlignment="true" applyProtection="true">
      <alignment horizontal="general" vertical="bottom" textRotation="0" wrapText="false" indent="0" shrinkToFit="false"/>
      <protection locked="true" hidden="false"/>
    </xf>
    <xf numFmtId="164" fontId="11" fillId="0" borderId="14" xfId="30" applyFont="true" applyBorder="true" applyAlignment="true" applyProtection="true">
      <alignment horizontal="general" vertical="bottom" textRotation="0" wrapText="false" indent="0" shrinkToFit="false"/>
      <protection locked="true" hidden="false"/>
    </xf>
    <xf numFmtId="167" fontId="11" fillId="0" borderId="14" xfId="30" applyFont="true" applyBorder="true" applyAlignment="true" applyProtection="true">
      <alignment horizontal="general" vertical="bottom" textRotation="0" wrapText="false" indent="0" shrinkToFit="false"/>
      <protection locked="true" hidden="false"/>
    </xf>
    <xf numFmtId="164" fontId="11" fillId="0" borderId="14" xfId="30" applyFont="true" applyBorder="true" applyAlignment="true" applyProtection="true">
      <alignment horizontal="center" vertical="bottom" textRotation="0" wrapText="false" indent="0" shrinkToFit="false"/>
      <protection locked="true" hidden="false"/>
    </xf>
    <xf numFmtId="164" fontId="11" fillId="0" borderId="24" xfId="30" applyFont="true" applyBorder="true" applyAlignment="true" applyProtection="true">
      <alignment horizontal="center" vertical="bottom" textRotation="0" wrapText="false" indent="0" shrinkToFit="false"/>
      <protection locked="true" hidden="false"/>
    </xf>
    <xf numFmtId="164" fontId="54" fillId="0" borderId="3" xfId="30" applyFont="true" applyBorder="true" applyAlignment="true" applyProtection="true">
      <alignment horizontal="center" vertical="bottom" textRotation="0" wrapText="false" indent="0" shrinkToFit="false"/>
      <protection locked="true" hidden="false"/>
    </xf>
    <xf numFmtId="168" fontId="11" fillId="0" borderId="3" xfId="30" applyFont="true" applyBorder="true" applyAlignment="true" applyProtection="true">
      <alignment horizontal="center" vertical="bottom" textRotation="0" wrapText="false" indent="0" shrinkToFit="false"/>
      <protection locked="true" hidden="false"/>
    </xf>
    <xf numFmtId="164" fontId="63" fillId="10" borderId="0" xfId="30" applyFont="true" applyBorder="true" applyAlignment="true" applyProtection="true">
      <alignment horizontal="general" vertical="bottom" textRotation="0" wrapText="false" indent="0" shrinkToFit="false"/>
      <protection locked="true" hidden="false"/>
    </xf>
    <xf numFmtId="168" fontId="63" fillId="10" borderId="0" xfId="30" applyFont="true" applyBorder="true" applyAlignment="true" applyProtection="true">
      <alignment horizontal="general" vertical="bottom" textRotation="0" wrapText="false" indent="0" shrinkToFit="false"/>
      <protection locked="true" hidden="false"/>
    </xf>
    <xf numFmtId="168" fontId="63" fillId="0" borderId="0" xfId="30" applyFont="true" applyBorder="true" applyAlignment="true" applyProtection="true">
      <alignment horizontal="general" vertical="bottom" textRotation="0" wrapText="false" indent="0" shrinkToFit="false"/>
      <protection locked="true" hidden="false"/>
    </xf>
    <xf numFmtId="164" fontId="54" fillId="0" borderId="14" xfId="20" applyFont="true" applyBorder="true" applyAlignment="true" applyProtection="true">
      <alignment horizontal="general" vertical="bottom" textRotation="0" wrapText="false" indent="0" shrinkToFit="false"/>
      <protection locked="true" hidden="false"/>
    </xf>
    <xf numFmtId="167" fontId="11" fillId="0" borderId="14" xfId="20" applyFont="true" applyBorder="true" applyAlignment="true" applyProtection="true">
      <alignment horizontal="general" vertical="bottom" textRotation="0" wrapText="false" indent="0" shrinkToFit="false"/>
      <protection locked="true" hidden="false"/>
    </xf>
    <xf numFmtId="164" fontId="11" fillId="0" borderId="1" xfId="30" applyFont="true" applyBorder="true" applyAlignment="true" applyProtection="true">
      <alignment horizontal="general" vertical="bottom" textRotation="0" wrapText="false" indent="0" shrinkToFit="false"/>
      <protection locked="true" hidden="false"/>
    </xf>
    <xf numFmtId="164" fontId="63" fillId="0" borderId="1" xfId="30" applyFont="true" applyBorder="true" applyAlignment="true" applyProtection="true">
      <alignment horizontal="general" vertical="bottom" textRotation="0" wrapText="false" indent="0" shrinkToFit="false"/>
      <protection locked="true" hidden="false"/>
    </xf>
    <xf numFmtId="168" fontId="63" fillId="0" borderId="1" xfId="30" applyFont="true" applyBorder="true" applyAlignment="true" applyProtection="true">
      <alignment horizontal="general" vertical="bottom" textRotation="0" wrapText="false" indent="0" shrinkToFit="false"/>
      <protection locked="true" hidden="false"/>
    </xf>
    <xf numFmtId="164" fontId="63" fillId="0" borderId="14" xfId="30" applyFont="true" applyBorder="true" applyAlignment="true" applyProtection="true">
      <alignment horizontal="general" vertical="bottom" textRotation="0" wrapText="false" indent="0" shrinkToFit="false"/>
      <protection locked="true" hidden="false"/>
    </xf>
    <xf numFmtId="167" fontId="63" fillId="0" borderId="14" xfId="30" applyFont="true" applyBorder="true" applyAlignment="true" applyProtection="true">
      <alignment horizontal="general" vertical="bottom" textRotation="0" wrapText="false" indent="0" shrinkToFit="false"/>
      <protection locked="true" hidden="false"/>
    </xf>
    <xf numFmtId="168" fontId="57" fillId="10" borderId="0" xfId="30" applyFont="true" applyBorder="true" applyAlignment="true" applyProtection="true">
      <alignment horizontal="general" vertical="bottom" textRotation="0" wrapText="false" indent="0" shrinkToFit="false"/>
      <protection locked="true" hidden="false"/>
    </xf>
    <xf numFmtId="164" fontId="64" fillId="0" borderId="0" xfId="30" applyFont="true" applyBorder="true" applyAlignment="true" applyProtection="true">
      <alignment horizontal="general" vertical="bottom" textRotation="0" wrapText="false" indent="0" shrinkToFit="false"/>
      <protection locked="true" hidden="false"/>
    </xf>
    <xf numFmtId="168" fontId="56" fillId="0" borderId="0" xfId="20" applyFont="true" applyBorder="false" applyAlignment="true" applyProtection="true">
      <alignment horizontal="general" vertical="bottom" textRotation="0" wrapText="false" indent="0" shrinkToFit="false"/>
      <protection locked="true" hidden="false"/>
    </xf>
    <xf numFmtId="168" fontId="14" fillId="0" borderId="0" xfId="20" applyFont="true" applyBorder="false" applyAlignment="true" applyProtection="true">
      <alignment horizontal="general" vertical="bottom" textRotation="0" wrapText="false" indent="0" shrinkToFit="false"/>
      <protection locked="true" hidden="false"/>
    </xf>
    <xf numFmtId="164" fontId="65" fillId="0" borderId="17" xfId="30" applyFont="true" applyBorder="true" applyAlignment="true" applyProtection="true">
      <alignment horizontal="general" vertical="bottom" textRotation="0" wrapText="false" indent="0" shrinkToFit="false"/>
      <protection locked="true" hidden="false"/>
    </xf>
    <xf numFmtId="164" fontId="65" fillId="0" borderId="2" xfId="30" applyFont="true" applyBorder="true" applyAlignment="true" applyProtection="true">
      <alignment horizontal="general" vertical="bottom" textRotation="0" wrapText="false" indent="0" shrinkToFit="false"/>
      <protection locked="true" hidden="false"/>
    </xf>
    <xf numFmtId="164" fontId="65" fillId="0" borderId="13" xfId="30" applyFont="true" applyBorder="true" applyAlignment="true" applyProtection="true">
      <alignment horizontal="general" vertical="bottom" textRotation="0" wrapText="false" indent="0" shrinkToFit="false"/>
      <protection locked="true" hidden="false"/>
    </xf>
    <xf numFmtId="167" fontId="65" fillId="0" borderId="13" xfId="30" applyFont="true" applyBorder="true" applyAlignment="true" applyProtection="true">
      <alignment horizontal="general" vertical="bottom" textRotation="0" wrapText="false" indent="0" shrinkToFit="false"/>
      <protection locked="true" hidden="false"/>
    </xf>
    <xf numFmtId="164" fontId="65" fillId="0" borderId="13" xfId="30" applyFont="true" applyBorder="true" applyAlignment="true" applyProtection="true">
      <alignment horizontal="center" vertical="bottom" textRotation="0" wrapText="false" indent="0" shrinkToFit="false"/>
      <protection locked="true" hidden="false"/>
    </xf>
    <xf numFmtId="164" fontId="65" fillId="0" borderId="17" xfId="30" applyFont="true" applyBorder="true" applyAlignment="true" applyProtection="true">
      <alignment horizontal="center" vertical="bottom" textRotation="0" wrapText="false" indent="0" shrinkToFit="false"/>
      <protection locked="true" hidden="false"/>
    </xf>
    <xf numFmtId="164" fontId="64" fillId="0" borderId="3" xfId="30" applyFont="true" applyBorder="true" applyAlignment="true" applyProtection="true">
      <alignment horizontal="center" vertical="bottom" textRotation="0" wrapText="false" indent="0" shrinkToFit="false"/>
      <protection locked="true" hidden="false"/>
    </xf>
    <xf numFmtId="168" fontId="65" fillId="0" borderId="3" xfId="30" applyFont="true" applyBorder="true" applyAlignment="true" applyProtection="true">
      <alignment horizontal="center" vertical="bottom" textRotation="0" wrapText="false" indent="0" shrinkToFit="false"/>
      <protection locked="true" hidden="false"/>
    </xf>
    <xf numFmtId="164" fontId="64" fillId="0" borderId="24" xfId="30" applyFont="true" applyBorder="true" applyAlignment="true" applyProtection="true">
      <alignment horizontal="general" vertical="bottom" textRotation="0" wrapText="false" indent="0" shrinkToFit="false"/>
      <protection locked="true" hidden="false"/>
    </xf>
    <xf numFmtId="164" fontId="57" fillId="10" borderId="0" xfId="30" applyFont="true" applyBorder="true" applyAlignment="true" applyProtection="true">
      <alignment horizontal="right" vertical="bottom" textRotation="0" wrapText="false" indent="0" shrinkToFit="false"/>
      <protection locked="true" hidden="false"/>
    </xf>
    <xf numFmtId="164" fontId="64" fillId="0" borderId="14" xfId="30" applyFont="true" applyBorder="true" applyAlignment="true" applyProtection="true">
      <alignment horizontal="general" vertical="bottom" textRotation="0" wrapText="false" indent="0" shrinkToFit="false"/>
      <protection locked="true" hidden="false"/>
    </xf>
    <xf numFmtId="167" fontId="64" fillId="0" borderId="14" xfId="30" applyFont="true" applyBorder="true" applyAlignment="true" applyProtection="true">
      <alignment horizontal="general" vertical="bottom" textRotation="0" wrapText="false" indent="0" shrinkToFit="false"/>
      <protection locked="true" hidden="false"/>
    </xf>
    <xf numFmtId="164" fontId="64" fillId="0" borderId="14" xfId="30" applyFont="true" applyBorder="true" applyAlignment="true" applyProtection="true">
      <alignment horizontal="center" vertical="bottom" textRotation="0" wrapText="false" indent="0" shrinkToFit="false"/>
      <protection locked="true" hidden="false"/>
    </xf>
    <xf numFmtId="164" fontId="64" fillId="0" borderId="24" xfId="30" applyFont="true" applyBorder="true" applyAlignment="true" applyProtection="true">
      <alignment horizontal="center" vertical="bottom" textRotation="0" wrapText="false" indent="0" shrinkToFit="false"/>
      <protection locked="true" hidden="false"/>
    </xf>
    <xf numFmtId="168" fontId="64" fillId="0" borderId="3" xfId="30" applyFont="true" applyBorder="true" applyAlignment="true" applyProtection="true">
      <alignment horizontal="center" vertical="bottom" textRotation="0" wrapText="false" indent="0" shrinkToFit="false"/>
      <protection locked="true" hidden="false"/>
    </xf>
    <xf numFmtId="164" fontId="65" fillId="0" borderId="24" xfId="30" applyFont="true" applyBorder="true" applyAlignment="true" applyProtection="true">
      <alignment horizontal="general" vertical="bottom" textRotation="0" wrapText="false" indent="0" shrinkToFit="false"/>
      <protection locked="true" hidden="false"/>
    </xf>
    <xf numFmtId="164" fontId="65" fillId="0" borderId="0" xfId="30" applyFont="true" applyBorder="true" applyAlignment="true" applyProtection="true">
      <alignment horizontal="general" vertical="bottom" textRotation="0" wrapText="false" indent="0" shrinkToFit="false"/>
      <protection locked="true" hidden="false"/>
    </xf>
    <xf numFmtId="164" fontId="65" fillId="0" borderId="14" xfId="30" applyFont="true" applyBorder="true" applyAlignment="true" applyProtection="true">
      <alignment horizontal="general" vertical="bottom" textRotation="0" wrapText="false" indent="0" shrinkToFit="false"/>
      <protection locked="true" hidden="false"/>
    </xf>
    <xf numFmtId="167" fontId="65" fillId="0" borderId="14" xfId="30" applyFont="true" applyBorder="true" applyAlignment="true" applyProtection="true">
      <alignment horizontal="general" vertical="bottom" textRotation="0" wrapText="false" indent="0" shrinkToFit="false"/>
      <protection locked="true" hidden="false"/>
    </xf>
    <xf numFmtId="164" fontId="65" fillId="0" borderId="14" xfId="30" applyFont="true" applyBorder="true" applyAlignment="true" applyProtection="true">
      <alignment horizontal="center" vertical="bottom" textRotation="0" wrapText="false" indent="0" shrinkToFit="false"/>
      <protection locked="true" hidden="false"/>
    </xf>
    <xf numFmtId="164" fontId="65" fillId="0" borderId="24" xfId="30" applyFont="true" applyBorder="true" applyAlignment="true" applyProtection="true">
      <alignment horizontal="center" vertical="bottom" textRotation="0" wrapText="false" indent="0" shrinkToFit="false"/>
      <protection locked="true" hidden="false"/>
    </xf>
    <xf numFmtId="164" fontId="54" fillId="0" borderId="24" xfId="30" applyFont="true" applyBorder="true" applyAlignment="true" applyProtection="true">
      <alignment horizontal="right" vertical="bottom" textRotation="0" wrapText="false" indent="0" shrinkToFit="false"/>
      <protection locked="true" hidden="false"/>
    </xf>
    <xf numFmtId="164" fontId="57" fillId="10" borderId="0" xfId="30" applyFont="true" applyBorder="true" applyAlignment="true" applyProtection="true">
      <alignment horizontal="left" vertical="bottom" textRotation="0" wrapText="false" indent="0" shrinkToFit="false"/>
      <protection locked="true" hidden="false"/>
    </xf>
    <xf numFmtId="164" fontId="57" fillId="10" borderId="0" xfId="30" applyFont="true" applyBorder="true" applyAlignment="true" applyProtection="true">
      <alignment horizontal="general" vertical="bottom" textRotation="0" wrapText="false" indent="0" shrinkToFit="false"/>
      <protection locked="true" hidden="false"/>
    </xf>
    <xf numFmtId="164" fontId="57" fillId="0" borderId="0" xfId="30" applyFont="true" applyBorder="true" applyAlignment="true" applyProtection="true">
      <alignment horizontal="general" vertical="bottom" textRotation="0" wrapText="false" indent="0" shrinkToFit="false"/>
      <protection locked="true" hidden="false"/>
    </xf>
    <xf numFmtId="177" fontId="57" fillId="10" borderId="0" xfId="30" applyFont="true" applyBorder="true" applyAlignment="true" applyProtection="true">
      <alignment horizontal="left" vertical="bottom" textRotation="0" wrapText="false" indent="0" shrinkToFit="false"/>
      <protection locked="true" hidden="false"/>
    </xf>
    <xf numFmtId="164" fontId="66" fillId="0" borderId="24" xfId="30" applyFont="true" applyBorder="true" applyAlignment="true" applyProtection="true">
      <alignment horizontal="general" vertical="bottom" textRotation="0" wrapText="false" indent="0" shrinkToFit="false"/>
      <protection locked="true" hidden="false"/>
    </xf>
    <xf numFmtId="164" fontId="66" fillId="0" borderId="0" xfId="30" applyFont="true" applyBorder="true" applyAlignment="true" applyProtection="true">
      <alignment horizontal="general" vertical="bottom" textRotation="0" wrapText="false" indent="0" shrinkToFit="false"/>
      <protection locked="true" hidden="false"/>
    </xf>
    <xf numFmtId="164" fontId="66" fillId="0" borderId="15" xfId="30" applyFont="true" applyBorder="true" applyAlignment="true" applyProtection="true">
      <alignment horizontal="general" vertical="bottom" textRotation="0" wrapText="false" indent="0" shrinkToFit="false"/>
      <protection locked="true" hidden="false"/>
    </xf>
    <xf numFmtId="164" fontId="65" fillId="0" borderId="1" xfId="30" applyFont="true" applyBorder="true" applyAlignment="true" applyProtection="true">
      <alignment horizontal="general" vertical="bottom" textRotation="0" wrapText="false" indent="0" shrinkToFit="false"/>
      <protection locked="true" hidden="false"/>
    </xf>
    <xf numFmtId="168" fontId="57" fillId="10" borderId="1" xfId="30" applyFont="true" applyBorder="true" applyAlignment="true" applyProtection="true">
      <alignment horizontal="general" vertical="bottom" textRotation="0" wrapText="false" indent="0" shrinkToFit="false"/>
      <protection locked="true" hidden="false"/>
    </xf>
    <xf numFmtId="164" fontId="64" fillId="0" borderId="1" xfId="30" applyFont="true" applyBorder="true" applyAlignment="true" applyProtection="true">
      <alignment horizontal="general" vertical="bottom" textRotation="0" wrapText="false" indent="0" shrinkToFit="false"/>
      <protection locked="true" hidden="false"/>
    </xf>
    <xf numFmtId="164" fontId="57" fillId="10" borderId="1" xfId="30" applyFont="true" applyBorder="true" applyAlignment="true" applyProtection="true">
      <alignment horizontal="right" vertical="bottom" textRotation="0" wrapText="false" indent="0" shrinkToFit="false"/>
      <protection locked="true" hidden="false"/>
    </xf>
    <xf numFmtId="164" fontId="65" fillId="0" borderId="12" xfId="30" applyFont="true" applyBorder="true" applyAlignment="true" applyProtection="true">
      <alignment horizontal="general" vertical="bottom" textRotation="0" wrapText="false" indent="0" shrinkToFit="false"/>
      <protection locked="true" hidden="false"/>
    </xf>
    <xf numFmtId="167" fontId="65" fillId="0" borderId="12" xfId="30" applyFont="true" applyBorder="true" applyAlignment="true" applyProtection="true">
      <alignment horizontal="general" vertical="bottom" textRotation="0" wrapText="false" indent="0" shrinkToFit="false"/>
      <protection locked="true" hidden="false"/>
    </xf>
    <xf numFmtId="164" fontId="65" fillId="0" borderId="12" xfId="30" applyFont="true" applyBorder="true" applyAlignment="true" applyProtection="true">
      <alignment horizontal="center" vertical="bottom" textRotation="0" wrapText="false" indent="0" shrinkToFit="false"/>
      <protection locked="true" hidden="false"/>
    </xf>
    <xf numFmtId="164" fontId="65" fillId="0" borderId="15" xfId="30" applyFont="true" applyBorder="true" applyAlignment="true" applyProtection="true">
      <alignment horizontal="center" vertical="bottom" textRotation="0" wrapText="false" indent="0" shrinkToFit="false"/>
      <protection locked="true" hidden="false"/>
    </xf>
    <xf numFmtId="164" fontId="64" fillId="0" borderId="24" xfId="30" applyFont="true" applyBorder="true" applyAlignment="true" applyProtection="true">
      <alignment horizontal="right" vertical="bottom" textRotation="0" wrapText="false" indent="0" shrinkToFit="false"/>
      <protection locked="true" hidden="false"/>
    </xf>
    <xf numFmtId="164" fontId="57" fillId="0" borderId="24" xfId="30" applyFont="true" applyBorder="true" applyAlignment="true" applyProtection="true">
      <alignment horizontal="right" vertical="bottom" textRotation="0" wrapText="false" indent="0" shrinkToFit="false"/>
      <protection locked="true" hidden="false"/>
    </xf>
    <xf numFmtId="164" fontId="57" fillId="0" borderId="0" xfId="30" applyFont="true" applyBorder="true" applyAlignment="true" applyProtection="true">
      <alignment horizontal="right" vertical="bottom" textRotation="0" wrapText="false" indent="0" shrinkToFit="false"/>
      <protection locked="true" hidden="false"/>
    </xf>
    <xf numFmtId="164" fontId="64" fillId="0" borderId="0" xfId="30" applyFont="true" applyBorder="true" applyAlignment="true" applyProtection="true">
      <alignment horizontal="right" vertical="bottom" textRotation="0" wrapText="false" indent="0" shrinkToFit="false"/>
      <protection locked="true" hidden="false"/>
    </xf>
    <xf numFmtId="164" fontId="67" fillId="0" borderId="9" xfId="30" applyFont="true" applyBorder="true" applyAlignment="true" applyProtection="true">
      <alignment horizontal="general" vertical="center" textRotation="0" wrapText="false" indent="0" shrinkToFit="false"/>
      <protection locked="true" hidden="false"/>
    </xf>
    <xf numFmtId="164" fontId="67" fillId="0" borderId="10" xfId="30" applyFont="true" applyBorder="true" applyAlignment="true" applyProtection="true">
      <alignment horizontal="general" vertical="center" textRotation="0" wrapText="false" indent="0" shrinkToFit="false"/>
      <protection locked="true" hidden="false"/>
    </xf>
    <xf numFmtId="164" fontId="67" fillId="0" borderId="3" xfId="30" applyFont="true" applyBorder="true" applyAlignment="true" applyProtection="true">
      <alignment horizontal="general" vertical="center" textRotation="0" wrapText="false" indent="0" shrinkToFit="false"/>
      <protection locked="true" hidden="false"/>
    </xf>
    <xf numFmtId="167" fontId="67" fillId="0" borderId="3" xfId="30" applyFont="true" applyBorder="true" applyAlignment="true" applyProtection="true">
      <alignment horizontal="general" vertical="center" textRotation="0" wrapText="false" indent="0" shrinkToFit="false"/>
      <protection locked="true" hidden="false"/>
    </xf>
    <xf numFmtId="164" fontId="67" fillId="0" borderId="3" xfId="30" applyFont="true" applyBorder="true" applyAlignment="true" applyProtection="true">
      <alignment horizontal="center" vertical="center" textRotation="0" wrapText="false" indent="0" shrinkToFit="false"/>
      <protection locked="true" hidden="false"/>
    </xf>
    <xf numFmtId="164" fontId="67" fillId="0" borderId="9" xfId="30" applyFont="true" applyBorder="true" applyAlignment="true" applyProtection="true">
      <alignment horizontal="center" vertical="center" textRotation="0" wrapText="false" indent="0" shrinkToFit="false"/>
      <protection locked="true" hidden="false"/>
    </xf>
    <xf numFmtId="164" fontId="68" fillId="0" borderId="3" xfId="30" applyFont="true" applyBorder="true" applyAlignment="true" applyProtection="true">
      <alignment horizontal="center" vertical="center" textRotation="0" wrapText="false" indent="0" shrinkToFit="false"/>
      <protection locked="true" hidden="false"/>
    </xf>
    <xf numFmtId="167" fontId="66" fillId="0" borderId="0" xfId="30" applyFont="true" applyBorder="true" applyAlignment="true" applyProtection="true">
      <alignment horizontal="general" vertical="bottom" textRotation="0" wrapText="false" indent="0" shrinkToFit="false"/>
      <protection locked="true" hidden="false"/>
    </xf>
    <xf numFmtId="169" fontId="11" fillId="0" borderId="0" xfId="30" applyFont="true" applyBorder="true" applyAlignment="true" applyProtection="true">
      <alignment horizontal="general" vertical="bottom" textRotation="0" wrapText="false" indent="0" shrinkToFit="false"/>
      <protection locked="true" hidden="false"/>
    </xf>
    <xf numFmtId="167" fontId="66" fillId="0" borderId="14" xfId="30" applyFont="true" applyBorder="true" applyAlignment="true" applyProtection="true">
      <alignment horizontal="general" vertical="bottom" textRotation="0" wrapText="false" indent="0" shrinkToFit="false"/>
      <protection locked="true" hidden="false"/>
    </xf>
    <xf numFmtId="167" fontId="66" fillId="0" borderId="24" xfId="30" applyFont="true" applyBorder="true" applyAlignment="true" applyProtection="true">
      <alignment horizontal="general" vertical="bottom" textRotation="0" wrapText="false" indent="0" shrinkToFit="false"/>
      <protection locked="true" hidden="false"/>
    </xf>
    <xf numFmtId="167" fontId="66" fillId="0" borderId="24" xfId="30" applyFont="true" applyBorder="true" applyAlignment="true" applyProtection="true">
      <alignment horizontal="center" vertical="bottom" textRotation="0" wrapText="false" indent="0" shrinkToFit="false"/>
      <protection locked="true" hidden="false"/>
    </xf>
    <xf numFmtId="167" fontId="66" fillId="0" borderId="14" xfId="30" applyFont="true" applyBorder="true" applyAlignment="true" applyProtection="true">
      <alignment horizontal="center" vertical="bottom" textRotation="0" wrapText="false" indent="0" shrinkToFit="false"/>
      <protection locked="true" hidden="false"/>
    </xf>
    <xf numFmtId="167" fontId="57" fillId="0" borderId="12" xfId="30" applyFont="true" applyBorder="true" applyAlignment="true" applyProtection="true">
      <alignment horizontal="center" vertical="bottom" textRotation="0" wrapText="false" indent="0" shrinkToFit="false"/>
      <protection locked="true" hidden="false"/>
    </xf>
    <xf numFmtId="168" fontId="11" fillId="0" borderId="12" xfId="30" applyFont="true" applyBorder="true" applyAlignment="true" applyProtection="true">
      <alignment horizontal="center" vertical="bottom" textRotation="0" wrapText="false" indent="0" shrinkToFit="false"/>
      <protection locked="true" hidden="false"/>
    </xf>
    <xf numFmtId="164" fontId="63" fillId="0" borderId="24" xfId="30" applyFont="true" applyBorder="true" applyAlignment="true" applyProtection="true">
      <alignment horizontal="right" vertical="bottom" textRotation="0" wrapText="false" indent="0" shrinkToFit="false"/>
      <protection locked="true" hidden="false"/>
    </xf>
    <xf numFmtId="168" fontId="57" fillId="0" borderId="0" xfId="30" applyFont="true" applyBorder="true" applyAlignment="true" applyProtection="true">
      <alignment horizontal="general" vertical="bottom" textRotation="0" wrapText="false" indent="0" shrinkToFit="false"/>
      <protection locked="true" hidden="false"/>
    </xf>
    <xf numFmtId="174" fontId="69" fillId="0" borderId="0" xfId="30" applyFont="true" applyBorder="true" applyAlignment="true" applyProtection="true">
      <alignment horizontal="general" vertical="bottom" textRotation="0" wrapText="false" indent="0" shrinkToFit="false"/>
      <protection locked="true" hidden="false"/>
    </xf>
    <xf numFmtId="164" fontId="69" fillId="0" borderId="0" xfId="30" applyFont="true" applyBorder="true" applyAlignment="true" applyProtection="true">
      <alignment horizontal="general" vertical="bottom" textRotation="0" wrapText="false" indent="0" shrinkToFit="false"/>
      <protection locked="true" hidden="false"/>
    </xf>
    <xf numFmtId="167" fontId="57" fillId="0" borderId="3" xfId="30" applyFont="true" applyBorder="true" applyAlignment="true" applyProtection="true">
      <alignment horizontal="center" vertical="bottom" textRotation="0" wrapText="false" indent="0" shrinkToFit="false"/>
      <protection locked="true" hidden="false"/>
    </xf>
    <xf numFmtId="164" fontId="63" fillId="0" borderId="24" xfId="30" applyFont="true" applyBorder="true" applyAlignment="true" applyProtection="true">
      <alignment horizontal="general" vertical="bottom" textRotation="0" wrapText="false" indent="0" shrinkToFit="false"/>
      <protection locked="true" hidden="false"/>
    </xf>
    <xf numFmtId="178" fontId="57" fillId="10" borderId="0" xfId="30" applyFont="true" applyBorder="true" applyAlignment="true" applyProtection="true">
      <alignment horizontal="general" vertical="bottom" textRotation="0" wrapText="false" indent="0" shrinkToFit="false"/>
      <protection locked="true" hidden="false"/>
    </xf>
    <xf numFmtId="167" fontId="57" fillId="0" borderId="0" xfId="30" applyFont="true" applyBorder="true" applyAlignment="true" applyProtection="true">
      <alignment horizontal="general" vertical="bottom" textRotation="0" wrapText="false" indent="0" shrinkToFit="false"/>
      <protection locked="true" hidden="false"/>
    </xf>
    <xf numFmtId="167" fontId="57" fillId="10" borderId="0" xfId="30" applyFont="true" applyBorder="true" applyAlignment="true" applyProtection="true">
      <alignment horizontal="general" vertical="bottom" textRotation="0" wrapText="false" indent="0" shrinkToFit="false"/>
      <protection locked="true" hidden="false"/>
    </xf>
    <xf numFmtId="179" fontId="57" fillId="10" borderId="0" xfId="30" applyFont="true" applyBorder="true" applyAlignment="true" applyProtection="true">
      <alignment horizontal="general" vertical="bottom" textRotation="0" wrapText="false" indent="0" shrinkToFit="false"/>
      <protection locked="true" hidden="false"/>
    </xf>
    <xf numFmtId="167" fontId="63" fillId="0" borderId="24" xfId="30" applyFont="true" applyBorder="true" applyAlignment="true" applyProtection="true">
      <alignment horizontal="general" vertical="bottom" textRotation="0" wrapText="false" indent="0" shrinkToFit="false"/>
      <protection locked="true" hidden="false"/>
    </xf>
    <xf numFmtId="164" fontId="63" fillId="0" borderId="24" xfId="30" applyFont="true" applyBorder="true" applyAlignment="true" applyProtection="true">
      <alignment horizontal="center" vertical="bottom" textRotation="0" wrapText="false" indent="0" shrinkToFit="false"/>
      <protection locked="true" hidden="false"/>
    </xf>
    <xf numFmtId="164" fontId="63" fillId="0" borderId="14" xfId="30" applyFont="true" applyBorder="true" applyAlignment="true" applyProtection="true">
      <alignment horizontal="center" vertical="bottom" textRotation="0" wrapText="false" indent="0" shrinkToFit="false"/>
      <protection locked="true" hidden="false"/>
    </xf>
    <xf numFmtId="164" fontId="63" fillId="0" borderId="3" xfId="30" applyFont="true" applyBorder="true" applyAlignment="true" applyProtection="true">
      <alignment horizontal="center" vertical="bottom" textRotation="0" wrapText="false" indent="0" shrinkToFit="false"/>
      <protection locked="true" hidden="false"/>
    </xf>
    <xf numFmtId="168" fontId="63" fillId="0" borderId="3" xfId="30" applyFont="true" applyBorder="true" applyAlignment="true" applyProtection="true">
      <alignment horizontal="center" vertical="bottom" textRotation="0" wrapText="false" indent="0" shrinkToFit="false"/>
      <protection locked="true" hidden="false"/>
    </xf>
    <xf numFmtId="173" fontId="57" fillId="10" borderId="0" xfId="30" applyFont="true" applyBorder="true" applyAlignment="true" applyProtection="true">
      <alignment horizontal="general" vertical="bottom" textRotation="0" wrapText="false" indent="0" shrinkToFit="false"/>
      <protection locked="true" hidden="false"/>
    </xf>
    <xf numFmtId="168" fontId="70" fillId="0" borderId="3" xfId="30" applyFont="true" applyBorder="true" applyAlignment="true" applyProtection="true">
      <alignment horizontal="center" vertical="bottom" textRotation="0" wrapText="false" indent="0" shrinkToFit="false"/>
      <protection locked="true" hidden="false"/>
    </xf>
    <xf numFmtId="164" fontId="64" fillId="10" borderId="0" xfId="30" applyFont="true" applyBorder="true" applyAlignment="true" applyProtection="true">
      <alignment horizontal="left" vertical="bottom" textRotation="0" wrapText="false" indent="0" shrinkToFit="false"/>
      <protection locked="true" hidden="false"/>
    </xf>
    <xf numFmtId="169" fontId="57" fillId="10" borderId="0" xfId="30" applyFont="true" applyBorder="true" applyAlignment="true" applyProtection="true">
      <alignment horizontal="left" vertical="bottom" textRotation="0" wrapText="false" indent="0" shrinkToFit="false"/>
      <protection locked="true" hidden="false"/>
    </xf>
    <xf numFmtId="180" fontId="57" fillId="10" borderId="0" xfId="30" applyFont="true" applyBorder="true" applyAlignment="true" applyProtection="true">
      <alignment horizontal="general" vertical="bottom" textRotation="0" wrapText="false" indent="0" shrinkToFit="false"/>
      <protection locked="true" hidden="false"/>
    </xf>
    <xf numFmtId="167" fontId="30" fillId="0" borderId="0" xfId="20" applyFont="true" applyBorder="false" applyAlignment="true" applyProtection="true">
      <alignment horizontal="general" vertical="bottom" textRotation="0" wrapText="false" indent="0" shrinkToFit="false"/>
      <protection locked="true" hidden="false"/>
    </xf>
    <xf numFmtId="181" fontId="57" fillId="10" borderId="0" xfId="30" applyFont="true" applyBorder="true" applyAlignment="true" applyProtection="true">
      <alignment horizontal="general" vertical="bottom" textRotation="0" wrapText="false" indent="0" shrinkToFit="false"/>
      <protection locked="true" hidden="false"/>
    </xf>
    <xf numFmtId="168" fontId="57" fillId="10" borderId="0" xfId="30" applyFont="true" applyBorder="true" applyAlignment="true" applyProtection="true">
      <alignment horizontal="left" vertical="bottom" textRotation="0" wrapText="false" indent="0" shrinkToFit="false"/>
      <protection locked="true" hidden="false"/>
    </xf>
    <xf numFmtId="182" fontId="57" fillId="10" borderId="0" xfId="30" applyFont="true" applyBorder="true" applyAlignment="true" applyProtection="true">
      <alignment horizontal="general" vertical="bottom" textRotation="0" wrapText="false" indent="0" shrinkToFit="false"/>
      <protection locked="true" hidden="false"/>
    </xf>
    <xf numFmtId="164" fontId="66" fillId="0" borderId="14" xfId="30" applyFont="true" applyBorder="true" applyAlignment="true" applyProtection="true">
      <alignment horizontal="general" vertical="bottom" textRotation="0" wrapText="false" indent="0" shrinkToFit="false"/>
      <protection locked="true" hidden="false"/>
    </xf>
    <xf numFmtId="164" fontId="66" fillId="0" borderId="24" xfId="30" applyFont="true" applyBorder="true" applyAlignment="true" applyProtection="true">
      <alignment horizontal="center" vertical="bottom" textRotation="0" wrapText="false" indent="0" shrinkToFit="false"/>
      <protection locked="true" hidden="false"/>
    </xf>
    <xf numFmtId="164" fontId="66" fillId="0" borderId="14" xfId="30" applyFont="true" applyBorder="true" applyAlignment="true" applyProtection="true">
      <alignment horizontal="center" vertical="bottom" textRotation="0" wrapText="false" indent="0" shrinkToFit="false"/>
      <protection locked="true" hidden="false"/>
    </xf>
    <xf numFmtId="164" fontId="57" fillId="0" borderId="3" xfId="30" applyFont="true" applyBorder="true" applyAlignment="true" applyProtection="true">
      <alignment horizontal="center" vertical="bottom" textRotation="0" wrapText="false" indent="0" shrinkToFit="false"/>
      <protection locked="true" hidden="false"/>
    </xf>
    <xf numFmtId="178" fontId="10" fillId="0" borderId="0" xfId="20" applyFont="true" applyBorder="false" applyAlignment="true" applyProtection="true">
      <alignment horizontal="general" vertical="bottom" textRotation="0" wrapText="false" indent="0" shrinkToFit="false"/>
      <protection locked="true" hidden="false"/>
    </xf>
    <xf numFmtId="167" fontId="10" fillId="0" borderId="0" xfId="20" applyFont="true" applyBorder="false" applyAlignment="true" applyProtection="true">
      <alignment horizontal="general" vertical="bottom" textRotation="0" wrapText="false" indent="0" shrinkToFit="false"/>
      <protection locked="true" hidden="false"/>
    </xf>
    <xf numFmtId="168" fontId="71" fillId="0" borderId="3" xfId="30" applyFont="true" applyBorder="true" applyAlignment="true" applyProtection="true">
      <alignment horizontal="center" vertical="bottom" textRotation="0" wrapText="false" indent="0" shrinkToFit="false"/>
      <protection locked="true" hidden="false"/>
    </xf>
    <xf numFmtId="177" fontId="57" fillId="10" borderId="0" xfId="30" applyFont="true" applyBorder="true" applyAlignment="true" applyProtection="true">
      <alignment horizontal="general" vertical="bottom" textRotation="0" wrapText="false" indent="0" shrinkToFit="false"/>
      <protection locked="true" hidden="false"/>
    </xf>
    <xf numFmtId="174" fontId="57" fillId="0" borderId="0" xfId="30" applyFont="true" applyBorder="true" applyAlignment="true" applyProtection="true">
      <alignment horizontal="general" vertical="bottom" textRotation="0" wrapText="false" indent="0" shrinkToFit="false"/>
      <protection locked="true" hidden="false"/>
    </xf>
    <xf numFmtId="164" fontId="57" fillId="0" borderId="14" xfId="30" applyFont="true" applyBorder="true" applyAlignment="true" applyProtection="true">
      <alignment horizontal="general" vertical="bottom" textRotation="0" wrapText="false" indent="0" shrinkToFit="false"/>
      <protection locked="true" hidden="false"/>
    </xf>
    <xf numFmtId="167" fontId="57" fillId="0" borderId="24" xfId="30" applyFont="true" applyBorder="true" applyAlignment="true" applyProtection="true">
      <alignment horizontal="general" vertical="bottom" textRotation="0" wrapText="false" indent="0" shrinkToFit="false"/>
      <protection locked="true" hidden="false"/>
    </xf>
    <xf numFmtId="164" fontId="57" fillId="0" borderId="24" xfId="30" applyFont="true" applyBorder="true" applyAlignment="true" applyProtection="true">
      <alignment horizontal="center" vertical="bottom" textRotation="0" wrapText="false" indent="0" shrinkToFit="false"/>
      <protection locked="true" hidden="false"/>
    </xf>
    <xf numFmtId="164" fontId="57" fillId="0" borderId="14" xfId="30" applyFont="true" applyBorder="true" applyAlignment="true" applyProtection="true">
      <alignment horizontal="center" vertical="bottom" textRotation="0" wrapText="false" indent="0" shrinkToFit="false"/>
      <protection locked="true" hidden="false"/>
    </xf>
    <xf numFmtId="164" fontId="67" fillId="0" borderId="17" xfId="30" applyFont="true" applyBorder="true" applyAlignment="true" applyProtection="true">
      <alignment horizontal="general" vertical="center" textRotation="0" wrapText="false" indent="0" shrinkToFit="false"/>
      <protection locked="true" hidden="false"/>
    </xf>
    <xf numFmtId="164" fontId="67" fillId="0" borderId="2" xfId="30" applyFont="true" applyBorder="true" applyAlignment="true" applyProtection="true">
      <alignment horizontal="general" vertical="center" textRotation="0" wrapText="false" indent="0" shrinkToFit="false"/>
      <protection locked="true" hidden="false"/>
    </xf>
    <xf numFmtId="164" fontId="67" fillId="0" borderId="13" xfId="30" applyFont="true" applyBorder="true" applyAlignment="true" applyProtection="true">
      <alignment horizontal="general" vertical="center" textRotation="0" wrapText="false" indent="0" shrinkToFit="false"/>
      <protection locked="true" hidden="false"/>
    </xf>
    <xf numFmtId="167" fontId="67" fillId="0" borderId="13" xfId="30" applyFont="true" applyBorder="true" applyAlignment="true" applyProtection="true">
      <alignment horizontal="general" vertical="center" textRotation="0" wrapText="false" indent="0" shrinkToFit="false"/>
      <protection locked="true" hidden="false"/>
    </xf>
    <xf numFmtId="164" fontId="67" fillId="0" borderId="13" xfId="30" applyFont="true" applyBorder="true" applyAlignment="true" applyProtection="true">
      <alignment horizontal="center" vertical="center" textRotation="0" wrapText="false" indent="0" shrinkToFit="false"/>
      <protection locked="true" hidden="false"/>
    </xf>
    <xf numFmtId="164" fontId="67" fillId="0" borderId="17" xfId="30" applyFont="true" applyBorder="true" applyAlignment="true" applyProtection="true">
      <alignment horizontal="center" vertical="center" textRotation="0" wrapText="false" indent="0" shrinkToFit="false"/>
      <protection locked="true" hidden="false"/>
    </xf>
    <xf numFmtId="164" fontId="66" fillId="0" borderId="17" xfId="30" applyFont="true" applyBorder="true" applyAlignment="true" applyProtection="true">
      <alignment horizontal="general" vertical="bottom" textRotation="0" wrapText="false" indent="0" shrinkToFit="false"/>
      <protection locked="true" hidden="false"/>
    </xf>
    <xf numFmtId="164" fontId="66" fillId="0" borderId="2" xfId="30" applyFont="true" applyBorder="true" applyAlignment="true" applyProtection="true">
      <alignment horizontal="general" vertical="bottom" textRotation="0" wrapText="false" indent="0" shrinkToFit="false"/>
      <protection locked="true" hidden="false"/>
    </xf>
    <xf numFmtId="164" fontId="72" fillId="0" borderId="2" xfId="30" applyFont="true" applyBorder="true" applyAlignment="true" applyProtection="true">
      <alignment horizontal="general" vertical="bottom" textRotation="0" wrapText="false" indent="0" shrinkToFit="false"/>
      <protection locked="true" hidden="false"/>
    </xf>
    <xf numFmtId="164" fontId="66" fillId="0" borderId="13" xfId="30" applyFont="true" applyBorder="true" applyAlignment="true" applyProtection="true">
      <alignment horizontal="general" vertical="bottom" textRotation="0" wrapText="false" indent="0" shrinkToFit="false"/>
      <protection locked="true" hidden="false"/>
    </xf>
    <xf numFmtId="167" fontId="73" fillId="0" borderId="17" xfId="30" applyFont="true" applyBorder="true" applyAlignment="true" applyProtection="true">
      <alignment horizontal="general" vertical="bottom" textRotation="0" wrapText="false" indent="0" shrinkToFit="false"/>
      <protection locked="true" hidden="false"/>
    </xf>
    <xf numFmtId="164" fontId="73" fillId="0" borderId="17" xfId="30" applyFont="true" applyBorder="true" applyAlignment="true" applyProtection="true">
      <alignment horizontal="center" vertical="bottom" textRotation="0" wrapText="false" indent="0" shrinkToFit="false"/>
      <protection locked="true" hidden="false"/>
    </xf>
    <xf numFmtId="164" fontId="73" fillId="0" borderId="13" xfId="30" applyFont="true" applyBorder="true" applyAlignment="true" applyProtection="true">
      <alignment horizontal="center" vertical="bottom" textRotation="0" wrapText="false" indent="0" shrinkToFit="false"/>
      <protection locked="true" hidden="false"/>
    </xf>
    <xf numFmtId="168" fontId="66" fillId="0" borderId="3" xfId="30" applyFont="true" applyBorder="true" applyAlignment="true" applyProtection="true">
      <alignment horizontal="center" vertical="bottom" textRotation="0" wrapText="false" indent="0" shrinkToFit="false"/>
      <protection locked="true" hidden="false"/>
    </xf>
    <xf numFmtId="164" fontId="35" fillId="0" borderId="0" xfId="20" applyFont="true" applyBorder="false" applyAlignment="true" applyProtection="true">
      <alignment horizontal="general" vertical="bottom" textRotation="0" wrapText="false" indent="0" shrinkToFit="false"/>
      <protection locked="true" hidden="false"/>
    </xf>
    <xf numFmtId="164" fontId="69" fillId="0" borderId="24" xfId="30" applyFont="true" applyBorder="true" applyAlignment="true" applyProtection="true">
      <alignment horizontal="general" vertical="bottom" textRotation="0" wrapText="false" indent="0" shrinkToFit="false"/>
      <protection locked="true" hidden="false"/>
    </xf>
    <xf numFmtId="164" fontId="69" fillId="0" borderId="14" xfId="30" applyFont="true" applyBorder="true" applyAlignment="true" applyProtection="true">
      <alignment horizontal="general" vertical="bottom" textRotation="0" wrapText="false" indent="0" shrinkToFit="false"/>
      <protection locked="true" hidden="false"/>
    </xf>
    <xf numFmtId="167" fontId="69" fillId="0" borderId="24" xfId="30" applyFont="true" applyBorder="true" applyAlignment="true" applyProtection="true">
      <alignment horizontal="general" vertical="bottom" textRotation="0" wrapText="false" indent="0" shrinkToFit="false"/>
      <protection locked="true" hidden="false"/>
    </xf>
    <xf numFmtId="164" fontId="69" fillId="0" borderId="24" xfId="30" applyFont="true" applyBorder="true" applyAlignment="true" applyProtection="true">
      <alignment horizontal="center" vertical="bottom" textRotation="0" wrapText="false" indent="0" shrinkToFit="false"/>
      <protection locked="true" hidden="false"/>
    </xf>
    <xf numFmtId="164" fontId="69" fillId="0" borderId="14" xfId="30" applyFont="true" applyBorder="true" applyAlignment="true" applyProtection="true">
      <alignment horizontal="center" vertical="bottom" textRotation="0" wrapText="false" indent="0" shrinkToFit="false"/>
      <protection locked="true" hidden="false"/>
    </xf>
    <xf numFmtId="168" fontId="69" fillId="0" borderId="3" xfId="30" applyFont="true" applyBorder="true" applyAlignment="true" applyProtection="true">
      <alignment horizontal="center" vertical="bottom" textRotation="0" wrapText="false" indent="0" shrinkToFit="false"/>
      <protection locked="true" hidden="false"/>
    </xf>
    <xf numFmtId="173" fontId="54" fillId="10" borderId="0" xfId="30" applyFont="true" applyBorder="true" applyAlignment="true" applyProtection="true">
      <alignment horizontal="general" vertical="bottom" textRotation="0" wrapText="false" indent="0" shrinkToFit="false"/>
      <protection locked="true" hidden="false"/>
    </xf>
    <xf numFmtId="180" fontId="54" fillId="10" borderId="0" xfId="30" applyFont="true" applyBorder="true" applyAlignment="true" applyProtection="true">
      <alignment horizontal="general" vertical="bottom" textRotation="0" wrapText="false" indent="0" shrinkToFit="false"/>
      <protection locked="true" hidden="false"/>
    </xf>
    <xf numFmtId="164" fontId="54" fillId="10" borderId="0" xfId="30" applyFont="true" applyBorder="true" applyAlignment="true" applyProtection="true">
      <alignment horizontal="general" vertical="bottom" textRotation="0" wrapText="false" indent="0" shrinkToFit="false"/>
      <protection locked="true" hidden="false"/>
    </xf>
    <xf numFmtId="168" fontId="54" fillId="10" borderId="0" xfId="30" applyFont="true" applyBorder="true" applyAlignment="true" applyProtection="true">
      <alignment horizontal="general" vertical="bottom" textRotation="0" wrapText="false" indent="0" shrinkToFit="false"/>
      <protection locked="true" hidden="false"/>
    </xf>
    <xf numFmtId="164" fontId="69" fillId="0" borderId="0" xfId="30" applyFont="true" applyBorder="true" applyAlignment="true" applyProtection="true">
      <alignment horizontal="right" vertical="bottom" textRotation="0" wrapText="false" indent="0" shrinkToFit="false"/>
      <protection locked="true" hidden="false"/>
    </xf>
    <xf numFmtId="164" fontId="69" fillId="0" borderId="24" xfId="30" applyFont="true" applyBorder="true" applyAlignment="true" applyProtection="true">
      <alignment horizontal="left" vertical="bottom" textRotation="0" wrapText="false" indent="0" shrinkToFit="false"/>
      <protection locked="true" hidden="false"/>
    </xf>
    <xf numFmtId="164" fontId="11" fillId="0" borderId="24" xfId="30" applyFont="true" applyBorder="true" applyAlignment="true" applyProtection="true">
      <alignment horizontal="general" vertical="bottom" textRotation="0" wrapText="false" indent="0" shrinkToFit="false"/>
      <protection locked="true" hidden="false"/>
    </xf>
    <xf numFmtId="167" fontId="11" fillId="0" borderId="24" xfId="30" applyFont="true" applyBorder="true" applyAlignment="true" applyProtection="true">
      <alignment horizontal="general" vertical="bottom" textRotation="0" wrapText="false" indent="0" shrinkToFit="false"/>
      <protection locked="true" hidden="false"/>
    </xf>
    <xf numFmtId="164" fontId="63" fillId="0" borderId="24" xfId="30" applyFont="true" applyBorder="true" applyAlignment="true" applyProtection="true">
      <alignment horizontal="left" vertical="bottom" textRotation="0" wrapText="false" indent="0" shrinkToFit="false"/>
      <protection locked="true" hidden="false"/>
    </xf>
    <xf numFmtId="164" fontId="63" fillId="0" borderId="0" xfId="30" applyFont="true" applyBorder="true" applyAlignment="true" applyProtection="true">
      <alignment horizontal="right" vertical="bottom" textRotation="0" wrapText="false" indent="0" shrinkToFit="false"/>
      <protection locked="true" hidden="false"/>
    </xf>
    <xf numFmtId="164" fontId="49" fillId="0" borderId="0" xfId="20" applyFont="true" applyBorder="true" applyAlignment="true" applyProtection="true">
      <alignment horizontal="general" vertical="bottom" textRotation="0" wrapText="false" indent="0" shrinkToFit="false"/>
      <protection locked="true" hidden="false"/>
    </xf>
    <xf numFmtId="164" fontId="49" fillId="0" borderId="0" xfId="20" applyFont="true" applyBorder="false" applyAlignment="true" applyProtection="true">
      <alignment horizontal="general" vertical="bottom" textRotation="0" wrapText="false" indent="0" shrinkToFit="false"/>
      <protection locked="true" hidden="false"/>
    </xf>
    <xf numFmtId="164" fontId="69" fillId="10" borderId="24" xfId="30" applyFont="true" applyBorder="true" applyAlignment="true" applyProtection="true">
      <alignment horizontal="general" vertical="bottom" textRotation="0" wrapText="false" indent="0" shrinkToFit="false"/>
      <protection locked="true" hidden="false"/>
    </xf>
    <xf numFmtId="164" fontId="11" fillId="0" borderId="0" xfId="30" applyFont="true" applyBorder="true" applyAlignment="true" applyProtection="true">
      <alignment horizontal="right" vertical="bottom" textRotation="0" wrapText="false" indent="0" shrinkToFit="false"/>
      <protection locked="true" hidden="false"/>
    </xf>
    <xf numFmtId="164" fontId="48" fillId="0" borderId="0" xfId="20" applyFont="true" applyBorder="true" applyAlignment="true" applyProtection="true">
      <alignment horizontal="general" vertical="bottom" textRotation="0" wrapText="false" indent="0" shrinkToFit="false"/>
      <protection locked="true" hidden="false"/>
    </xf>
    <xf numFmtId="164" fontId="48" fillId="0" borderId="0" xfId="20" applyFont="true" applyBorder="false" applyAlignment="true" applyProtection="true">
      <alignment horizontal="general" vertical="bottom" textRotation="0" wrapText="false" indent="0" shrinkToFit="false"/>
      <protection locked="true" hidden="false"/>
    </xf>
    <xf numFmtId="164" fontId="54" fillId="0" borderId="14" xfId="30" applyFont="true" applyBorder="true" applyAlignment="true" applyProtection="true">
      <alignment horizontal="general" vertical="bottom" textRotation="0" wrapText="false" indent="0" shrinkToFit="false"/>
      <protection locked="true" hidden="false"/>
    </xf>
    <xf numFmtId="167" fontId="54" fillId="0" borderId="24" xfId="30" applyFont="true" applyBorder="true" applyAlignment="true" applyProtection="true">
      <alignment horizontal="general" vertical="bottom" textRotation="0" wrapText="false" indent="0" shrinkToFit="false"/>
      <protection locked="true" hidden="false"/>
    </xf>
    <xf numFmtId="164" fontId="54" fillId="0" borderId="24" xfId="30" applyFont="true" applyBorder="true" applyAlignment="true" applyProtection="true">
      <alignment horizontal="center" vertical="bottom" textRotation="0" wrapText="false" indent="0" shrinkToFit="false"/>
      <protection locked="true" hidden="false"/>
    </xf>
    <xf numFmtId="164" fontId="54" fillId="0" borderId="14" xfId="30" applyFont="true" applyBorder="true" applyAlignment="true" applyProtection="true">
      <alignment horizontal="center" vertical="bottom" textRotation="0" wrapText="false" indent="0" shrinkToFit="false"/>
      <protection locked="true" hidden="false"/>
    </xf>
    <xf numFmtId="174" fontId="66" fillId="0" borderId="0" xfId="30" applyFont="true" applyBorder="true" applyAlignment="true" applyProtection="true">
      <alignment horizontal="general" vertical="bottom" textRotation="0" wrapText="false" indent="0" shrinkToFit="false"/>
      <protection locked="true" hidden="false"/>
    </xf>
    <xf numFmtId="168" fontId="65" fillId="0" borderId="0" xfId="30" applyFont="true" applyBorder="true" applyAlignment="true" applyProtection="true">
      <alignment horizontal="general" vertical="bottom" textRotation="0" wrapText="false" indent="0" shrinkToFit="false"/>
      <protection locked="true" hidden="false"/>
    </xf>
    <xf numFmtId="183" fontId="57" fillId="10" borderId="0" xfId="30" applyFont="true" applyBorder="true" applyAlignment="true" applyProtection="true">
      <alignment horizontal="general" vertical="bottom" textRotation="0" wrapText="false" indent="0" shrinkToFit="false"/>
      <protection locked="true" hidden="false"/>
    </xf>
    <xf numFmtId="173" fontId="57" fillId="0" borderId="0" xfId="30" applyFont="true" applyBorder="true" applyAlignment="true" applyProtection="true">
      <alignment horizontal="general" vertical="bottom" textRotation="0" wrapText="false" indent="0" shrinkToFit="false"/>
      <protection locked="true" hidden="false"/>
    </xf>
    <xf numFmtId="179" fontId="57" fillId="0" borderId="0" xfId="30" applyFont="true" applyBorder="true" applyAlignment="true" applyProtection="true">
      <alignment horizontal="general" vertical="bottom" textRotation="0" wrapText="false" indent="0" shrinkToFit="false"/>
      <protection locked="true" hidden="false"/>
    </xf>
    <xf numFmtId="164" fontId="73" fillId="0" borderId="24" xfId="30" applyFont="true" applyBorder="true" applyAlignment="true" applyProtection="true">
      <alignment horizontal="general" vertical="bottom" textRotation="0" wrapText="false" indent="0" shrinkToFit="false"/>
      <protection locked="true" hidden="false"/>
    </xf>
    <xf numFmtId="164" fontId="73" fillId="0" borderId="0" xfId="30" applyFont="true" applyBorder="true" applyAlignment="true" applyProtection="true">
      <alignment horizontal="general" vertical="bottom" textRotation="0" wrapText="false" indent="0" shrinkToFit="false"/>
      <protection locked="true" hidden="false"/>
    </xf>
    <xf numFmtId="168" fontId="74" fillId="0" borderId="0" xfId="30" applyFont="true" applyBorder="true" applyAlignment="true" applyProtection="true">
      <alignment horizontal="general" vertical="bottom" textRotation="0" wrapText="false" indent="0" shrinkToFit="false"/>
      <protection locked="true" hidden="false"/>
    </xf>
    <xf numFmtId="164" fontId="75" fillId="0" borderId="0" xfId="30" applyFont="true" applyBorder="true" applyAlignment="true" applyProtection="true">
      <alignment horizontal="general" vertical="bottom" textRotation="0" wrapText="false" indent="0" shrinkToFit="false"/>
      <protection locked="true" hidden="false"/>
    </xf>
    <xf numFmtId="174" fontId="76" fillId="0" borderId="0" xfId="30" applyFont="true" applyBorder="true" applyAlignment="true" applyProtection="true">
      <alignment horizontal="general" vertical="bottom" textRotation="0" wrapText="false" indent="0" shrinkToFit="false"/>
      <protection locked="true" hidden="false"/>
    </xf>
    <xf numFmtId="164" fontId="76" fillId="0" borderId="0" xfId="30" applyFont="true" applyBorder="true" applyAlignment="true" applyProtection="true">
      <alignment horizontal="general" vertical="bottom" textRotation="0" wrapText="false" indent="0" shrinkToFit="false"/>
      <protection locked="true" hidden="false"/>
    </xf>
    <xf numFmtId="164" fontId="73" fillId="0" borderId="14" xfId="30" applyFont="true" applyBorder="true" applyAlignment="true" applyProtection="true">
      <alignment horizontal="general" vertical="bottom" textRotation="0" wrapText="false" indent="0" shrinkToFit="false"/>
      <protection locked="true" hidden="false"/>
    </xf>
    <xf numFmtId="167" fontId="73" fillId="0" borderId="24" xfId="30" applyFont="true" applyBorder="true" applyAlignment="true" applyProtection="true">
      <alignment horizontal="general" vertical="bottom" textRotation="0" wrapText="false" indent="0" shrinkToFit="false"/>
      <protection locked="true" hidden="false"/>
    </xf>
    <xf numFmtId="164" fontId="73" fillId="0" borderId="24" xfId="30" applyFont="true" applyBorder="true" applyAlignment="true" applyProtection="true">
      <alignment horizontal="center" vertical="bottom" textRotation="0" wrapText="false" indent="0" shrinkToFit="false"/>
      <protection locked="true" hidden="false"/>
    </xf>
    <xf numFmtId="164" fontId="73" fillId="0" borderId="14" xfId="30" applyFont="true" applyBorder="true" applyAlignment="true" applyProtection="true">
      <alignment horizontal="center" vertical="bottom" textRotation="0" wrapText="false" indent="0" shrinkToFit="false"/>
      <protection locked="true" hidden="false"/>
    </xf>
    <xf numFmtId="164" fontId="74" fillId="0" borderId="3" xfId="30" applyFont="true" applyBorder="true" applyAlignment="true" applyProtection="true">
      <alignment horizontal="center" vertical="bottom" textRotation="0" wrapText="false" indent="0" shrinkToFit="false"/>
      <protection locked="true" hidden="false"/>
    </xf>
    <xf numFmtId="168" fontId="73" fillId="0" borderId="3" xfId="30" applyFont="true" applyBorder="true" applyAlignment="true" applyProtection="true">
      <alignment horizontal="center" vertical="bottom" textRotation="0" wrapText="false" indent="0" shrinkToFit="false"/>
      <protection locked="true" hidden="false"/>
    </xf>
    <xf numFmtId="164" fontId="77" fillId="0" borderId="0" xfId="20" applyFont="true" applyBorder="false" applyAlignment="true" applyProtection="true">
      <alignment horizontal="general" vertical="bottom" textRotation="0" wrapText="false" indent="0" shrinkToFit="false"/>
      <protection locked="true" hidden="false"/>
    </xf>
    <xf numFmtId="168" fontId="61" fillId="0" borderId="0" xfId="20" applyFont="true" applyBorder="true" applyAlignment="true" applyProtection="true">
      <alignment horizontal="general" vertical="bottom" textRotation="0" wrapText="false" indent="0" shrinkToFit="false"/>
      <protection locked="true" hidden="false"/>
    </xf>
    <xf numFmtId="168" fontId="18" fillId="0" borderId="0" xfId="20" applyFont="true" applyBorder="true" applyAlignment="true" applyProtection="true">
      <alignment horizontal="general" vertical="bottom" textRotation="0" wrapText="false" indent="0" shrinkToFit="false"/>
      <protection locked="true" hidden="false"/>
    </xf>
    <xf numFmtId="168" fontId="57" fillId="0" borderId="3" xfId="30" applyFont="true" applyBorder="true" applyAlignment="true" applyProtection="true">
      <alignment horizontal="center" vertical="bottom" textRotation="0" wrapText="false" indent="0" shrinkToFit="false"/>
      <protection locked="true" hidden="false"/>
    </xf>
    <xf numFmtId="168" fontId="35" fillId="0" borderId="0" xfId="20" applyFont="true" applyBorder="true" applyAlignment="true" applyProtection="true">
      <alignment horizontal="general" vertical="bottom" textRotation="0" wrapText="false" indent="0" shrinkToFit="false"/>
      <protection locked="true" hidden="false"/>
    </xf>
    <xf numFmtId="174" fontId="64" fillId="0" borderId="0" xfId="30" applyFont="true" applyBorder="true" applyAlignment="true" applyProtection="true">
      <alignment horizontal="general" vertical="bottom" textRotation="0" wrapText="false" indent="0" shrinkToFit="false"/>
      <protection locked="true" hidden="false"/>
    </xf>
    <xf numFmtId="167" fontId="64" fillId="0" borderId="24" xfId="30" applyFont="true" applyBorder="true" applyAlignment="true" applyProtection="true">
      <alignment horizontal="general" vertical="bottom" textRotation="0" wrapText="false" indent="0" shrinkToFit="false"/>
      <protection locked="true" hidden="false"/>
    </xf>
    <xf numFmtId="170" fontId="57" fillId="0" borderId="0" xfId="30" applyFont="true" applyBorder="true" applyAlignment="true" applyProtection="true">
      <alignment horizontal="general" vertical="bottom" textRotation="0" wrapText="false" indent="0" shrinkToFit="false"/>
      <protection locked="true" hidden="false"/>
    </xf>
    <xf numFmtId="177" fontId="64" fillId="10" borderId="0" xfId="30" applyFont="true" applyBorder="true" applyAlignment="true" applyProtection="true">
      <alignment horizontal="general" vertical="bottom" textRotation="0" wrapText="false" indent="0" shrinkToFit="false"/>
      <protection locked="true" hidden="false"/>
    </xf>
    <xf numFmtId="178" fontId="64" fillId="10" borderId="0" xfId="30" applyFont="true" applyBorder="true" applyAlignment="true" applyProtection="true">
      <alignment horizontal="general" vertical="bottom" textRotation="0" wrapText="false" indent="0" shrinkToFit="false"/>
      <protection locked="true" hidden="false"/>
    </xf>
    <xf numFmtId="180" fontId="64" fillId="10" borderId="0" xfId="30" applyFont="true" applyBorder="true" applyAlignment="true" applyProtection="true">
      <alignment horizontal="general" vertical="bottom" textRotation="0" wrapText="false" indent="0" shrinkToFit="false"/>
      <protection locked="true" hidden="false"/>
    </xf>
    <xf numFmtId="170" fontId="66" fillId="0" borderId="0" xfId="30" applyFont="true" applyBorder="true" applyAlignment="true" applyProtection="true">
      <alignment horizontal="general" vertical="bottom" textRotation="0" wrapText="false" indent="0" shrinkToFit="false"/>
      <protection locked="true" hidden="false"/>
    </xf>
    <xf numFmtId="167" fontId="65" fillId="0" borderId="24" xfId="30" applyFont="true" applyBorder="true" applyAlignment="true" applyProtection="true">
      <alignment horizontal="general" vertical="bottom" textRotation="0" wrapText="false" indent="0" shrinkToFit="false"/>
      <protection locked="true" hidden="false"/>
    </xf>
    <xf numFmtId="164" fontId="65" fillId="0" borderId="24" xfId="30" applyFont="true" applyBorder="true" applyAlignment="true" applyProtection="true">
      <alignment horizontal="left" vertical="bottom" textRotation="0" wrapText="false" indent="0" shrinkToFit="false"/>
      <protection locked="true" hidden="false"/>
    </xf>
    <xf numFmtId="164" fontId="64" fillId="10" borderId="0" xfId="30" applyFont="true" applyBorder="true" applyAlignment="true" applyProtection="true">
      <alignment horizontal="general" vertical="bottom" textRotation="0" wrapText="false" indent="0" shrinkToFit="false"/>
      <protection locked="true" hidden="false"/>
    </xf>
    <xf numFmtId="184" fontId="64" fillId="0" borderId="0" xfId="30" applyFont="true" applyBorder="true" applyAlignment="true" applyProtection="true">
      <alignment horizontal="general" vertical="bottom" textRotation="0" wrapText="false" indent="0" shrinkToFit="false"/>
      <protection locked="true" hidden="false"/>
    </xf>
    <xf numFmtId="168" fontId="66" fillId="0" borderId="0" xfId="30" applyFont="true" applyBorder="true" applyAlignment="true" applyProtection="true">
      <alignment horizontal="general" vertical="bottom" textRotation="0" wrapText="false" indent="0" shrinkToFit="false"/>
      <protection locked="true" hidden="false"/>
    </xf>
    <xf numFmtId="174" fontId="65" fillId="0" borderId="0" xfId="30" applyFont="true" applyBorder="true" applyAlignment="true" applyProtection="true">
      <alignment horizontal="general" vertical="bottom" textRotation="0" wrapText="false" indent="0" shrinkToFit="false"/>
      <protection locked="true" hidden="false"/>
    </xf>
    <xf numFmtId="180" fontId="65" fillId="0" borderId="0" xfId="30" applyFont="true" applyBorder="true" applyAlignment="true" applyProtection="true">
      <alignment horizontal="general" vertical="bottom" textRotation="0" wrapText="false" indent="0" shrinkToFit="false"/>
      <protection locked="true" hidden="false"/>
    </xf>
    <xf numFmtId="164" fontId="78" fillId="0" borderId="0" xfId="30" applyFont="true" applyBorder="true" applyAlignment="true" applyProtection="true">
      <alignment horizontal="general" vertical="bottom" textRotation="0" wrapText="false" indent="0" shrinkToFit="false"/>
      <protection locked="true" hidden="false"/>
    </xf>
    <xf numFmtId="164" fontId="79" fillId="0" borderId="3" xfId="30" applyFont="true" applyBorder="true" applyAlignment="true" applyProtection="true">
      <alignment horizontal="center" vertical="bottom" textRotation="0" wrapText="false" indent="0" shrinkToFit="false"/>
      <protection locked="true" hidden="false"/>
    </xf>
    <xf numFmtId="164" fontId="30" fillId="10" borderId="0" xfId="20" applyFont="true" applyBorder="true" applyAlignment="true" applyProtection="true">
      <alignment horizontal="general" vertical="bottom" textRotation="0" wrapText="false" indent="0" shrinkToFit="false"/>
      <protection locked="true" hidden="false"/>
    </xf>
    <xf numFmtId="164" fontId="79" fillId="0" borderId="14" xfId="30" applyFont="true" applyBorder="true" applyAlignment="true" applyProtection="true">
      <alignment horizontal="general" vertical="bottom" textRotation="0" wrapText="false" indent="0" shrinkToFit="false"/>
      <protection locked="true" hidden="false"/>
    </xf>
    <xf numFmtId="167" fontId="79" fillId="0" borderId="24" xfId="30" applyFont="true" applyBorder="true" applyAlignment="true" applyProtection="true">
      <alignment horizontal="general" vertical="bottom" textRotation="0" wrapText="false" indent="0" shrinkToFit="false"/>
      <protection locked="true" hidden="false"/>
    </xf>
    <xf numFmtId="164" fontId="79" fillId="0" borderId="24" xfId="30" applyFont="true" applyBorder="true" applyAlignment="true" applyProtection="true">
      <alignment horizontal="center" vertical="bottom" textRotation="0" wrapText="false" indent="0" shrinkToFit="false"/>
      <protection locked="true" hidden="false"/>
    </xf>
    <xf numFmtId="164" fontId="79" fillId="0" borderId="14" xfId="30" applyFont="true" applyBorder="true" applyAlignment="true" applyProtection="true">
      <alignment horizontal="center" vertical="bottom" textRotation="0" wrapText="false" indent="0" shrinkToFit="false"/>
      <protection locked="true" hidden="false"/>
    </xf>
    <xf numFmtId="164" fontId="80" fillId="0" borderId="24" xfId="30" applyFont="true" applyBorder="true" applyAlignment="true" applyProtection="true">
      <alignment horizontal="general" vertical="bottom" textRotation="0" wrapText="false" indent="0" shrinkToFit="false"/>
      <protection locked="true" hidden="false"/>
    </xf>
    <xf numFmtId="164" fontId="80" fillId="0" borderId="0" xfId="30" applyFont="true" applyBorder="true" applyAlignment="true" applyProtection="true">
      <alignment horizontal="general" vertical="bottom" textRotation="0" wrapText="false" indent="0" shrinkToFit="false"/>
      <protection locked="true" hidden="false"/>
    </xf>
    <xf numFmtId="164" fontId="81" fillId="0" borderId="0" xfId="30" applyFont="true" applyBorder="true" applyAlignment="true" applyProtection="true">
      <alignment horizontal="general" vertical="bottom" textRotation="0" wrapText="false" indent="0" shrinkToFit="false"/>
      <protection locked="true" hidden="false"/>
    </xf>
    <xf numFmtId="164" fontId="81" fillId="10" borderId="0" xfId="30" applyFont="true" applyBorder="true" applyAlignment="true" applyProtection="true">
      <alignment horizontal="general" vertical="bottom" textRotation="0" wrapText="false" indent="0" shrinkToFit="false"/>
      <protection locked="true" hidden="false"/>
    </xf>
    <xf numFmtId="168" fontId="64" fillId="10" borderId="0" xfId="30" applyFont="true" applyBorder="true" applyAlignment="true" applyProtection="true">
      <alignment horizontal="general" vertical="bottom" textRotation="0" wrapText="false" indent="0" shrinkToFit="false"/>
      <protection locked="true" hidden="false"/>
    </xf>
    <xf numFmtId="164" fontId="69" fillId="10" borderId="0" xfId="30" applyFont="true" applyBorder="true" applyAlignment="true" applyProtection="true">
      <alignment horizontal="general" vertical="bottom" textRotation="0" wrapText="false" indent="0" shrinkToFit="false"/>
      <protection locked="true" hidden="false"/>
    </xf>
    <xf numFmtId="164" fontId="65" fillId="0" borderId="0" xfId="30" applyFont="true" applyBorder="true" applyAlignment="true" applyProtection="true">
      <alignment horizontal="center" vertical="bottom" textRotation="0" wrapText="false" indent="0" shrinkToFit="false"/>
      <protection locked="true" hidden="false"/>
    </xf>
    <xf numFmtId="185" fontId="64" fillId="10" borderId="0" xfId="30" applyFont="true" applyBorder="true" applyAlignment="true" applyProtection="true">
      <alignment horizontal="general" vertical="bottom" textRotation="0" wrapText="false" indent="0" shrinkToFit="false"/>
      <protection locked="true" hidden="false"/>
    </xf>
    <xf numFmtId="186" fontId="64" fillId="0" borderId="0" xfId="30" applyFont="true" applyBorder="true" applyAlignment="true" applyProtection="true">
      <alignment horizontal="general" vertical="bottom" textRotation="0" wrapText="false" indent="0" shrinkToFit="false"/>
      <protection locked="true" hidden="false"/>
    </xf>
    <xf numFmtId="164" fontId="65" fillId="0" borderId="0" xfId="30" applyFont="true" applyBorder="true" applyAlignment="true" applyProtection="true">
      <alignment horizontal="right" vertical="bottom" textRotation="0" wrapText="false" indent="0" shrinkToFit="false"/>
      <protection locked="true" hidden="false"/>
    </xf>
    <xf numFmtId="164" fontId="64" fillId="0" borderId="0" xfId="30" applyFont="true" applyBorder="true" applyAlignment="true" applyProtection="true">
      <alignment horizontal="left" vertical="bottom" textRotation="0" wrapText="false" indent="0" shrinkToFit="false"/>
      <protection locked="true" hidden="false"/>
    </xf>
    <xf numFmtId="164" fontId="65" fillId="0" borderId="0" xfId="30" applyFont="true" applyBorder="true" applyAlignment="true" applyProtection="true">
      <alignment horizontal="left" vertical="bottom" textRotation="0" wrapText="false" indent="0" shrinkToFit="false"/>
      <protection locked="true" hidden="false"/>
    </xf>
    <xf numFmtId="164" fontId="65" fillId="0" borderId="14" xfId="30" applyFont="true" applyBorder="true" applyAlignment="true" applyProtection="true">
      <alignment horizontal="left" vertical="bottom" textRotation="0" wrapText="false" indent="0" shrinkToFit="false"/>
      <protection locked="true" hidden="false"/>
    </xf>
    <xf numFmtId="167" fontId="65" fillId="0" borderId="24" xfId="30" applyFont="true" applyBorder="true" applyAlignment="true" applyProtection="true">
      <alignment horizontal="left" vertical="bottom" textRotation="0" wrapText="false" indent="0" shrinkToFit="false"/>
      <protection locked="true" hidden="false"/>
    </xf>
    <xf numFmtId="164" fontId="64" fillId="0" borderId="14" xfId="30" applyFont="true" applyBorder="true" applyAlignment="true" applyProtection="true">
      <alignment horizontal="left" vertical="bottom" textRotation="0" wrapText="false" indent="0" shrinkToFit="false"/>
      <protection locked="true" hidden="false"/>
    </xf>
    <xf numFmtId="167" fontId="64" fillId="0" borderId="24" xfId="30" applyFont="true" applyBorder="true" applyAlignment="true" applyProtection="true">
      <alignment horizontal="left" vertical="bottom" textRotation="0" wrapText="false" indent="0" shrinkToFit="false"/>
      <protection locked="true" hidden="false"/>
    </xf>
    <xf numFmtId="184" fontId="65" fillId="0" borderId="24" xfId="30" applyFont="true" applyBorder="true" applyAlignment="true" applyProtection="true">
      <alignment horizontal="general" vertical="bottom" textRotation="0" wrapText="false" indent="0" shrinkToFit="false"/>
      <protection locked="true" hidden="false"/>
    </xf>
    <xf numFmtId="167" fontId="65" fillId="0" borderId="0" xfId="30" applyFont="true" applyBorder="true" applyAlignment="true" applyProtection="true">
      <alignment horizontal="general" vertical="bottom" textRotation="0" wrapText="false" indent="0" shrinkToFit="false"/>
      <protection locked="true" hidden="false"/>
    </xf>
    <xf numFmtId="168" fontId="82" fillId="0" borderId="3" xfId="30" applyFont="true" applyBorder="true" applyAlignment="true" applyProtection="true">
      <alignment horizontal="center" vertical="bottom" textRotation="0" wrapText="false" indent="0" shrinkToFit="false"/>
      <protection locked="true" hidden="false"/>
    </xf>
    <xf numFmtId="168" fontId="66" fillId="0" borderId="0" xfId="30" applyFont="true" applyBorder="true" applyAlignment="true" applyProtection="true">
      <alignment horizontal="center" vertical="bottom" textRotation="0" wrapText="false" indent="0" shrinkToFit="false"/>
      <protection locked="true" hidden="false"/>
    </xf>
    <xf numFmtId="168" fontId="36" fillId="0" borderId="0" xfId="20" applyFont="true" applyBorder="true" applyAlignment="true" applyProtection="true">
      <alignment horizontal="general" vertical="bottom" textRotation="0" wrapText="false" indent="0" shrinkToFit="false"/>
      <protection locked="true" hidden="false"/>
    </xf>
    <xf numFmtId="168" fontId="19" fillId="0" borderId="0" xfId="20" applyFont="true" applyBorder="true" applyAlignment="true" applyProtection="true">
      <alignment horizontal="general" vertical="bottom" textRotation="0" wrapText="false" indent="0" shrinkToFit="false"/>
      <protection locked="true" hidden="false"/>
    </xf>
    <xf numFmtId="174" fontId="73" fillId="0" borderId="0" xfId="30" applyFont="true" applyBorder="true" applyAlignment="true" applyProtection="true">
      <alignment horizontal="general" vertical="bottom" textRotation="0" wrapText="false" indent="0" shrinkToFit="false"/>
      <protection locked="true" hidden="false"/>
    </xf>
    <xf numFmtId="164" fontId="83" fillId="0" borderId="0" xfId="20" applyFont="true" applyBorder="true" applyAlignment="true" applyProtection="true">
      <alignment horizontal="general" vertical="bottom" textRotation="0" wrapText="false" indent="0" shrinkToFit="false"/>
      <protection locked="true" hidden="false"/>
    </xf>
    <xf numFmtId="164" fontId="83" fillId="0" borderId="0" xfId="20" applyFont="true" applyBorder="false" applyAlignment="true" applyProtection="true">
      <alignment horizontal="general" vertical="bottom" textRotation="0" wrapText="false" indent="0" shrinkToFit="false"/>
      <protection locked="true" hidden="false"/>
    </xf>
    <xf numFmtId="168" fontId="66" fillId="10" borderId="0" xfId="30" applyFont="true" applyBorder="true" applyAlignment="true" applyProtection="true">
      <alignment horizontal="general" vertical="bottom" textRotation="0" wrapText="false" indent="0" shrinkToFit="false"/>
      <protection locked="true" hidden="false"/>
    </xf>
    <xf numFmtId="164" fontId="57" fillId="0" borderId="24" xfId="30" applyFont="true" applyBorder="true" applyAlignment="true" applyProtection="true">
      <alignment horizontal="general" vertical="bottom" textRotation="0" wrapText="false" indent="0" shrinkToFit="false"/>
      <protection locked="true" hidden="false"/>
    </xf>
    <xf numFmtId="174" fontId="63" fillId="0" borderId="0" xfId="30" applyFont="true" applyBorder="true" applyAlignment="true" applyProtection="true">
      <alignment horizontal="general" vertical="bottom" textRotation="0" wrapText="false" indent="0" shrinkToFit="false"/>
      <protection locked="true" hidden="false"/>
    </xf>
    <xf numFmtId="164" fontId="80" fillId="0" borderId="24" xfId="30" applyFont="true" applyBorder="true" applyAlignment="true" applyProtection="true">
      <alignment horizontal="center" vertical="bottom" textRotation="0" wrapText="false" indent="0" shrinkToFit="false"/>
      <protection locked="true" hidden="false"/>
    </xf>
    <xf numFmtId="164" fontId="80" fillId="0" borderId="14" xfId="30" applyFont="true" applyBorder="true" applyAlignment="true" applyProtection="true">
      <alignment horizontal="center" vertical="bottom" textRotation="0" wrapText="false" indent="0" shrinkToFit="false"/>
      <protection locked="true" hidden="false"/>
    </xf>
    <xf numFmtId="164" fontId="84" fillId="0" borderId="3" xfId="30" applyFont="true" applyBorder="true" applyAlignment="true" applyProtection="true">
      <alignment horizontal="center" vertical="bottom" textRotation="0" wrapText="false" indent="0" shrinkToFit="false"/>
      <protection locked="true" hidden="false"/>
    </xf>
    <xf numFmtId="164" fontId="64" fillId="10" borderId="0" xfId="30" applyFont="true" applyBorder="true" applyAlignment="true" applyProtection="true">
      <alignment horizontal="right" vertical="bottom" textRotation="0" wrapText="false" indent="0" shrinkToFit="false"/>
      <protection locked="true" hidden="false"/>
    </xf>
    <xf numFmtId="164" fontId="48" fillId="10" borderId="0" xfId="20" applyFont="true" applyBorder="false" applyAlignment="true" applyProtection="true">
      <alignment horizontal="general" vertical="bottom" textRotation="0" wrapText="false" indent="0" shrinkToFit="false"/>
      <protection locked="true" hidden="false"/>
    </xf>
    <xf numFmtId="179" fontId="64" fillId="10" borderId="0" xfId="30" applyFont="true" applyBorder="true" applyAlignment="true" applyProtection="true">
      <alignment horizontal="right" vertical="bottom" textRotation="0" wrapText="false" indent="0" shrinkToFit="false"/>
      <protection locked="true" hidden="false"/>
    </xf>
    <xf numFmtId="171" fontId="30" fillId="10" borderId="0" xfId="20" applyFont="true" applyBorder="false" applyAlignment="true" applyProtection="true">
      <alignment horizontal="general" vertical="bottom" textRotation="0" wrapText="false" indent="0" shrinkToFit="false"/>
      <protection locked="true" hidden="false"/>
    </xf>
    <xf numFmtId="173" fontId="65" fillId="0" borderId="0" xfId="30" applyFont="true" applyBorder="true" applyAlignment="true" applyProtection="true">
      <alignment horizontal="general" vertical="bottom" textRotation="0" wrapText="false" indent="0" shrinkToFit="false"/>
      <protection locked="true" hidden="false"/>
    </xf>
    <xf numFmtId="173" fontId="48" fillId="0" borderId="0" xfId="20" applyFont="true" applyBorder="true" applyAlignment="true" applyProtection="true">
      <alignment horizontal="general" vertical="bottom" textRotation="0" wrapText="false" indent="0" shrinkToFit="false"/>
      <protection locked="true" hidden="false"/>
    </xf>
    <xf numFmtId="168" fontId="54" fillId="0" borderId="0" xfId="20" applyFont="true" applyBorder="false" applyAlignment="true" applyProtection="true">
      <alignment horizontal="general" vertical="bottom" textRotation="0" wrapText="false" indent="0" shrinkToFit="false"/>
      <protection locked="true" hidden="false"/>
    </xf>
    <xf numFmtId="179" fontId="64" fillId="10" borderId="0" xfId="30" applyFont="true" applyBorder="true" applyAlignment="true" applyProtection="true">
      <alignment horizontal="general" vertical="bottom" textRotation="0" wrapText="false" indent="0" shrinkToFit="false"/>
      <protection locked="true" hidden="false"/>
    </xf>
    <xf numFmtId="168" fontId="69" fillId="0" borderId="0" xfId="30" applyFont="true" applyBorder="true" applyAlignment="true" applyProtection="true">
      <alignment horizontal="general" vertical="bottom" textRotation="0" wrapText="false" indent="0" shrinkToFit="false"/>
      <protection locked="true" hidden="false"/>
    </xf>
    <xf numFmtId="168" fontId="48" fillId="0" borderId="0" xfId="20" applyFont="true" applyBorder="false" applyAlignment="true" applyProtection="true">
      <alignment horizontal="general" vertical="bottom" textRotation="0" wrapText="false" indent="0" shrinkToFit="false"/>
      <protection locked="true" hidden="false"/>
    </xf>
    <xf numFmtId="168" fontId="63" fillId="0" borderId="0" xfId="20" applyFont="true" applyBorder="true" applyAlignment="true" applyProtection="true">
      <alignment horizontal="general" vertical="bottom" textRotation="0" wrapText="false" indent="0" shrinkToFit="false"/>
      <protection locked="true" hidden="false"/>
    </xf>
    <xf numFmtId="168" fontId="49" fillId="0" borderId="0" xfId="20" applyFont="true" applyBorder="false" applyAlignment="true" applyProtection="true">
      <alignment horizontal="general" vertical="bottom" textRotation="0" wrapText="false" indent="0" shrinkToFit="false"/>
      <protection locked="true" hidden="false"/>
    </xf>
    <xf numFmtId="180" fontId="64" fillId="0" borderId="0" xfId="30" applyFont="true" applyBorder="true" applyAlignment="true" applyProtection="true">
      <alignment horizontal="general" vertical="bottom" textRotation="0" wrapText="false" indent="0" shrinkToFit="false"/>
      <protection locked="true" hidden="false"/>
    </xf>
    <xf numFmtId="164" fontId="63" fillId="0" borderId="0" xfId="20" applyFont="true" applyBorder="true" applyAlignment="true" applyProtection="true">
      <alignment horizontal="general" vertical="bottom" textRotation="0" wrapText="false" indent="0" shrinkToFit="false"/>
      <protection locked="true" hidden="false"/>
    </xf>
    <xf numFmtId="168" fontId="64" fillId="0" borderId="0" xfId="30" applyFont="true" applyBorder="true" applyAlignment="true" applyProtection="true">
      <alignment horizontal="general" vertical="bottom" textRotation="0" wrapText="false" indent="0" shrinkToFit="false"/>
      <protection locked="true" hidden="false"/>
    </xf>
    <xf numFmtId="164" fontId="63" fillId="0" borderId="24" xfId="20" applyFont="true" applyBorder="true" applyAlignment="true" applyProtection="true">
      <alignment horizontal="general" vertical="bottom" textRotation="0" wrapText="false" indent="0" shrinkToFit="false"/>
      <protection locked="true" hidden="false"/>
    </xf>
    <xf numFmtId="174" fontId="64" fillId="10" borderId="0" xfId="30" applyFont="true" applyBorder="true" applyAlignment="true" applyProtection="true">
      <alignment horizontal="general" vertical="bottom" textRotation="0" wrapText="false" indent="0" shrinkToFit="false"/>
      <protection locked="true" hidden="false"/>
    </xf>
    <xf numFmtId="164" fontId="84" fillId="0" borderId="0" xfId="30" applyFont="true" applyBorder="true" applyAlignment="true" applyProtection="true">
      <alignment horizontal="general" vertical="bottom" textRotation="0" wrapText="false" indent="0" shrinkToFit="false"/>
      <protection locked="true" hidden="false"/>
    </xf>
    <xf numFmtId="164" fontId="65" fillId="10" borderId="0" xfId="30" applyFont="true" applyBorder="true" applyAlignment="true" applyProtection="true">
      <alignment horizontal="general" vertical="bottom" textRotation="0" wrapText="false" indent="0" shrinkToFit="false"/>
      <protection locked="true" hidden="false"/>
    </xf>
    <xf numFmtId="168" fontId="42" fillId="0" borderId="0" xfId="20" applyFont="true" applyBorder="true" applyAlignment="true" applyProtection="true">
      <alignment horizontal="general" vertical="bottom" textRotation="0" wrapText="false" indent="0" shrinkToFit="false"/>
      <protection locked="true" hidden="false"/>
    </xf>
    <xf numFmtId="168" fontId="85" fillId="0" borderId="0" xfId="20" applyFont="true" applyBorder="true" applyAlignment="true" applyProtection="true">
      <alignment horizontal="general" vertical="bottom" textRotation="0" wrapText="false" indent="0" shrinkToFit="false"/>
      <protection locked="true" hidden="false"/>
    </xf>
    <xf numFmtId="167" fontId="73" fillId="0" borderId="0" xfId="30" applyFont="true" applyBorder="true" applyAlignment="true" applyProtection="true">
      <alignment horizontal="general" vertical="bottom" textRotation="0" wrapText="false" indent="0" shrinkToFit="false"/>
      <protection locked="true" hidden="false"/>
    </xf>
    <xf numFmtId="168" fontId="75" fillId="0" borderId="3" xfId="30" applyFont="true" applyBorder="true" applyAlignment="true" applyProtection="true">
      <alignment horizontal="center" vertical="bottom" textRotation="0" wrapText="false" indent="0" shrinkToFit="false"/>
      <protection locked="true" hidden="false"/>
    </xf>
    <xf numFmtId="164" fontId="10" fillId="10" borderId="0" xfId="20" applyFont="true" applyBorder="false" applyAlignment="true" applyProtection="true">
      <alignment horizontal="general" vertical="bottom" textRotation="0" wrapText="false" indent="0" shrinkToFit="false"/>
      <protection locked="true" hidden="false"/>
    </xf>
    <xf numFmtId="167" fontId="64" fillId="0" borderId="0" xfId="30" applyFont="true" applyBorder="true" applyAlignment="true" applyProtection="true">
      <alignment horizontal="general" vertical="bottom" textRotation="0" wrapText="false" indent="0" shrinkToFit="false"/>
      <protection locked="true" hidden="false"/>
    </xf>
    <xf numFmtId="168" fontId="64" fillId="3" borderId="3" xfId="30" applyFont="true" applyBorder="true" applyAlignment="true" applyProtection="true">
      <alignment horizontal="center" vertical="bottom" textRotation="0" wrapText="false" indent="0" shrinkToFit="false"/>
      <protection locked="true" hidden="false"/>
    </xf>
    <xf numFmtId="173" fontId="64" fillId="0" borderId="0" xfId="30" applyFont="true" applyBorder="true" applyAlignment="true" applyProtection="true">
      <alignment horizontal="general" vertical="bottom" textRotation="0" wrapText="false" indent="0" shrinkToFit="false"/>
      <protection locked="true" hidden="false"/>
    </xf>
    <xf numFmtId="168" fontId="64" fillId="11" borderId="3" xfId="30" applyFont="true" applyBorder="true" applyAlignment="true" applyProtection="true">
      <alignment horizontal="center" vertical="bottom" textRotation="0" wrapText="false" indent="0" shrinkToFit="false"/>
      <protection locked="true" hidden="false"/>
    </xf>
    <xf numFmtId="173" fontId="73" fillId="0" borderId="0" xfId="30" applyFont="true" applyBorder="true" applyAlignment="true" applyProtection="true">
      <alignment horizontal="general" vertical="bottom" textRotation="0" wrapText="false" indent="0" shrinkToFit="false"/>
      <protection locked="true" hidden="false"/>
    </xf>
    <xf numFmtId="164" fontId="30" fillId="0" borderId="24" xfId="20" applyFont="true" applyBorder="true" applyAlignment="true" applyProtection="true">
      <alignment horizontal="general" vertical="bottom" textRotation="0" wrapText="false" indent="0" shrinkToFit="false"/>
      <protection locked="true" hidden="false"/>
    </xf>
    <xf numFmtId="164" fontId="35" fillId="0" borderId="0" xfId="30" applyFont="true" applyBorder="true" applyAlignment="true" applyProtection="true">
      <alignment horizontal="general" vertical="bottom" textRotation="0" wrapText="false" indent="0" shrinkToFit="false"/>
      <protection locked="true" hidden="false"/>
    </xf>
    <xf numFmtId="164" fontId="35" fillId="0" borderId="14" xfId="30" applyFont="true" applyBorder="true" applyAlignment="true" applyProtection="true">
      <alignment horizontal="general" vertical="bottom" textRotation="0" wrapText="false" indent="0" shrinkToFit="false"/>
      <protection locked="true" hidden="false"/>
    </xf>
    <xf numFmtId="167" fontId="35" fillId="0" borderId="14" xfId="30" applyFont="true" applyBorder="true" applyAlignment="true" applyProtection="true">
      <alignment horizontal="general" vertical="bottom" textRotation="0" wrapText="false" indent="0" shrinkToFit="false"/>
      <protection locked="true" hidden="false"/>
    </xf>
    <xf numFmtId="174" fontId="35" fillId="0" borderId="14" xfId="30" applyFont="true" applyBorder="true" applyAlignment="true" applyProtection="true">
      <alignment horizontal="center" vertical="bottom" textRotation="0" wrapText="false" indent="0" shrinkToFit="false"/>
      <protection locked="true" hidden="false"/>
    </xf>
    <xf numFmtId="174" fontId="16" fillId="0" borderId="11" xfId="30" applyFont="true" applyBorder="true" applyAlignment="true" applyProtection="true">
      <alignment horizontal="center" vertical="bottom" textRotation="0" wrapText="false" indent="0" shrinkToFit="false"/>
      <protection locked="true" hidden="false"/>
    </xf>
    <xf numFmtId="164" fontId="35" fillId="10" borderId="0" xfId="30" applyFont="true" applyBorder="true" applyAlignment="true" applyProtection="true">
      <alignment horizontal="general" vertical="bottom" textRotation="0" wrapText="false" indent="0" shrinkToFit="false"/>
      <protection locked="true" hidden="false"/>
    </xf>
    <xf numFmtId="164" fontId="16" fillId="0" borderId="0" xfId="30" applyFont="true" applyBorder="true" applyAlignment="true" applyProtection="true">
      <alignment horizontal="right" vertical="bottom" textRotation="0" wrapText="false" indent="0" shrinkToFit="false"/>
      <protection locked="true" hidden="false"/>
    </xf>
    <xf numFmtId="167" fontId="35" fillId="0" borderId="0" xfId="30" applyFont="true" applyBorder="true" applyAlignment="true" applyProtection="true">
      <alignment horizontal="general" vertical="bottom" textRotation="0" wrapText="false" indent="0" shrinkToFit="false"/>
      <protection locked="true" hidden="false"/>
    </xf>
    <xf numFmtId="174" fontId="35" fillId="0" borderId="4" xfId="30" applyFont="true" applyBorder="true" applyAlignment="true" applyProtection="true">
      <alignment horizontal="center" vertical="bottom" textRotation="0" wrapText="false" indent="0" shrinkToFit="false"/>
      <protection locked="true" hidden="false"/>
    </xf>
    <xf numFmtId="174" fontId="35" fillId="0" borderId="0" xfId="30" applyFont="true" applyBorder="true" applyAlignment="true" applyProtection="true">
      <alignment horizontal="center" vertical="bottom" textRotation="0" wrapText="false" indent="0" shrinkToFit="false"/>
      <protection locked="true" hidden="false"/>
    </xf>
    <xf numFmtId="174" fontId="16" fillId="0" borderId="3" xfId="30" applyFont="true" applyBorder="true" applyAlignment="true" applyProtection="true">
      <alignment horizontal="center" vertical="bottom" textRotation="0" wrapText="false" indent="0" shrinkToFit="false"/>
      <protection locked="true" hidden="false"/>
    </xf>
    <xf numFmtId="168" fontId="64" fillId="0" borderId="11" xfId="30" applyFont="true" applyBorder="true" applyAlignment="true" applyProtection="true">
      <alignment horizontal="center" vertical="bottom" textRotation="0" wrapText="false" indent="0" shrinkToFit="false"/>
      <protection locked="true" hidden="false"/>
    </xf>
    <xf numFmtId="168" fontId="66" fillId="0" borderId="14" xfId="30" applyFont="true" applyBorder="true" applyAlignment="true" applyProtection="true">
      <alignment horizontal="general" vertical="bottom" textRotation="0" wrapText="false" indent="0" shrinkToFit="false"/>
      <protection locked="true" hidden="false"/>
    </xf>
    <xf numFmtId="164" fontId="83" fillId="0" borderId="0" xfId="22" applyFont="true" applyBorder="true" applyAlignment="true" applyProtection="true">
      <alignment horizontal="general" vertical="bottom" textRotation="0" wrapText="false" indent="0" shrinkToFit="false"/>
      <protection locked="true" hidden="false"/>
    </xf>
    <xf numFmtId="168" fontId="73" fillId="0" borderId="4" xfId="30" applyFont="true" applyBorder="true" applyAlignment="true" applyProtection="true">
      <alignment horizontal="general" vertical="bottom" textRotation="0" wrapText="false" indent="0" shrinkToFit="false"/>
      <protection locked="true" hidden="false"/>
    </xf>
    <xf numFmtId="168" fontId="73" fillId="0" borderId="14" xfId="30" applyFont="true" applyBorder="true" applyAlignment="true" applyProtection="true">
      <alignment horizontal="general" vertical="bottom" textRotation="0" wrapText="false" indent="0" shrinkToFit="false"/>
      <protection locked="true" hidden="false"/>
    </xf>
    <xf numFmtId="174" fontId="73" fillId="0" borderId="24" xfId="30" applyFont="true" applyBorder="true" applyAlignment="true" applyProtection="true">
      <alignment horizontal="center" vertical="bottom" textRotation="0" wrapText="false" indent="0" shrinkToFit="false"/>
      <protection locked="true" hidden="false"/>
    </xf>
    <xf numFmtId="174" fontId="73" fillId="0" borderId="14" xfId="30" applyFont="true" applyBorder="true" applyAlignment="true" applyProtection="true">
      <alignment horizontal="center" vertical="bottom" textRotation="0" wrapText="false" indent="0" shrinkToFit="false"/>
      <protection locked="true" hidden="false"/>
    </xf>
    <xf numFmtId="174" fontId="74" fillId="0" borderId="3" xfId="30" applyFont="true" applyBorder="true" applyAlignment="true" applyProtection="true">
      <alignment horizontal="center" vertical="bottom" textRotation="0" wrapText="false" indent="0" shrinkToFit="false"/>
      <protection locked="true" hidden="false"/>
    </xf>
    <xf numFmtId="168" fontId="83" fillId="0" borderId="0" xfId="20" applyFont="true" applyBorder="false" applyAlignment="true" applyProtection="true">
      <alignment horizontal="general" vertical="bottom" textRotation="0" wrapText="false" indent="0" shrinkToFit="false"/>
      <protection locked="true" hidden="false"/>
    </xf>
    <xf numFmtId="173" fontId="66" fillId="0" borderId="4" xfId="30" applyFont="true" applyBorder="true" applyAlignment="true" applyProtection="true">
      <alignment horizontal="general" vertical="bottom" textRotation="0" wrapText="false" indent="0" shrinkToFit="false"/>
      <protection locked="true" hidden="false"/>
    </xf>
    <xf numFmtId="168" fontId="65" fillId="11" borderId="3" xfId="30" applyFont="true" applyBorder="true" applyAlignment="true" applyProtection="true">
      <alignment horizontal="center" vertical="bottom" textRotation="0" wrapText="false" indent="0" shrinkToFit="false"/>
      <protection locked="true" hidden="false"/>
    </xf>
    <xf numFmtId="164" fontId="30" fillId="0" borderId="0" xfId="22" applyFont="true" applyBorder="true" applyAlignment="true" applyProtection="true">
      <alignment horizontal="general" vertical="bottom" textRotation="0" wrapText="false" indent="0" shrinkToFit="false"/>
      <protection locked="true" hidden="false"/>
    </xf>
    <xf numFmtId="164" fontId="64" fillId="0" borderId="4" xfId="30" applyFont="true" applyBorder="true" applyAlignment="true" applyProtection="true">
      <alignment horizontal="general" vertical="bottom" textRotation="0" wrapText="false" indent="0" shrinkToFit="false"/>
      <protection locked="true" hidden="false"/>
    </xf>
    <xf numFmtId="175" fontId="30" fillId="10" borderId="0" xfId="22" applyFont="true" applyBorder="true" applyAlignment="true" applyProtection="true">
      <alignment horizontal="general" vertical="bottom" textRotation="0" wrapText="false" indent="0" shrinkToFit="false"/>
      <protection locked="true" hidden="false"/>
    </xf>
    <xf numFmtId="168" fontId="30" fillId="10" borderId="0" xfId="22" applyFont="true" applyBorder="true" applyAlignment="true" applyProtection="true">
      <alignment horizontal="general" vertical="bottom" textRotation="0" wrapText="false" indent="0" shrinkToFit="false"/>
      <protection locked="true" hidden="false"/>
    </xf>
    <xf numFmtId="164" fontId="48" fillId="0" borderId="0" xfId="22" applyFont="true" applyBorder="true" applyAlignment="true" applyProtection="true">
      <alignment horizontal="general" vertical="bottom" textRotation="0" wrapText="false" indent="0" shrinkToFit="false"/>
      <protection locked="true" hidden="false"/>
    </xf>
    <xf numFmtId="164" fontId="48" fillId="0" borderId="4" xfId="22" applyFont="true" applyBorder="true" applyAlignment="true" applyProtection="true">
      <alignment horizontal="general" vertical="bottom" textRotation="0" wrapText="false" indent="0" shrinkToFit="false"/>
      <protection locked="true" hidden="false"/>
    </xf>
    <xf numFmtId="169" fontId="57" fillId="10" borderId="0" xfId="30" applyFont="true" applyBorder="true" applyAlignment="true" applyProtection="true">
      <alignment horizontal="general" vertical="bottom" textRotation="0" wrapText="false" indent="0" shrinkToFit="false"/>
      <protection locked="true" hidden="false"/>
    </xf>
    <xf numFmtId="164" fontId="30" fillId="10" borderId="0" xfId="22" applyFont="true" applyBorder="true" applyAlignment="true" applyProtection="true">
      <alignment horizontal="general" vertical="bottom" textRotation="0" wrapText="false" indent="0" shrinkToFit="false"/>
      <protection locked="true" hidden="false"/>
    </xf>
    <xf numFmtId="164" fontId="65" fillId="0" borderId="4" xfId="30" applyFont="true" applyBorder="true" applyAlignment="true" applyProtection="true">
      <alignment horizontal="general" vertical="bottom" textRotation="0" wrapText="false" indent="0" shrinkToFit="false"/>
      <protection locked="true" hidden="false"/>
    </xf>
    <xf numFmtId="169" fontId="48" fillId="10" borderId="0" xfId="22" applyFont="true" applyBorder="true" applyAlignment="true" applyProtection="true">
      <alignment horizontal="general" vertical="bottom" textRotation="0" wrapText="false" indent="0" shrinkToFit="false"/>
      <protection locked="true" hidden="false"/>
    </xf>
    <xf numFmtId="164" fontId="49" fillId="0" borderId="0" xfId="22" applyFont="true" applyBorder="true" applyAlignment="true" applyProtection="true">
      <alignment horizontal="general" vertical="bottom" textRotation="0" wrapText="false" indent="0" shrinkToFit="false"/>
      <protection locked="true" hidden="false"/>
    </xf>
    <xf numFmtId="175" fontId="49" fillId="0" borderId="0" xfId="22" applyFont="true" applyBorder="true" applyAlignment="true" applyProtection="true">
      <alignment horizontal="general" vertical="bottom" textRotation="0" wrapText="false" indent="0" shrinkToFit="false"/>
      <protection locked="true" hidden="false"/>
    </xf>
    <xf numFmtId="169" fontId="30" fillId="10" borderId="0" xfId="22" applyFont="true" applyBorder="true" applyAlignment="true" applyProtection="true">
      <alignment horizontal="general" vertical="bottom" textRotation="0" wrapText="false" indent="0" shrinkToFit="false"/>
      <protection locked="true" hidden="false"/>
    </xf>
    <xf numFmtId="173" fontId="66" fillId="0" borderId="0" xfId="30" applyFont="true" applyBorder="true" applyAlignment="true" applyProtection="true">
      <alignment horizontal="general" vertical="bottom" textRotation="0" wrapText="false" indent="0" shrinkToFit="false"/>
      <protection locked="true" hidden="false"/>
    </xf>
    <xf numFmtId="173" fontId="66" fillId="0" borderId="14" xfId="30" applyFont="true" applyBorder="true" applyAlignment="true" applyProtection="true">
      <alignment horizontal="general" vertical="bottom" textRotation="0" wrapText="false" indent="0" shrinkToFit="false"/>
      <protection locked="true" hidden="false"/>
    </xf>
    <xf numFmtId="174" fontId="66" fillId="0" borderId="24" xfId="30" applyFont="true" applyBorder="true" applyAlignment="true" applyProtection="true">
      <alignment horizontal="center" vertical="bottom" textRotation="0" wrapText="false" indent="0" shrinkToFit="false"/>
      <protection locked="true" hidden="false"/>
    </xf>
    <xf numFmtId="174" fontId="66" fillId="0" borderId="14" xfId="30" applyFont="true" applyBorder="true" applyAlignment="true" applyProtection="true">
      <alignment horizontal="center" vertical="bottom" textRotation="0" wrapText="false" indent="0" shrinkToFit="false"/>
      <protection locked="true" hidden="false"/>
    </xf>
    <xf numFmtId="174" fontId="57" fillId="0" borderId="3" xfId="30" applyFont="true" applyBorder="true" applyAlignment="true" applyProtection="true">
      <alignment horizontal="center" vertical="bottom" textRotation="0" wrapText="false" indent="0" shrinkToFit="false"/>
      <protection locked="true" hidden="false"/>
    </xf>
    <xf numFmtId="174" fontId="65" fillId="0" borderId="24" xfId="30" applyFont="true" applyBorder="true" applyAlignment="true" applyProtection="true">
      <alignment horizontal="center" vertical="bottom" textRotation="0" wrapText="false" indent="0" shrinkToFit="false"/>
      <protection locked="true" hidden="false"/>
    </xf>
    <xf numFmtId="174" fontId="65" fillId="0" borderId="14" xfId="30" applyFont="true" applyBorder="true" applyAlignment="true" applyProtection="true">
      <alignment horizontal="center" vertical="bottom" textRotation="0" wrapText="false" indent="0" shrinkToFit="false"/>
      <protection locked="true" hidden="false"/>
    </xf>
    <xf numFmtId="174" fontId="64" fillId="0" borderId="3" xfId="30" applyFont="true" applyBorder="true" applyAlignment="true" applyProtection="true">
      <alignment horizontal="center" vertical="bottom" textRotation="0" wrapText="false" indent="0" shrinkToFit="false"/>
      <protection locked="true" hidden="false"/>
    </xf>
    <xf numFmtId="173" fontId="73" fillId="0" borderId="14" xfId="30" applyFont="true" applyBorder="true" applyAlignment="true" applyProtection="true">
      <alignment horizontal="general" vertical="bottom" textRotation="0" wrapText="false" indent="0" shrinkToFit="false"/>
      <protection locked="true" hidden="false"/>
    </xf>
    <xf numFmtId="164" fontId="86" fillId="0" borderId="0" xfId="20" applyFont="true" applyBorder="false" applyAlignment="true" applyProtection="true">
      <alignment horizontal="general" vertical="bottom" textRotation="0" wrapText="false" indent="0" shrinkToFit="false"/>
      <protection locked="true" hidden="false"/>
    </xf>
    <xf numFmtId="184" fontId="65" fillId="0" borderId="0" xfId="30" applyFont="true" applyBorder="true" applyAlignment="true" applyProtection="true">
      <alignment horizontal="general" vertical="bottom" textRotation="0" wrapText="false" indent="0" shrinkToFit="false"/>
      <protection locked="true" hidden="false"/>
    </xf>
    <xf numFmtId="164" fontId="78" fillId="0" borderId="14" xfId="30" applyFont="true" applyBorder="true" applyAlignment="true" applyProtection="true">
      <alignment horizontal="general" vertical="bottom" textRotation="0" wrapText="false" indent="0" shrinkToFit="false"/>
      <protection locked="true" hidden="false"/>
    </xf>
    <xf numFmtId="174" fontId="79" fillId="0" borderId="3" xfId="30" applyFont="true" applyBorder="true" applyAlignment="true" applyProtection="true">
      <alignment horizontal="center" vertical="bottom" textRotation="0" wrapText="false" indent="0" shrinkToFit="false"/>
      <protection locked="true" hidden="false"/>
    </xf>
    <xf numFmtId="164" fontId="16" fillId="10" borderId="0" xfId="20" applyFont="true" applyBorder="false" applyAlignment="true" applyProtection="true">
      <alignment horizontal="general" vertical="bottom" textRotation="0" wrapText="false" indent="0" shrinkToFit="false"/>
      <protection locked="true" hidden="false"/>
    </xf>
    <xf numFmtId="164" fontId="87" fillId="0" borderId="0" xfId="30" applyFont="true" applyBorder="true" applyAlignment="true" applyProtection="true">
      <alignment horizontal="general" vertical="bottom" textRotation="0" wrapText="false" indent="0" shrinkToFit="false"/>
      <protection locked="true" hidden="false"/>
    </xf>
    <xf numFmtId="164" fontId="87" fillId="0" borderId="14" xfId="30" applyFont="true" applyBorder="true" applyAlignment="true" applyProtection="true">
      <alignment horizontal="general" vertical="bottom" textRotation="0" wrapText="false" indent="0" shrinkToFit="false"/>
      <protection locked="true" hidden="false"/>
    </xf>
    <xf numFmtId="167" fontId="87" fillId="0" borderId="24" xfId="30" applyFont="true" applyBorder="true" applyAlignment="true" applyProtection="true">
      <alignment horizontal="general" vertical="bottom" textRotation="0" wrapText="false" indent="0" shrinkToFit="false"/>
      <protection locked="true" hidden="false"/>
    </xf>
    <xf numFmtId="164" fontId="87" fillId="0" borderId="24" xfId="30" applyFont="true" applyBorder="true" applyAlignment="true" applyProtection="true">
      <alignment horizontal="center" vertical="bottom" textRotation="0" wrapText="false" indent="0" shrinkToFit="false"/>
      <protection locked="true" hidden="false"/>
    </xf>
    <xf numFmtId="164" fontId="87" fillId="0" borderId="14" xfId="30" applyFont="true" applyBorder="true" applyAlignment="true" applyProtection="true">
      <alignment horizontal="center" vertical="bottom" textRotation="0" wrapText="false" indent="0" shrinkToFit="false"/>
      <protection locked="true" hidden="false"/>
    </xf>
    <xf numFmtId="164" fontId="87" fillId="0" borderId="3" xfId="30" applyFont="true" applyBorder="true" applyAlignment="true" applyProtection="true">
      <alignment horizontal="center" vertical="bottom" textRotation="0" wrapText="false" indent="0" shrinkToFit="false"/>
      <protection locked="true" hidden="false"/>
    </xf>
    <xf numFmtId="168" fontId="57" fillId="0" borderId="0" xfId="30" applyFont="true" applyBorder="true" applyAlignment="true" applyProtection="true">
      <alignment horizontal="right" vertical="bottom" textRotation="0" wrapText="false" indent="0" shrinkToFit="false"/>
      <protection locked="true" hidden="false"/>
    </xf>
    <xf numFmtId="168" fontId="54" fillId="0" borderId="0" xfId="30" applyFont="true" applyBorder="true" applyAlignment="true" applyProtection="true">
      <alignment horizontal="general" vertical="bottom" textRotation="0" wrapText="false" indent="0" shrinkToFit="false"/>
      <protection locked="true" hidden="false"/>
    </xf>
    <xf numFmtId="168" fontId="57" fillId="10" borderId="0" xfId="30" applyFont="true" applyBorder="true" applyAlignment="true" applyProtection="true">
      <alignment horizontal="right" vertical="bottom" textRotation="0" wrapText="false" indent="0" shrinkToFit="false"/>
      <protection locked="true" hidden="false"/>
    </xf>
    <xf numFmtId="174" fontId="65" fillId="0" borderId="3" xfId="30" applyFont="true" applyBorder="true" applyAlignment="true" applyProtection="true">
      <alignment horizontal="center" vertical="bottom" textRotation="0" wrapText="false" indent="0" shrinkToFit="false"/>
      <protection locked="true" hidden="false"/>
    </xf>
    <xf numFmtId="164" fontId="32" fillId="0" borderId="0" xfId="30" applyFont="true" applyBorder="true" applyAlignment="true" applyProtection="true">
      <alignment horizontal="general" vertical="bottom" textRotation="0" wrapText="false" indent="0" shrinkToFit="false"/>
      <protection locked="true" hidden="false"/>
    </xf>
    <xf numFmtId="164" fontId="32" fillId="0" borderId="14" xfId="30" applyFont="true" applyBorder="true" applyAlignment="true" applyProtection="true">
      <alignment horizontal="general" vertical="bottom" textRotation="0" wrapText="false" indent="0" shrinkToFit="false"/>
      <protection locked="true" hidden="false"/>
    </xf>
    <xf numFmtId="167" fontId="32" fillId="0" borderId="24" xfId="30" applyFont="true" applyBorder="true" applyAlignment="true" applyProtection="true">
      <alignment horizontal="general" vertical="bottom" textRotation="0" wrapText="false" indent="0" shrinkToFit="false"/>
      <protection locked="true" hidden="false"/>
    </xf>
    <xf numFmtId="174" fontId="35" fillId="0" borderId="24" xfId="30" applyFont="true" applyBorder="true" applyAlignment="true" applyProtection="true">
      <alignment horizontal="center" vertical="bottom" textRotation="0" wrapText="false" indent="0" shrinkToFit="false"/>
      <protection locked="true" hidden="false"/>
    </xf>
    <xf numFmtId="174" fontId="34" fillId="0" borderId="3" xfId="30" applyFont="true" applyBorder="true" applyAlignment="true" applyProtection="true">
      <alignment horizontal="center" vertical="bottom" textRotation="0" wrapText="false" indent="0" shrinkToFit="false"/>
      <protection locked="true" hidden="false"/>
    </xf>
    <xf numFmtId="167" fontId="32" fillId="0" borderId="14" xfId="30" applyFont="true" applyBorder="true" applyAlignment="true" applyProtection="true">
      <alignment horizontal="general" vertical="bottom" textRotation="0" wrapText="false" indent="0" shrinkToFit="false"/>
      <protection locked="true" hidden="false"/>
    </xf>
    <xf numFmtId="174" fontId="34" fillId="0" borderId="11" xfId="30" applyFont="true" applyBorder="true" applyAlignment="true" applyProtection="true">
      <alignment horizontal="center" vertical="bottom" textRotation="0" wrapText="false" indent="0" shrinkToFit="false"/>
      <protection locked="true" hidden="false"/>
    </xf>
    <xf numFmtId="164" fontId="35" fillId="0" borderId="1" xfId="30" applyFont="true" applyBorder="true" applyAlignment="true" applyProtection="true">
      <alignment horizontal="general" vertical="bottom" textRotation="0" wrapText="false" indent="0" shrinkToFit="false"/>
      <protection locked="true" hidden="false"/>
    </xf>
    <xf numFmtId="174" fontId="69" fillId="0" borderId="1" xfId="30" applyFont="true" applyBorder="true" applyAlignment="true" applyProtection="true">
      <alignment horizontal="general" vertical="bottom" textRotation="0" wrapText="false" indent="0" shrinkToFit="false"/>
      <protection locked="true" hidden="false"/>
    </xf>
    <xf numFmtId="164" fontId="69" fillId="0" borderId="1" xfId="30" applyFont="true" applyBorder="true" applyAlignment="true" applyProtection="true">
      <alignment horizontal="general" vertical="bottom" textRotation="0" wrapText="false" indent="0" shrinkToFit="false"/>
      <protection locked="true" hidden="false"/>
    </xf>
    <xf numFmtId="164" fontId="35" fillId="0" borderId="12" xfId="30" applyFont="true" applyBorder="true" applyAlignment="true" applyProtection="true">
      <alignment horizontal="general" vertical="bottom" textRotation="0" wrapText="false" indent="0" shrinkToFit="false"/>
      <protection locked="true" hidden="false"/>
    </xf>
    <xf numFmtId="167" fontId="35" fillId="0" borderId="15" xfId="30" applyFont="true" applyBorder="true" applyAlignment="true" applyProtection="true">
      <alignment horizontal="general" vertical="bottom" textRotation="0" wrapText="false" indent="0" shrinkToFit="false"/>
      <protection locked="true" hidden="false"/>
    </xf>
    <xf numFmtId="174" fontId="35" fillId="0" borderId="15" xfId="30" applyFont="true" applyBorder="true" applyAlignment="true" applyProtection="true">
      <alignment horizontal="center" vertical="bottom" textRotation="0" wrapText="false" indent="0" shrinkToFit="false"/>
      <protection locked="true" hidden="false"/>
    </xf>
    <xf numFmtId="174" fontId="35" fillId="0" borderId="12" xfId="30" applyFont="true" applyBorder="true" applyAlignment="true" applyProtection="true">
      <alignment horizontal="center" vertical="bottom" textRotation="0" wrapText="false" indent="0" shrinkToFit="false"/>
      <protection locked="true" hidden="false"/>
    </xf>
    <xf numFmtId="164" fontId="34" fillId="0" borderId="0" xfId="30" applyFont="true" applyBorder="false" applyAlignment="true" applyProtection="true">
      <alignment horizontal="general" vertical="bottom" textRotation="0" wrapText="false" indent="0" shrinkToFit="false"/>
      <protection locked="true" hidden="false"/>
    </xf>
    <xf numFmtId="164" fontId="34" fillId="0" borderId="0" xfId="30" applyFont="true" applyBorder="false" applyAlignment="true" applyProtection="true">
      <alignment horizontal="center" vertical="bottom" textRotation="0" wrapText="false" indent="0" shrinkToFit="false"/>
      <protection locked="true" hidden="false"/>
    </xf>
    <xf numFmtId="168" fontId="16" fillId="0" borderId="0" xfId="30" applyFont="true" applyBorder="false" applyAlignment="true" applyProtection="true">
      <alignment horizontal="center" vertical="center" textRotation="0" wrapText="false" indent="0" shrinkToFit="false"/>
      <protection locked="true" hidden="false"/>
    </xf>
    <xf numFmtId="168" fontId="16" fillId="0" borderId="0" xfId="30" applyFont="true" applyBorder="false" applyAlignment="true" applyProtection="true">
      <alignment horizontal="general" vertical="bottom" textRotation="0" wrapText="false" indent="0" shrinkToFit="false"/>
      <protection locked="true" hidden="false"/>
    </xf>
    <xf numFmtId="164" fontId="25" fillId="0" borderId="0" xfId="20" applyFont="true" applyBorder="false" applyAlignment="true" applyProtection="true">
      <alignment horizontal="general" vertical="bottom" textRotation="0" wrapText="false" indent="0" shrinkToFit="false"/>
      <protection locked="true" hidden="false"/>
    </xf>
    <xf numFmtId="164" fontId="88" fillId="0" borderId="0" xfId="30" applyFont="true" applyBorder="false" applyAlignment="true" applyProtection="true">
      <alignment horizontal="general" vertical="bottom" textRotation="0" wrapText="false" indent="0" shrinkToFit="false"/>
      <protection locked="true" hidden="false"/>
    </xf>
    <xf numFmtId="167" fontId="88" fillId="0" borderId="0" xfId="30" applyFont="true" applyBorder="false" applyAlignment="true" applyProtection="true">
      <alignment horizontal="general" vertical="bottom" textRotation="0" wrapText="false" indent="0" shrinkToFit="false"/>
      <protection locked="true" hidden="false"/>
    </xf>
    <xf numFmtId="167" fontId="88" fillId="0" borderId="0" xfId="30" applyFont="true" applyBorder="false" applyAlignment="true" applyProtection="true">
      <alignment horizontal="center" vertical="bottom" textRotation="0" wrapText="false" indent="0" shrinkToFit="false"/>
      <protection locked="true" hidden="false"/>
    </xf>
    <xf numFmtId="167" fontId="89" fillId="0" borderId="0" xfId="30" applyFont="true" applyBorder="false" applyAlignment="true" applyProtection="true">
      <alignment horizontal="center" vertical="bottom" textRotation="0" wrapText="false" indent="0" shrinkToFit="false"/>
      <protection locked="true" hidden="false"/>
    </xf>
    <xf numFmtId="168" fontId="25" fillId="0" borderId="0" xfId="30" applyFont="true" applyBorder="false" applyAlignment="true" applyProtection="true">
      <alignment horizontal="center" vertical="center" textRotation="0" wrapText="false" indent="0" shrinkToFit="false"/>
      <protection locked="true" hidden="false"/>
    </xf>
    <xf numFmtId="168" fontId="25" fillId="0" borderId="0" xfId="30" applyFont="true" applyBorder="false" applyAlignment="true" applyProtection="true">
      <alignment horizontal="general" vertical="bottom" textRotation="0" wrapText="false" indent="0" shrinkToFit="false"/>
      <protection locked="true" hidden="false"/>
    </xf>
    <xf numFmtId="167" fontId="56" fillId="0" borderId="0" xfId="30" applyFont="true" applyBorder="false" applyAlignment="true" applyProtection="true">
      <alignment horizontal="general" vertical="bottom" textRotation="0" wrapText="false" indent="0" shrinkToFit="false"/>
      <protection locked="true" hidden="false"/>
    </xf>
    <xf numFmtId="167" fontId="14" fillId="0" borderId="0" xfId="30" applyFont="true" applyBorder="false" applyAlignment="true" applyProtection="true">
      <alignment horizontal="center" vertical="bottom" textRotation="0" wrapText="false" indent="0" shrinkToFit="false"/>
      <protection locked="true" hidden="false"/>
    </xf>
    <xf numFmtId="167" fontId="90" fillId="0" borderId="0" xfId="30" applyFont="true" applyBorder="false" applyAlignment="true" applyProtection="true">
      <alignment horizontal="center" vertical="bottom" textRotation="0" wrapText="false" indent="0" shrinkToFit="false"/>
      <protection locked="true" hidden="false"/>
    </xf>
    <xf numFmtId="168" fontId="14" fillId="0" borderId="0" xfId="30" applyFont="true" applyBorder="false" applyAlignment="true" applyProtection="true">
      <alignment horizontal="center" vertical="center" textRotation="0" wrapText="false" indent="0" shrinkToFit="false"/>
      <protection locked="true" hidden="false"/>
    </xf>
    <xf numFmtId="164" fontId="13" fillId="0" borderId="0" xfId="20" applyFont="true" applyBorder="false" applyAlignment="true" applyProtection="true">
      <alignment horizontal="general" vertical="bottom" textRotation="0" wrapText="false" indent="0" shrinkToFit="false"/>
      <protection locked="true" hidden="false"/>
    </xf>
    <xf numFmtId="167" fontId="57" fillId="0" borderId="0" xfId="30" applyFont="true" applyBorder="false" applyAlignment="true" applyProtection="true">
      <alignment horizontal="general" vertical="bottom" textRotation="0" wrapText="false" indent="0" shrinkToFit="false"/>
      <protection locked="true" hidden="false"/>
    </xf>
    <xf numFmtId="168" fontId="90" fillId="0" borderId="0" xfId="30" applyFont="true" applyBorder="false" applyAlignment="true" applyProtection="true">
      <alignment horizontal="center" vertical="center" textRotation="0" wrapText="false" indent="0" shrinkToFit="false"/>
      <protection locked="true" hidden="false"/>
    </xf>
    <xf numFmtId="164" fontId="19" fillId="0" borderId="0" xfId="20" applyFont="true" applyBorder="false" applyAlignment="true" applyProtection="true">
      <alignment horizontal="general" vertical="bottom" textRotation="0" wrapText="false" indent="0" shrinkToFit="false"/>
      <protection locked="true" hidden="false"/>
    </xf>
    <xf numFmtId="164" fontId="57" fillId="0" borderId="0" xfId="30" applyFont="true" applyBorder="false" applyAlignment="true" applyProtection="true">
      <alignment horizontal="general" vertical="bottom" textRotation="0" wrapText="false" indent="0" shrinkToFit="false"/>
      <protection locked="true" hidden="false"/>
    </xf>
    <xf numFmtId="164" fontId="57" fillId="0" borderId="0" xfId="30" applyFont="true" applyBorder="false" applyAlignment="true" applyProtection="true">
      <alignment horizontal="center" vertical="bottom" textRotation="0" wrapText="false" indent="0" shrinkToFit="false"/>
      <protection locked="true" hidden="false"/>
    </xf>
    <xf numFmtId="168" fontId="57" fillId="0" borderId="0" xfId="30" applyFont="true" applyBorder="false" applyAlignment="true" applyProtection="true">
      <alignment horizontal="general" vertical="bottom" textRotation="0" wrapText="false" indent="0" shrinkToFit="false"/>
      <protection locked="true" hidden="false"/>
    </xf>
    <xf numFmtId="164" fontId="54" fillId="0" borderId="0" xfId="20" applyFont="true" applyBorder="false" applyAlignment="true" applyProtection="true">
      <alignment horizontal="center" vertical="bottom" textRotation="0" wrapText="false" indent="0" shrinkToFit="false"/>
      <protection locked="true" hidden="false"/>
    </xf>
    <xf numFmtId="164" fontId="57" fillId="0" borderId="0" xfId="20" applyFont="true" applyBorder="false" applyAlignment="true" applyProtection="true">
      <alignment horizontal="center" vertical="bottom" textRotation="0" wrapText="false" indent="0" shrinkToFit="false"/>
      <protection locked="true" hidden="false"/>
    </xf>
    <xf numFmtId="164" fontId="91" fillId="0" borderId="0" xfId="20" applyFont="true" applyBorder="false" applyAlignment="true" applyProtection="true">
      <alignment horizontal="general" vertical="bottom" textRotation="0" wrapText="false" indent="0" shrinkToFit="false"/>
      <protection locked="true" hidden="false"/>
    </xf>
    <xf numFmtId="164" fontId="91" fillId="0" borderId="0" xfId="20" applyFont="true" applyBorder="false" applyAlignment="true" applyProtection="true">
      <alignment horizontal="center" vertical="bottom" textRotation="0" wrapText="false" indent="0" shrinkToFit="false"/>
      <protection locked="true" hidden="false"/>
    </xf>
    <xf numFmtId="168" fontId="91" fillId="0" borderId="0" xfId="20" applyFont="true" applyBorder="false" applyAlignment="true" applyProtection="true">
      <alignment horizontal="general" vertical="bottom" textRotation="0" wrapText="false" indent="0" shrinkToFit="false"/>
      <protection locked="true" hidden="false"/>
    </xf>
    <xf numFmtId="164" fontId="90" fillId="0" borderId="0" xfId="20" applyFont="true" applyBorder="false" applyAlignment="true" applyProtection="true">
      <alignment horizontal="general" vertical="bottom" textRotation="0" wrapText="false" indent="0" shrinkToFit="false"/>
      <protection locked="true" hidden="false"/>
    </xf>
    <xf numFmtId="164" fontId="90" fillId="0" borderId="0" xfId="20" applyFont="true" applyBorder="false" applyAlignment="true" applyProtection="true">
      <alignment horizontal="center" vertical="bottom" textRotation="0" wrapText="false" indent="0" shrinkToFit="false"/>
      <protection locked="true" hidden="false"/>
    </xf>
    <xf numFmtId="168" fontId="90" fillId="0" borderId="0" xfId="20" applyFont="true" applyBorder="false" applyAlignment="true" applyProtection="true">
      <alignment horizontal="general" vertical="bottom" textRotation="0" wrapText="false" indent="0" shrinkToFit="false"/>
      <protection locked="true" hidden="false"/>
    </xf>
    <xf numFmtId="168" fontId="19" fillId="0" borderId="0" xfId="20" applyFont="true" applyBorder="false" applyAlignment="true" applyProtection="true">
      <alignment horizontal="general" vertical="bottom" textRotation="0" wrapText="false" indent="0" shrinkToFit="false"/>
      <protection locked="true" hidden="false"/>
    </xf>
    <xf numFmtId="171" fontId="92" fillId="0" borderId="0" xfId="20" applyFont="true" applyBorder="false" applyAlignment="true" applyProtection="true">
      <alignment horizontal="right" vertical="bottom" textRotation="0" wrapText="false" indent="0" shrinkToFit="false"/>
      <protection locked="true" hidden="false"/>
    </xf>
    <xf numFmtId="172" fontId="0" fillId="0" borderId="0" xfId="0" applyFont="true" applyBorder="false" applyAlignment="true" applyProtection="true">
      <alignment horizontal="general" vertical="bottom" textRotation="0" wrapText="false" indent="0" shrinkToFit="false"/>
      <protection locked="true" hidden="false"/>
    </xf>
  </cellXfs>
  <cellStyles count="26">
    <cellStyle name="Normal" xfId="0" builtinId="0"/>
    <cellStyle name="Comma" xfId="15" builtinId="3"/>
    <cellStyle name="Comma [0]" xfId="16" builtinId="6"/>
    <cellStyle name="Currency" xfId="17" builtinId="4"/>
    <cellStyle name="Currency [0]" xfId="18" builtinId="7"/>
    <cellStyle name="Percent" xfId="19" builtinId="5"/>
    <cellStyle name="Обычный 2" xfId="20"/>
    <cellStyle name="Обычный 2 2" xfId="21"/>
    <cellStyle name="Обычный 2 2 2" xfId="22"/>
    <cellStyle name="Обычный 2 3" xfId="23"/>
    <cellStyle name="Обычный 2 4" xfId="24"/>
    <cellStyle name="Обычный 2 4 2" xfId="25"/>
    <cellStyle name="Обычный 2 5" xfId="26"/>
    <cellStyle name="Обычный 2 5 2" xfId="27"/>
    <cellStyle name="Обычный 3" xfId="28"/>
    <cellStyle name="Обычный 3 3 12" xfId="29"/>
    <cellStyle name="Обычный 4" xfId="30"/>
    <cellStyle name="Обычный 5" xfId="31"/>
    <cellStyle name="Обычный 7 2" xfId="32"/>
    <cellStyle name="Обычный 7 3" xfId="33"/>
    <cellStyle name="Плохой 2" xfId="34"/>
    <cellStyle name="Процентный 2" xfId="35"/>
    <cellStyle name="Процентный 2 2" xfId="36"/>
    <cellStyle name="Процентный 3" xfId="37"/>
    <cellStyle name="Процентный 4" xfId="38"/>
    <cellStyle name="Финансовый 2" xfId="39"/>
  </cellStyles>
  <dxfs count="21">
    <dxf>
      <fill>
        <patternFill patternType="solid">
          <fgColor rgb="FFB7DEE8"/>
          <bgColor rgb="FF000000"/>
        </patternFill>
      </fill>
    </dxf>
    <dxf>
      <fill>
        <patternFill patternType="solid">
          <fgColor rgb="FFCCECFF"/>
          <bgColor rgb="FF000000"/>
        </patternFill>
      </fill>
    </dxf>
    <dxf>
      <fill>
        <patternFill patternType="solid">
          <fgColor rgb="FFFFFF00"/>
          <bgColor rgb="FF000000"/>
        </patternFill>
      </fill>
    </dxf>
    <dxf>
      <fill>
        <patternFill patternType="solid">
          <bgColor rgb="FF000000"/>
        </patternFill>
      </fill>
    </dxf>
    <dxf>
      <fill>
        <patternFill patternType="solid">
          <fgColor rgb="FF000000"/>
          <bgColor rgb="FF000000"/>
        </patternFill>
      </fill>
    </dxf>
    <dxf>
      <fill>
        <patternFill patternType="solid">
          <fgColor rgb="FF0000CC"/>
          <bgColor rgb="FF000000"/>
        </patternFill>
      </fill>
    </dxf>
    <dxf>
      <fill>
        <patternFill patternType="solid">
          <fgColor rgb="FFFFD7D7"/>
          <bgColor rgb="FF000000"/>
        </patternFill>
      </fill>
    </dxf>
    <dxf>
      <fill>
        <patternFill patternType="solid">
          <fgColor rgb="FFFFFFFF"/>
          <bgColor rgb="FF000000"/>
        </patternFill>
      </fill>
    </dxf>
    <dxf>
      <fill>
        <patternFill patternType="solid">
          <fgColor rgb="FFD7E4BD"/>
          <bgColor rgb="FF000000"/>
        </patternFill>
      </fill>
    </dxf>
    <dxf>
      <fill>
        <patternFill patternType="solid">
          <fgColor rgb="FFA50021"/>
          <bgColor rgb="FF000000"/>
        </patternFill>
      </fill>
    </dxf>
    <dxf>
      <fill>
        <patternFill patternType="solid">
          <fgColor rgb="FF86002D"/>
          <bgColor rgb="FF000000"/>
        </patternFill>
      </fill>
    </dxf>
    <dxf>
      <fill>
        <patternFill patternType="solid">
          <fgColor rgb="FFFF0000"/>
          <bgColor rgb="FF000000"/>
        </patternFill>
      </fill>
    </dxf>
    <dxf>
      <font>
        <b val="1"/>
        <i val="0"/>
      </font>
    </dxf>
    <dxf>
      <font>
        <b val="1"/>
        <i val="0"/>
        <color rgb="FFFFFFFF"/>
      </font>
    </dxf>
    <dxf>
      <font>
        <b val="1"/>
        <i val="0"/>
      </font>
    </dxf>
    <dxf>
      <font>
        <b val="1"/>
        <i val="0"/>
        <color rgb="FFFFFFFF"/>
      </font>
    </dxf>
    <dxf>
      <font>
        <b val="1"/>
        <i val="0"/>
      </font>
    </dxf>
    <dxf>
      <font>
        <b val="1"/>
        <i val="0"/>
        <color rgb="FFFFFFFF"/>
      </font>
    </dxf>
    <dxf>
      <fill>
        <patternFill patternType="solid">
          <fgColor rgb="FFDDE8CB"/>
          <bgColor rgb="FF000000"/>
        </patternFill>
      </fill>
    </dxf>
    <dxf>
      <fill>
        <patternFill patternType="solid">
          <fgColor rgb="FFCCFFFF"/>
          <bgColor rgb="FF000000"/>
        </patternFill>
      </fill>
    </dxf>
    <dxf>
      <fill>
        <patternFill patternType="solid">
          <fgColor rgb="FFFFFFCC"/>
          <bgColor rgb="FF000000"/>
        </patternFill>
      </fill>
    </dxf>
  </dxfs>
  <colors>
    <indexedColors>
      <rgbColor rgb="FF000000"/>
      <rgbColor rgb="FFFFFFFF"/>
      <rgbColor rgb="FFFF0000"/>
      <rgbColor rgb="FF00FF00"/>
      <rgbColor rgb="FF0000CC"/>
      <rgbColor rgb="FFFFFF00"/>
      <rgbColor rgb="FFFF00FF"/>
      <rgbColor rgb="FF00FFFF"/>
      <rgbColor rgb="FF800000"/>
      <rgbColor rgb="FF008000"/>
      <rgbColor rgb="FF000080"/>
      <rgbColor rgb="FF808000"/>
      <rgbColor rgb="FFA50021"/>
      <rgbColor rgb="FF008080"/>
      <rgbColor rgb="FFDDD9C3"/>
      <rgbColor rgb="FF808080"/>
      <rgbColor rgb="FFEEEEEE"/>
      <rgbColor rgb="FF7030A0"/>
      <rgbColor rgb="FFFFFFCC"/>
      <rgbColor rgb="FFCCFFFF"/>
      <rgbColor rgb="FF660066"/>
      <rgbColor rgb="FFFF8080"/>
      <rgbColor rgb="FF0066CC"/>
      <rgbColor rgb="FFC6D9F1"/>
      <rgbColor rgb="FF000080"/>
      <rgbColor rgb="FFFF00FF"/>
      <rgbColor rgb="FFDDE8CB"/>
      <rgbColor rgb="FF00FFFF"/>
      <rgbColor rgb="FFC00000"/>
      <rgbColor rgb="FF86002D"/>
      <rgbColor rgb="FF008080"/>
      <rgbColor rgb="FF0000FF"/>
      <rgbColor rgb="FF00CCFF"/>
      <rgbColor rgb="FFCCECFF"/>
      <rgbColor rgb="FFCCFFCC"/>
      <rgbColor rgb="FFEBF1DE"/>
      <rgbColor rgb="FFB7DEE8"/>
      <rgbColor rgb="FFFFD7D7"/>
      <rgbColor rgb="FFD7E4BD"/>
      <rgbColor rgb="FFFFC7CE"/>
      <rgbColor rgb="FF3366FF"/>
      <rgbColor rgb="FF33CCCC"/>
      <rgbColor rgb="FF99CC00"/>
      <rgbColor rgb="FFF2F2F2"/>
      <rgbColor rgb="FFFF9900"/>
      <rgbColor rgb="FFFF6600"/>
      <rgbColor rgb="FF666699"/>
      <rgbColor rgb="FF969696"/>
      <rgbColor rgb="FF215968"/>
      <rgbColor rgb="FF00B050"/>
      <rgbColor rgb="FF003300"/>
      <rgbColor rgb="FF333300"/>
      <rgbColor rgb="FF9C0006"/>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externalLink" Target="externalLinks/externalLink1.xml"/><Relationship Id="rId1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externalLinks/_rels/externalLink1.xml.rels><?xml version="1.0" encoding="UTF-8"?>
<Relationships xmlns="http://schemas.openxmlformats.org/package/2006/relationships"><Relationship Id="rId1" Type="http://schemas.openxmlformats.org/officeDocument/2006/relationships/externalLinkPath" Target="../../../../../../../../O:/&#1052;&#1040;&#1044;&#1054;&#1059;%20226/!!,,2024%20&#1075;&#1086;&#1076;/&#1055;&#1060;&#1061;&#1044;%202024/&#1055;&#1060;&#1061;&#1044;%20&#1087;&#1086;&#1089;&#1090;%202455%20&#1088;&#1077;&#1076;.&#1086;&#1090;%2029.06.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Бланк 2455 (ред.от 29.06.23)"/>
      <sheetName val="Форма"/>
      <sheetName val="Утверждено (МЗ,ИЦ,КАП)"/>
      <sheetName val="Утверждено (ПДД)"/>
      <sheetName val="Закупки"/>
      <sheetName val="Приложение 1"/>
      <sheetName val="Приложение 2 Доходы"/>
      <sheetName val="Приложение 3 111,119"/>
      <sheetName val="Приложение 4,5,6 расходы"/>
      <sheetName val="Приложение 7 "/>
    </sheetNames>
    <sheetDataSet>
      <sheetData sheetId="0"/>
      <sheetData sheetId="1">
        <row r="28">
          <cell r="B28" t="str">
            <v>на 2024 г. и плановый период 2025 и 2026 годов</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vmlDrawing" Target="../drawings/vmlDrawing2.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vmlDrawing" Target="../drawings/vmlDrawing3.vml"/>
</Relationships>
</file>

<file path=xl/worksheets/_rels/sheet10.xml.rels><?xml version="1.0" encoding="UTF-8"?>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3.xml"/><Relationship Id="rId3" Type="http://schemas.openxmlformats.org/officeDocument/2006/relationships/vmlDrawing" Target="../drawings/vmlDrawing4.vml"/>
</Relationships>
</file>

<file path=xl/worksheets/_rels/sheet11.xml.rels><?xml version="1.0" encoding="UTF-8"?>
<Relationships xmlns="http://schemas.openxmlformats.org/package/2006/relationships"><Relationship Id="rId1" Type="http://schemas.openxmlformats.org/officeDocument/2006/relationships/comments" Target="../comments11.xml"/><Relationship Id="rId2" Type="http://schemas.openxmlformats.org/officeDocument/2006/relationships/vmlDrawing" Target="../drawings/vmlDrawing5.vml"/>
</Relationships>
</file>

<file path=xl/worksheets/_rels/sheet12.xml.rels><?xml version="1.0" encoding="UTF-8"?>
<Relationships xmlns="http://schemas.openxmlformats.org/package/2006/relationships"><Relationship Id="rId1" Type="http://schemas.openxmlformats.org/officeDocument/2006/relationships/comments" Target="../comments12.xml"/><Relationship Id="rId2" Type="http://schemas.openxmlformats.org/officeDocument/2006/relationships/vmlDrawing" Target="../drawings/vmlDrawing6.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N257"/>
  <sheetViews>
    <sheetView showFormulas="false" showGridLines="true" showRowColHeaders="true" showZeros="true" rightToLeft="false" tabSelected="false" showOutlineSymbols="true" defaultGridColor="true" view="pageBreakPreview" topLeftCell="A1" colorId="64" zoomScale="100" zoomScaleNormal="9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C146" activeCellId="0" sqref="C146"/>
    </sheetView>
  </sheetViews>
  <sheetFormatPr defaultColWidth="8.7109375" defaultRowHeight="15" zeroHeight="false" outlineLevelRow="0" outlineLevelCol="0"/>
  <cols>
    <col collapsed="false" customWidth="true" hidden="false" outlineLevel="0" max="1" min="1" style="1" width="6.71"/>
    <col collapsed="false" customWidth="true" hidden="false" outlineLevel="0" max="2" min="2" style="2" width="45.85"/>
    <col collapsed="false" customWidth="true" hidden="false" outlineLevel="0" max="3" min="3" style="1" width="9.14"/>
    <col collapsed="false" customWidth="true" hidden="false" outlineLevel="0" max="4" min="4" style="1" width="13.28"/>
    <col collapsed="false" customWidth="true" hidden="false" outlineLevel="0" max="5" min="5" style="1" width="10.85"/>
    <col collapsed="false" customWidth="true" hidden="false" outlineLevel="0" max="8" min="6" style="1" width="13.71"/>
    <col collapsed="false" customWidth="true" hidden="false" outlineLevel="0" max="9" min="9" style="1" width="11"/>
    <col collapsed="false" customWidth="true" hidden="false" outlineLevel="0" max="10" min="10" style="1" width="8"/>
    <col collapsed="false" customWidth="true" hidden="false" outlineLevel="0" max="11" min="11" style="3" width="7.14"/>
    <col collapsed="false" customWidth="true" hidden="false" outlineLevel="0" max="12" min="12" style="3" width="11.85"/>
    <col collapsed="false" customWidth="true" hidden="false" outlineLevel="0" max="13" min="13" style="2" width="8"/>
  </cols>
  <sheetData>
    <row r="1" customFormat="false" ht="15" hidden="false" customHeight="false" outlineLevel="0" collapsed="false">
      <c r="K1" s="4"/>
      <c r="L1" s="4"/>
    </row>
    <row r="4" customFormat="false" ht="15" hidden="false" customHeight="false" outlineLevel="0" collapsed="false">
      <c r="G4" s="5" t="s">
        <v>0</v>
      </c>
      <c r="H4" s="5"/>
      <c r="I4" s="5"/>
    </row>
    <row r="5" customFormat="false" ht="15" hidden="false" customHeight="false" outlineLevel="0" collapsed="false">
      <c r="G5" s="6"/>
      <c r="H5" s="6"/>
      <c r="I5" s="6"/>
    </row>
    <row r="6" customFormat="false" ht="55.5" hidden="false" customHeight="true" outlineLevel="0" collapsed="false">
      <c r="G6" s="7" t="s">
        <v>1</v>
      </c>
      <c r="H6" s="7"/>
      <c r="I6" s="7"/>
    </row>
    <row r="7" customFormat="false" ht="15" hidden="false" customHeight="false" outlineLevel="0" collapsed="false">
      <c r="G7" s="7"/>
      <c r="H7" s="7"/>
      <c r="I7" s="7"/>
    </row>
    <row r="8" customFormat="false" ht="15" hidden="false" customHeight="false" outlineLevel="0" collapsed="false">
      <c r="G8" s="6"/>
      <c r="H8" s="6"/>
      <c r="I8" s="6"/>
    </row>
    <row r="9" customFormat="false" ht="15" hidden="false" customHeight="false" outlineLevel="0" collapsed="false">
      <c r="G9" s="8" t="s">
        <v>2</v>
      </c>
      <c r="H9" s="8"/>
      <c r="I9" s="8"/>
    </row>
    <row r="10" customFormat="false" ht="15" hidden="false" customHeight="false" outlineLevel="0" collapsed="false">
      <c r="G10" s="8"/>
      <c r="H10" s="8"/>
      <c r="I10" s="8"/>
    </row>
    <row r="11" customFormat="false" ht="15" hidden="false" customHeight="false" outlineLevel="0" collapsed="false">
      <c r="G11" s="5" t="s">
        <v>3</v>
      </c>
      <c r="H11" s="5"/>
    </row>
    <row r="12" customFormat="false" ht="15" hidden="false" customHeight="false" outlineLevel="0" collapsed="false">
      <c r="G12" s="4"/>
      <c r="H12" s="4"/>
    </row>
    <row r="13" customFormat="false" ht="15" hidden="false" customHeight="false" outlineLevel="0" collapsed="false">
      <c r="B13" s="1"/>
      <c r="G13" s="5" t="s">
        <v>4</v>
      </c>
      <c r="H13" s="5"/>
      <c r="I13" s="5"/>
    </row>
    <row r="14" customFormat="false" ht="15" hidden="false" customHeight="false" outlineLevel="0" collapsed="false">
      <c r="A14" s="9"/>
      <c r="B14" s="1"/>
      <c r="C14" s="9"/>
      <c r="G14" s="6"/>
      <c r="H14" s="6"/>
      <c r="I14" s="6"/>
    </row>
    <row r="15" customFormat="false" ht="32.25" hidden="false" customHeight="true" outlineLevel="0" collapsed="false">
      <c r="A15" s="9"/>
      <c r="B15" s="1"/>
      <c r="C15" s="10"/>
      <c r="G15" s="11" t="s">
        <v>5</v>
      </c>
      <c r="H15" s="11"/>
      <c r="I15" s="11"/>
      <c r="J15" s="12"/>
      <c r="K15" s="13"/>
      <c r="L15" s="13"/>
    </row>
    <row r="16" customFormat="false" ht="15" hidden="false" customHeight="false" outlineLevel="0" collapsed="false">
      <c r="A16" s="9"/>
      <c r="B16" s="1"/>
      <c r="C16" s="10"/>
      <c r="G16" s="7"/>
      <c r="H16" s="7"/>
      <c r="I16" s="7"/>
      <c r="J16" s="12"/>
      <c r="K16" s="13"/>
      <c r="L16" s="13"/>
    </row>
    <row r="17" customFormat="false" ht="15" hidden="false" customHeight="false" outlineLevel="0" collapsed="false">
      <c r="A17" s="9"/>
      <c r="B17" s="1"/>
      <c r="G17" s="6"/>
      <c r="H17" s="6"/>
      <c r="I17" s="6"/>
    </row>
    <row r="18" customFormat="false" ht="15" hidden="false" customHeight="false" outlineLevel="0" collapsed="false">
      <c r="B18" s="1"/>
      <c r="C18" s="14"/>
      <c r="G18" s="15" t="s">
        <v>6</v>
      </c>
      <c r="H18" s="15"/>
      <c r="I18" s="15"/>
    </row>
    <row r="19" customFormat="false" ht="15" hidden="false" customHeight="false" outlineLevel="0" collapsed="false">
      <c r="B19" s="1"/>
      <c r="C19" s="14"/>
      <c r="G19" s="8"/>
      <c r="H19" s="8"/>
      <c r="I19" s="8"/>
    </row>
    <row r="20" customFormat="false" ht="15" hidden="false" customHeight="false" outlineLevel="0" collapsed="false">
      <c r="B20" s="1"/>
      <c r="G20" s="5" t="s">
        <v>3</v>
      </c>
      <c r="H20" s="5"/>
    </row>
    <row r="22" customFormat="false" ht="15" hidden="false" customHeight="false" outlineLevel="0" collapsed="false">
      <c r="G22" s="4"/>
      <c r="H22" s="4"/>
      <c r="I22" s="4"/>
    </row>
    <row r="23" customFormat="false" ht="15" hidden="false" customHeight="false" outlineLevel="0" collapsed="false">
      <c r="G23" s="4"/>
      <c r="H23" s="4"/>
      <c r="I23" s="4"/>
    </row>
    <row r="24" customFormat="false" ht="15.75" hidden="false" customHeight="true" outlineLevel="0" collapsed="false">
      <c r="C24" s="16"/>
      <c r="D24" s="16"/>
      <c r="E24" s="16"/>
      <c r="F24" s="16"/>
      <c r="G24" s="16"/>
      <c r="H24" s="16"/>
      <c r="I24" s="16"/>
    </row>
    <row r="25" customFormat="false" ht="15.75" hidden="false" customHeight="true" outlineLevel="0" collapsed="false">
      <c r="C25" s="16"/>
      <c r="D25" s="16"/>
      <c r="E25" s="16"/>
      <c r="F25" s="16"/>
      <c r="G25" s="16"/>
      <c r="H25" s="16"/>
      <c r="I25" s="16"/>
    </row>
    <row r="26" customFormat="false" ht="15.75" hidden="false" customHeight="true" outlineLevel="0" collapsed="false">
      <c r="B26" s="17" t="s">
        <v>7</v>
      </c>
      <c r="C26" s="17"/>
      <c r="D26" s="17"/>
      <c r="E26" s="17"/>
      <c r="F26" s="17"/>
      <c r="G26" s="17"/>
      <c r="H26" s="17"/>
      <c r="I26" s="17"/>
    </row>
    <row r="27" customFormat="false" ht="15.75" hidden="false" customHeight="true" outlineLevel="0" collapsed="false">
      <c r="B27" s="17" t="s">
        <v>8</v>
      </c>
      <c r="C27" s="17"/>
      <c r="D27" s="17"/>
      <c r="E27" s="17"/>
      <c r="F27" s="17"/>
      <c r="G27" s="17"/>
      <c r="H27" s="17"/>
      <c r="I27" s="17"/>
      <c r="K27" s="18"/>
    </row>
    <row r="31" customFormat="false" ht="15" hidden="false" customHeight="false" outlineLevel="0" collapsed="false">
      <c r="I31" s="19" t="s">
        <v>9</v>
      </c>
    </row>
    <row r="32" customFormat="false" ht="15" hidden="false" customHeight="false" outlineLevel="0" collapsed="false">
      <c r="B32" s="20" t="s">
        <v>10</v>
      </c>
      <c r="C32" s="1" t="s">
        <v>11</v>
      </c>
      <c r="H32" s="21" t="s">
        <v>12</v>
      </c>
      <c r="I32" s="22"/>
    </row>
    <row r="33" customFormat="false" ht="15" hidden="false" customHeight="false" outlineLevel="0" collapsed="false">
      <c r="H33" s="21"/>
      <c r="I33" s="22"/>
    </row>
    <row r="34" customFormat="false" ht="15" hidden="false" customHeight="false" outlineLevel="0" collapsed="false">
      <c r="G34" s="23" t="s">
        <v>13</v>
      </c>
      <c r="H34" s="23"/>
      <c r="I34" s="24"/>
    </row>
    <row r="35" customFormat="false" ht="15" hidden="false" customHeight="false" outlineLevel="0" collapsed="false">
      <c r="B35" s="2" t="s">
        <v>14</v>
      </c>
      <c r="C35" s="25"/>
      <c r="D35" s="25"/>
      <c r="E35" s="25"/>
      <c r="F35" s="25"/>
      <c r="G35" s="23"/>
      <c r="H35" s="23"/>
      <c r="I35" s="24"/>
    </row>
    <row r="36" customFormat="false" ht="15" hidden="false" customHeight="false" outlineLevel="0" collapsed="false">
      <c r="B36" s="2" t="s">
        <v>15</v>
      </c>
      <c r="C36" s="26"/>
      <c r="D36" s="26"/>
      <c r="E36" s="26"/>
      <c r="F36" s="26"/>
      <c r="H36" s="23" t="s">
        <v>16</v>
      </c>
      <c r="I36" s="24"/>
    </row>
    <row r="37" customFormat="false" ht="15" hidden="false" customHeight="false" outlineLevel="0" collapsed="false">
      <c r="C37" s="9"/>
      <c r="D37" s="9"/>
      <c r="E37" s="9"/>
      <c r="F37" s="9"/>
      <c r="H37" s="23"/>
      <c r="I37" s="24"/>
    </row>
    <row r="38" customFormat="false" ht="15" hidden="false" customHeight="false" outlineLevel="0" collapsed="false">
      <c r="C38" s="9"/>
      <c r="D38" s="9"/>
      <c r="E38" s="9"/>
      <c r="F38" s="9"/>
      <c r="G38" s="23" t="s">
        <v>13</v>
      </c>
      <c r="H38" s="23"/>
      <c r="I38" s="24"/>
    </row>
    <row r="39" customFormat="false" ht="15" hidden="false" customHeight="false" outlineLevel="0" collapsed="false">
      <c r="C39" s="9"/>
      <c r="D39" s="9"/>
      <c r="E39" s="9"/>
      <c r="F39" s="9"/>
      <c r="G39" s="23"/>
      <c r="H39" s="23"/>
      <c r="I39" s="24"/>
    </row>
    <row r="40" customFormat="false" ht="15" hidden="false" customHeight="false" outlineLevel="0" collapsed="false">
      <c r="C40" s="9"/>
      <c r="D40" s="9"/>
      <c r="E40" s="9"/>
      <c r="F40" s="9"/>
      <c r="H40" s="23" t="s">
        <v>17</v>
      </c>
      <c r="I40" s="24"/>
    </row>
    <row r="41" customFormat="false" ht="15" hidden="false" customHeight="false" outlineLevel="0" collapsed="false">
      <c r="C41" s="9"/>
      <c r="D41" s="9"/>
      <c r="E41" s="9"/>
      <c r="F41" s="9"/>
      <c r="H41" s="23"/>
      <c r="I41" s="24"/>
    </row>
    <row r="42" customFormat="false" ht="15" hidden="false" customHeight="false" outlineLevel="0" collapsed="false">
      <c r="H42" s="23" t="s">
        <v>18</v>
      </c>
      <c r="I42" s="24"/>
    </row>
    <row r="43" customFormat="false" ht="15" hidden="false" customHeight="false" outlineLevel="0" collapsed="false">
      <c r="B43" s="2" t="s">
        <v>19</v>
      </c>
      <c r="C43" s="27"/>
      <c r="D43" s="27"/>
      <c r="E43" s="27"/>
      <c r="F43" s="27"/>
      <c r="H43" s="23"/>
      <c r="I43" s="24"/>
    </row>
    <row r="44" customFormat="false" ht="15" hidden="false" customHeight="false" outlineLevel="0" collapsed="false">
      <c r="B44" s="28"/>
      <c r="C44" s="27"/>
      <c r="D44" s="27"/>
      <c r="E44" s="27"/>
      <c r="F44" s="27"/>
      <c r="H44" s="23"/>
      <c r="I44" s="24"/>
    </row>
    <row r="45" customFormat="false" ht="15" hidden="false" customHeight="false" outlineLevel="0" collapsed="false">
      <c r="B45" s="29"/>
      <c r="C45" s="9"/>
      <c r="D45" s="9"/>
      <c r="E45" s="9"/>
      <c r="F45" s="9"/>
      <c r="H45" s="23" t="s">
        <v>20</v>
      </c>
      <c r="I45" s="24" t="n">
        <v>383</v>
      </c>
    </row>
    <row r="46" customFormat="false" ht="15" hidden="false" customHeight="false" outlineLevel="0" collapsed="false">
      <c r="B46" s="2" t="s">
        <v>21</v>
      </c>
      <c r="H46" s="23"/>
      <c r="I46" s="24"/>
    </row>
    <row r="47" customFormat="false" ht="15" hidden="false" customHeight="false" outlineLevel="0" collapsed="false">
      <c r="H47" s="30"/>
      <c r="I47" s="30"/>
    </row>
    <row r="48" customFormat="false" ht="15" hidden="false" customHeight="false" outlineLevel="0" collapsed="false">
      <c r="H48" s="30"/>
      <c r="I48" s="30"/>
    </row>
    <row r="49" customFormat="false" ht="15" hidden="false" customHeight="false" outlineLevel="0" collapsed="false">
      <c r="H49" s="30"/>
      <c r="I49" s="30"/>
    </row>
    <row r="50" customFormat="false" ht="15" hidden="false" customHeight="false" outlineLevel="0" collapsed="false">
      <c r="H50" s="30"/>
      <c r="I50" s="30"/>
    </row>
    <row r="51" customFormat="false" ht="15" hidden="false" customHeight="false" outlineLevel="0" collapsed="false">
      <c r="H51" s="30"/>
      <c r="I51" s="30"/>
    </row>
    <row r="53" customFormat="false" ht="15" hidden="false" customHeight="true" outlineLevel="0" collapsed="false">
      <c r="B53" s="31" t="s">
        <v>22</v>
      </c>
      <c r="C53" s="31"/>
      <c r="D53" s="31"/>
      <c r="E53" s="31"/>
      <c r="F53" s="31"/>
      <c r="G53" s="31"/>
      <c r="H53" s="31"/>
      <c r="I53" s="31"/>
    </row>
    <row r="54" customFormat="false" ht="15" hidden="false" customHeight="false" outlineLevel="0" collapsed="false">
      <c r="C54" s="27"/>
      <c r="D54" s="27"/>
      <c r="E54" s="27"/>
      <c r="F54" s="27"/>
    </row>
    <row r="55" customFormat="false" ht="15" hidden="false" customHeight="true" outlineLevel="0" collapsed="false">
      <c r="B55" s="32" t="s">
        <v>23</v>
      </c>
      <c r="C55" s="32" t="s">
        <v>24</v>
      </c>
      <c r="D55" s="32" t="s">
        <v>25</v>
      </c>
      <c r="E55" s="32" t="s">
        <v>26</v>
      </c>
      <c r="F55" s="19" t="s">
        <v>27</v>
      </c>
      <c r="G55" s="19"/>
      <c r="H55" s="19"/>
      <c r="I55" s="19"/>
    </row>
    <row r="56" customFormat="false" ht="69.75" hidden="false" customHeight="true" outlineLevel="0" collapsed="false">
      <c r="B56" s="32"/>
      <c r="C56" s="32"/>
      <c r="D56" s="32"/>
      <c r="E56" s="32"/>
      <c r="F56" s="32" t="s">
        <v>28</v>
      </c>
      <c r="G56" s="32" t="s">
        <v>29</v>
      </c>
      <c r="H56" s="32" t="s">
        <v>30</v>
      </c>
      <c r="I56" s="32" t="s">
        <v>31</v>
      </c>
    </row>
    <row r="57" customFormat="false" ht="15" hidden="false" customHeight="false" outlineLevel="0" collapsed="false">
      <c r="B57" s="32" t="n">
        <v>1</v>
      </c>
      <c r="C57" s="19" t="n">
        <v>2</v>
      </c>
      <c r="D57" s="19" t="n">
        <v>3</v>
      </c>
      <c r="E57" s="19" t="n">
        <v>4</v>
      </c>
      <c r="F57" s="19" t="n">
        <v>5</v>
      </c>
      <c r="G57" s="19" t="n">
        <v>6</v>
      </c>
      <c r="H57" s="19" t="n">
        <v>7</v>
      </c>
      <c r="I57" s="19" t="n">
        <v>8</v>
      </c>
    </row>
    <row r="58" customFormat="false" ht="30" hidden="false" customHeight="false" outlineLevel="0" collapsed="false">
      <c r="B58" s="33" t="s">
        <v>32</v>
      </c>
      <c r="C58" s="34" t="s">
        <v>33</v>
      </c>
      <c r="D58" s="19" t="s">
        <v>34</v>
      </c>
      <c r="E58" s="19" t="s">
        <v>34</v>
      </c>
      <c r="F58" s="35"/>
      <c r="G58" s="35"/>
      <c r="H58" s="35"/>
      <c r="I58" s="35"/>
    </row>
    <row r="59" customFormat="false" ht="30" hidden="false" customHeight="false" outlineLevel="0" collapsed="false">
      <c r="B59" s="33" t="s">
        <v>35</v>
      </c>
      <c r="C59" s="34" t="s">
        <v>36</v>
      </c>
      <c r="D59" s="19" t="s">
        <v>34</v>
      </c>
      <c r="E59" s="19" t="s">
        <v>34</v>
      </c>
      <c r="F59" s="36"/>
      <c r="G59" s="36"/>
      <c r="H59" s="36"/>
      <c r="I59" s="36"/>
    </row>
    <row r="60" s="12" customFormat="true" ht="14.25" hidden="false" customHeight="false" outlineLevel="0" collapsed="false">
      <c r="B60" s="37" t="s">
        <v>37</v>
      </c>
      <c r="C60" s="38" t="s">
        <v>38</v>
      </c>
      <c r="D60" s="39"/>
      <c r="E60" s="39"/>
      <c r="F60" s="40"/>
      <c r="G60" s="40"/>
      <c r="H60" s="40"/>
      <c r="I60" s="40"/>
      <c r="K60" s="41"/>
      <c r="L60" s="41"/>
      <c r="M60" s="42"/>
    </row>
    <row r="61" customFormat="false" ht="30" hidden="false" customHeight="false" outlineLevel="0" collapsed="false">
      <c r="B61" s="33" t="s">
        <v>39</v>
      </c>
      <c r="C61" s="34" t="s">
        <v>40</v>
      </c>
      <c r="D61" s="19" t="n">
        <v>120</v>
      </c>
      <c r="E61" s="19"/>
      <c r="F61" s="36"/>
      <c r="G61" s="36"/>
      <c r="H61" s="36"/>
      <c r="I61" s="36"/>
      <c r="K61" s="43"/>
      <c r="L61" s="43"/>
    </row>
    <row r="62" customFormat="false" ht="30" hidden="false" customHeight="false" outlineLevel="0" collapsed="false">
      <c r="B62" s="33" t="s">
        <v>41</v>
      </c>
      <c r="C62" s="34" t="s">
        <v>42</v>
      </c>
      <c r="D62" s="19" t="n">
        <v>130</v>
      </c>
      <c r="E62" s="19"/>
      <c r="F62" s="36"/>
      <c r="G62" s="36"/>
      <c r="H62" s="36"/>
      <c r="I62" s="36"/>
      <c r="K62" s="44"/>
      <c r="L62" s="45"/>
    </row>
    <row r="63" customFormat="false" ht="74.25" hidden="false" customHeight="true" outlineLevel="0" collapsed="false">
      <c r="B63" s="33" t="s">
        <v>43</v>
      </c>
      <c r="C63" s="34" t="s">
        <v>44</v>
      </c>
      <c r="D63" s="19" t="n">
        <v>130</v>
      </c>
      <c r="E63" s="19"/>
      <c r="F63" s="36"/>
      <c r="G63" s="36"/>
      <c r="H63" s="36"/>
      <c r="I63" s="36"/>
      <c r="K63" s="45"/>
      <c r="L63" s="45"/>
    </row>
    <row r="64" customFormat="false" ht="15" hidden="false" customHeight="false" outlineLevel="0" collapsed="false">
      <c r="B64" s="33"/>
      <c r="C64" s="34"/>
      <c r="D64" s="19"/>
      <c r="E64" s="19"/>
      <c r="F64" s="36"/>
      <c r="G64" s="36"/>
      <c r="H64" s="36"/>
      <c r="I64" s="36"/>
      <c r="K64" s="45"/>
      <c r="L64" s="45"/>
    </row>
    <row r="65" customFormat="false" ht="32.25" hidden="false" customHeight="true" outlineLevel="0" collapsed="false">
      <c r="B65" s="33" t="s">
        <v>45</v>
      </c>
      <c r="C65" s="34" t="s">
        <v>46</v>
      </c>
      <c r="D65" s="19" t="n">
        <v>140</v>
      </c>
      <c r="E65" s="19"/>
      <c r="F65" s="35"/>
      <c r="G65" s="35"/>
      <c r="H65" s="35"/>
      <c r="I65" s="35"/>
      <c r="K65" s="45"/>
      <c r="L65" s="45"/>
    </row>
    <row r="66" customFormat="false" ht="15" hidden="false" customHeight="false" outlineLevel="0" collapsed="false">
      <c r="B66" s="33" t="s">
        <v>47</v>
      </c>
      <c r="C66" s="34" t="s">
        <v>48</v>
      </c>
      <c r="D66" s="19" t="n">
        <v>150</v>
      </c>
      <c r="E66" s="19"/>
      <c r="F66" s="35"/>
      <c r="G66" s="35"/>
      <c r="H66" s="35"/>
      <c r="I66" s="35"/>
      <c r="K66" s="45"/>
      <c r="L66" s="45"/>
    </row>
    <row r="67" customFormat="false" ht="30" hidden="false" customHeight="false" outlineLevel="0" collapsed="false">
      <c r="B67" s="33" t="s">
        <v>49</v>
      </c>
      <c r="C67" s="34" t="s">
        <v>50</v>
      </c>
      <c r="D67" s="19" t="n">
        <v>150</v>
      </c>
      <c r="E67" s="19"/>
      <c r="F67" s="35"/>
      <c r="G67" s="35"/>
      <c r="H67" s="35"/>
      <c r="I67" s="35"/>
      <c r="K67" s="45"/>
      <c r="L67" s="45"/>
    </row>
    <row r="68" customFormat="false" ht="30" hidden="false" customHeight="false" outlineLevel="0" collapsed="false">
      <c r="B68" s="33" t="s">
        <v>51</v>
      </c>
      <c r="C68" s="34" t="s">
        <v>52</v>
      </c>
      <c r="D68" s="19" t="n">
        <v>150</v>
      </c>
      <c r="E68" s="19"/>
      <c r="F68" s="35"/>
      <c r="G68" s="35"/>
      <c r="H68" s="35"/>
      <c r="I68" s="35"/>
      <c r="K68" s="45"/>
      <c r="L68" s="45"/>
    </row>
    <row r="69" customFormat="false" ht="15" hidden="false" customHeight="false" outlineLevel="0" collapsed="false">
      <c r="B69" s="33"/>
      <c r="C69" s="34"/>
      <c r="D69" s="19"/>
      <c r="E69" s="19"/>
      <c r="F69" s="35"/>
      <c r="G69" s="35"/>
      <c r="H69" s="35"/>
      <c r="I69" s="35"/>
      <c r="K69" s="45"/>
      <c r="L69" s="45"/>
    </row>
    <row r="70" customFormat="false" ht="15" hidden="false" customHeight="false" outlineLevel="0" collapsed="false">
      <c r="B70" s="33" t="s">
        <v>53</v>
      </c>
      <c r="C70" s="34" t="s">
        <v>54</v>
      </c>
      <c r="D70" s="19" t="n">
        <v>180</v>
      </c>
      <c r="E70" s="19"/>
      <c r="F70" s="35"/>
      <c r="G70" s="35"/>
      <c r="H70" s="35"/>
      <c r="I70" s="35"/>
      <c r="K70" s="46"/>
      <c r="L70" s="45"/>
    </row>
    <row r="71" customFormat="false" ht="15" hidden="false" customHeight="false" outlineLevel="0" collapsed="false">
      <c r="B71" s="47" t="s">
        <v>55</v>
      </c>
      <c r="C71" s="34"/>
      <c r="D71" s="19"/>
      <c r="E71" s="19"/>
      <c r="F71" s="35"/>
      <c r="G71" s="35"/>
      <c r="H71" s="35"/>
      <c r="I71" s="35"/>
      <c r="K71" s="45"/>
      <c r="L71" s="45"/>
    </row>
    <row r="72" customFormat="false" ht="15" hidden="false" customHeight="false" outlineLevel="0" collapsed="false">
      <c r="B72" s="33"/>
      <c r="C72" s="34"/>
      <c r="D72" s="19"/>
      <c r="E72" s="19"/>
      <c r="F72" s="35"/>
      <c r="G72" s="35"/>
      <c r="H72" s="35"/>
      <c r="I72" s="35"/>
      <c r="K72" s="45"/>
      <c r="L72" s="45"/>
    </row>
    <row r="73" customFormat="false" ht="15" hidden="false" customHeight="true" outlineLevel="0" collapsed="false">
      <c r="B73" s="33" t="s">
        <v>56</v>
      </c>
      <c r="C73" s="34" t="s">
        <v>57</v>
      </c>
      <c r="D73" s="19"/>
      <c r="E73" s="19"/>
      <c r="F73" s="35"/>
      <c r="G73" s="35"/>
      <c r="H73" s="35"/>
      <c r="I73" s="35"/>
      <c r="K73" s="45"/>
      <c r="L73" s="45"/>
    </row>
    <row r="74" customFormat="false" ht="15" hidden="false" customHeight="false" outlineLevel="0" collapsed="false">
      <c r="B74" s="47" t="s">
        <v>55</v>
      </c>
      <c r="C74" s="34"/>
      <c r="D74" s="19"/>
      <c r="E74" s="19"/>
      <c r="F74" s="35"/>
      <c r="G74" s="35"/>
      <c r="H74" s="35"/>
      <c r="I74" s="35"/>
      <c r="K74" s="45"/>
      <c r="L74" s="45"/>
    </row>
    <row r="75" customFormat="false" ht="15" hidden="false" customHeight="false" outlineLevel="0" collapsed="false">
      <c r="B75" s="33"/>
      <c r="C75" s="34"/>
      <c r="D75" s="19"/>
      <c r="E75" s="19"/>
      <c r="F75" s="35"/>
      <c r="G75" s="35"/>
      <c r="H75" s="35"/>
      <c r="I75" s="35"/>
      <c r="K75" s="45"/>
      <c r="L75" s="45"/>
    </row>
    <row r="76" customFormat="false" ht="15" hidden="false" customHeight="false" outlineLevel="0" collapsed="false">
      <c r="B76" s="33" t="s">
        <v>58</v>
      </c>
      <c r="C76" s="34" t="s">
        <v>59</v>
      </c>
      <c r="D76" s="19" t="s">
        <v>34</v>
      </c>
      <c r="E76" s="19"/>
      <c r="F76" s="35"/>
      <c r="G76" s="35"/>
      <c r="H76" s="35"/>
      <c r="I76" s="35"/>
      <c r="K76" s="45"/>
      <c r="L76" s="45"/>
      <c r="M76" s="1"/>
    </row>
    <row r="77" customFormat="false" ht="58.5" hidden="false" customHeight="true" outlineLevel="0" collapsed="false">
      <c r="B77" s="33" t="s">
        <v>60</v>
      </c>
      <c r="C77" s="34" t="s">
        <v>61</v>
      </c>
      <c r="D77" s="19" t="n">
        <v>510</v>
      </c>
      <c r="E77" s="19"/>
      <c r="F77" s="35"/>
      <c r="G77" s="35"/>
      <c r="H77" s="35"/>
      <c r="I77" s="19" t="s">
        <v>34</v>
      </c>
      <c r="K77" s="45"/>
      <c r="L77" s="45"/>
    </row>
    <row r="78" customFormat="false" ht="15" hidden="false" customHeight="false" outlineLevel="0" collapsed="false">
      <c r="B78" s="33"/>
      <c r="C78" s="34"/>
      <c r="D78" s="19"/>
      <c r="E78" s="19"/>
      <c r="F78" s="35"/>
      <c r="G78" s="35"/>
      <c r="H78" s="35"/>
      <c r="I78" s="19"/>
      <c r="K78" s="45"/>
      <c r="L78" s="45"/>
    </row>
    <row r="79" s="12" customFormat="true" ht="14.25" hidden="false" customHeight="false" outlineLevel="0" collapsed="false">
      <c r="B79" s="37" t="s">
        <v>62</v>
      </c>
      <c r="C79" s="38" t="s">
        <v>63</v>
      </c>
      <c r="D79" s="39" t="s">
        <v>34</v>
      </c>
      <c r="E79" s="39"/>
      <c r="F79" s="48"/>
      <c r="G79" s="48"/>
      <c r="H79" s="48"/>
      <c r="I79" s="48"/>
      <c r="K79" s="49"/>
      <c r="L79" s="49"/>
      <c r="M79" s="42"/>
    </row>
    <row r="80" customFormat="false" ht="30" hidden="false" customHeight="false" outlineLevel="0" collapsed="false">
      <c r="B80" s="33" t="s">
        <v>64</v>
      </c>
      <c r="C80" s="34" t="s">
        <v>65</v>
      </c>
      <c r="D80" s="19" t="s">
        <v>34</v>
      </c>
      <c r="E80" s="19"/>
      <c r="F80" s="35"/>
      <c r="G80" s="35"/>
      <c r="H80" s="35"/>
      <c r="I80" s="19" t="s">
        <v>34</v>
      </c>
      <c r="K80" s="45"/>
      <c r="L80" s="45"/>
    </row>
    <row r="81" customFormat="false" ht="30" hidden="false" customHeight="false" outlineLevel="0" collapsed="false">
      <c r="B81" s="33" t="s">
        <v>66</v>
      </c>
      <c r="C81" s="34" t="s">
        <v>67</v>
      </c>
      <c r="D81" s="19" t="n">
        <v>111</v>
      </c>
      <c r="E81" s="19"/>
      <c r="F81" s="35"/>
      <c r="G81" s="35"/>
      <c r="H81" s="35"/>
      <c r="I81" s="19" t="s">
        <v>34</v>
      </c>
      <c r="K81" s="45"/>
      <c r="L81" s="45"/>
    </row>
    <row r="82" customFormat="false" ht="30" hidden="false" customHeight="false" outlineLevel="0" collapsed="false">
      <c r="B82" s="47" t="s">
        <v>68</v>
      </c>
      <c r="C82" s="34"/>
      <c r="D82" s="19"/>
      <c r="E82" s="19"/>
      <c r="F82" s="35"/>
      <c r="G82" s="35"/>
      <c r="H82" s="35"/>
      <c r="I82" s="19"/>
      <c r="K82" s="45"/>
      <c r="L82" s="45"/>
    </row>
    <row r="83" customFormat="false" ht="15" hidden="false" customHeight="false" outlineLevel="0" collapsed="false">
      <c r="B83" s="33"/>
      <c r="C83" s="34"/>
      <c r="D83" s="19"/>
      <c r="E83" s="19"/>
      <c r="F83" s="35"/>
      <c r="G83" s="35"/>
      <c r="H83" s="35"/>
      <c r="I83" s="19"/>
      <c r="K83" s="45"/>
      <c r="L83" s="45"/>
    </row>
    <row r="84" customFormat="false" ht="15" hidden="false" customHeight="false" outlineLevel="0" collapsed="false">
      <c r="B84" s="33"/>
      <c r="C84" s="34"/>
      <c r="D84" s="19"/>
      <c r="E84" s="19"/>
      <c r="F84" s="35"/>
      <c r="G84" s="35"/>
      <c r="H84" s="35"/>
      <c r="I84" s="19"/>
      <c r="K84" s="45"/>
      <c r="L84" s="45"/>
    </row>
    <row r="85" customFormat="false" ht="30" hidden="false" customHeight="false" outlineLevel="0" collapsed="false">
      <c r="B85" s="33" t="s">
        <v>69</v>
      </c>
      <c r="C85" s="34" t="s">
        <v>70</v>
      </c>
      <c r="D85" s="19" t="n">
        <v>112</v>
      </c>
      <c r="E85" s="19"/>
      <c r="F85" s="35"/>
      <c r="G85" s="35"/>
      <c r="H85" s="35"/>
      <c r="I85" s="19" t="s">
        <v>34</v>
      </c>
      <c r="K85" s="45"/>
      <c r="L85" s="45"/>
    </row>
    <row r="86" customFormat="false" ht="30" hidden="false" customHeight="false" outlineLevel="0" collapsed="false">
      <c r="B86" s="47" t="s">
        <v>68</v>
      </c>
      <c r="C86" s="34"/>
      <c r="D86" s="19"/>
      <c r="E86" s="19"/>
      <c r="F86" s="35"/>
      <c r="G86" s="35"/>
      <c r="H86" s="35"/>
      <c r="I86" s="19"/>
      <c r="K86" s="45"/>
      <c r="L86" s="45"/>
    </row>
    <row r="87" customFormat="false" ht="15" hidden="false" customHeight="false" outlineLevel="0" collapsed="false">
      <c r="B87" s="33"/>
      <c r="C87" s="34"/>
      <c r="D87" s="19"/>
      <c r="E87" s="19"/>
      <c r="F87" s="35"/>
      <c r="G87" s="35"/>
      <c r="H87" s="35"/>
      <c r="I87" s="19"/>
      <c r="K87" s="45"/>
      <c r="L87" s="45"/>
    </row>
    <row r="88" customFormat="false" ht="15" hidden="false" customHeight="false" outlineLevel="0" collapsed="false">
      <c r="B88" s="33"/>
      <c r="C88" s="34"/>
      <c r="D88" s="19"/>
      <c r="E88" s="19"/>
      <c r="F88" s="35"/>
      <c r="G88" s="35"/>
      <c r="H88" s="35"/>
      <c r="I88" s="19"/>
      <c r="K88" s="45"/>
      <c r="L88" s="45"/>
    </row>
    <row r="89" customFormat="false" ht="46.5" hidden="false" customHeight="true" outlineLevel="0" collapsed="false">
      <c r="B89" s="33" t="s">
        <v>71</v>
      </c>
      <c r="C89" s="34" t="s">
        <v>72</v>
      </c>
      <c r="D89" s="19" t="n">
        <v>113</v>
      </c>
      <c r="E89" s="19"/>
      <c r="F89" s="35"/>
      <c r="G89" s="35"/>
      <c r="H89" s="35"/>
      <c r="I89" s="19" t="s">
        <v>34</v>
      </c>
      <c r="K89" s="45"/>
      <c r="L89" s="45"/>
    </row>
    <row r="90" customFormat="false" ht="30" hidden="false" customHeight="true" outlineLevel="0" collapsed="false">
      <c r="B90" s="47" t="s">
        <v>68</v>
      </c>
      <c r="C90" s="34"/>
      <c r="D90" s="19"/>
      <c r="E90" s="19"/>
      <c r="F90" s="35"/>
      <c r="G90" s="35"/>
      <c r="H90" s="35"/>
      <c r="I90" s="19"/>
      <c r="K90" s="45"/>
      <c r="L90" s="45"/>
    </row>
    <row r="91" customFormat="false" ht="15" hidden="false" customHeight="false" outlineLevel="0" collapsed="false">
      <c r="B91" s="33"/>
      <c r="C91" s="34"/>
      <c r="D91" s="19"/>
      <c r="E91" s="19"/>
      <c r="F91" s="35"/>
      <c r="G91" s="35"/>
      <c r="H91" s="35"/>
      <c r="I91" s="19"/>
      <c r="K91" s="45"/>
      <c r="L91" s="45"/>
    </row>
    <row r="92" customFormat="false" ht="15" hidden="false" customHeight="false" outlineLevel="0" collapsed="false">
      <c r="B92" s="33"/>
      <c r="C92" s="34"/>
      <c r="D92" s="19"/>
      <c r="E92" s="19"/>
      <c r="F92" s="35"/>
      <c r="G92" s="35"/>
      <c r="H92" s="35"/>
      <c r="I92" s="19"/>
      <c r="K92" s="45"/>
      <c r="L92" s="45"/>
    </row>
    <row r="93" customFormat="false" ht="58.5" hidden="false" customHeight="true" outlineLevel="0" collapsed="false">
      <c r="B93" s="33" t="s">
        <v>73</v>
      </c>
      <c r="C93" s="34" t="s">
        <v>74</v>
      </c>
      <c r="D93" s="19" t="n">
        <v>119</v>
      </c>
      <c r="E93" s="19"/>
      <c r="F93" s="35"/>
      <c r="G93" s="35"/>
      <c r="H93" s="35"/>
      <c r="I93" s="19" t="s">
        <v>34</v>
      </c>
      <c r="K93" s="45"/>
      <c r="L93" s="45"/>
    </row>
    <row r="94" customFormat="false" ht="30" hidden="false" customHeight="false" outlineLevel="0" collapsed="false">
      <c r="B94" s="33" t="s">
        <v>75</v>
      </c>
      <c r="C94" s="34" t="s">
        <v>76</v>
      </c>
      <c r="D94" s="19" t="n">
        <v>119</v>
      </c>
      <c r="E94" s="19"/>
      <c r="F94" s="35"/>
      <c r="G94" s="35"/>
      <c r="H94" s="35"/>
      <c r="I94" s="19" t="s">
        <v>34</v>
      </c>
      <c r="K94" s="45"/>
      <c r="L94" s="45"/>
    </row>
    <row r="95" customFormat="false" ht="30" hidden="false" customHeight="false" outlineLevel="0" collapsed="false">
      <c r="B95" s="47" t="s">
        <v>77</v>
      </c>
      <c r="C95" s="34"/>
      <c r="D95" s="19" t="n">
        <v>119</v>
      </c>
      <c r="E95" s="19"/>
      <c r="F95" s="35"/>
      <c r="G95" s="35"/>
      <c r="H95" s="35"/>
      <c r="I95" s="19"/>
      <c r="K95" s="45"/>
      <c r="L95" s="50"/>
    </row>
    <row r="96" customFormat="false" ht="15" hidden="false" customHeight="false" outlineLevel="0" collapsed="false">
      <c r="B96" s="33"/>
      <c r="C96" s="34"/>
      <c r="D96" s="19" t="n">
        <v>119</v>
      </c>
      <c r="E96" s="19"/>
      <c r="F96" s="35"/>
      <c r="G96" s="35"/>
      <c r="H96" s="35"/>
      <c r="I96" s="19"/>
      <c r="K96" s="45"/>
      <c r="L96" s="50"/>
    </row>
    <row r="97" customFormat="false" ht="15" hidden="false" customHeight="false" outlineLevel="0" collapsed="false">
      <c r="B97" s="33"/>
      <c r="C97" s="34"/>
      <c r="D97" s="19" t="n">
        <v>119</v>
      </c>
      <c r="E97" s="19"/>
      <c r="F97" s="35"/>
      <c r="G97" s="35"/>
      <c r="H97" s="35"/>
      <c r="I97" s="19"/>
      <c r="K97" s="45"/>
      <c r="L97" s="45"/>
    </row>
    <row r="98" customFormat="false" ht="15" hidden="false" customHeight="false" outlineLevel="0" collapsed="false">
      <c r="B98" s="33" t="s">
        <v>78</v>
      </c>
      <c r="C98" s="34" t="s">
        <v>79</v>
      </c>
      <c r="D98" s="19" t="n">
        <v>119</v>
      </c>
      <c r="E98" s="19"/>
      <c r="F98" s="35"/>
      <c r="G98" s="35"/>
      <c r="H98" s="35"/>
      <c r="I98" s="19" t="s">
        <v>34</v>
      </c>
      <c r="K98" s="45"/>
      <c r="L98" s="45"/>
    </row>
    <row r="99" customFormat="false" ht="30" hidden="false" customHeight="false" outlineLevel="0" collapsed="false">
      <c r="B99" s="47" t="s">
        <v>77</v>
      </c>
      <c r="C99" s="34"/>
      <c r="D99" s="19"/>
      <c r="E99" s="19"/>
      <c r="F99" s="35"/>
      <c r="G99" s="35"/>
      <c r="H99" s="35"/>
      <c r="I99" s="19"/>
      <c r="K99" s="45"/>
      <c r="L99" s="50"/>
    </row>
    <row r="100" customFormat="false" ht="15" hidden="false" customHeight="false" outlineLevel="0" collapsed="false">
      <c r="B100" s="33"/>
      <c r="C100" s="34"/>
      <c r="D100" s="19"/>
      <c r="E100" s="19"/>
      <c r="F100" s="35"/>
      <c r="G100" s="35"/>
      <c r="H100" s="35"/>
      <c r="I100" s="19"/>
      <c r="K100" s="45"/>
      <c r="L100" s="50"/>
    </row>
    <row r="101" customFormat="false" ht="15" hidden="false" customHeight="false" outlineLevel="0" collapsed="false">
      <c r="B101" s="33"/>
      <c r="C101" s="34"/>
      <c r="D101" s="19"/>
      <c r="E101" s="19"/>
      <c r="F101" s="35"/>
      <c r="G101" s="35"/>
      <c r="H101" s="35"/>
      <c r="I101" s="19"/>
      <c r="K101" s="45"/>
      <c r="L101" s="50"/>
    </row>
    <row r="102" customFormat="false" ht="15" hidden="false" customHeight="false" outlineLevel="0" collapsed="false">
      <c r="B102" s="33" t="s">
        <v>80</v>
      </c>
      <c r="C102" s="34" t="s">
        <v>81</v>
      </c>
      <c r="D102" s="19" t="n">
        <v>300</v>
      </c>
      <c r="E102" s="19"/>
      <c r="F102" s="35"/>
      <c r="G102" s="35"/>
      <c r="H102" s="35"/>
      <c r="I102" s="19" t="s">
        <v>34</v>
      </c>
      <c r="K102" s="45"/>
      <c r="L102" s="45"/>
    </row>
    <row r="103" customFormat="false" ht="45" hidden="false" customHeight="false" outlineLevel="0" collapsed="false">
      <c r="B103" s="33" t="s">
        <v>82</v>
      </c>
      <c r="C103" s="34" t="s">
        <v>83</v>
      </c>
      <c r="D103" s="19" t="n">
        <v>320</v>
      </c>
      <c r="E103" s="19"/>
      <c r="F103" s="35"/>
      <c r="G103" s="35"/>
      <c r="H103" s="35"/>
      <c r="I103" s="19" t="s">
        <v>34</v>
      </c>
      <c r="K103" s="45"/>
      <c r="L103" s="45"/>
    </row>
    <row r="104" customFormat="false" ht="60" hidden="false" customHeight="false" outlineLevel="0" collapsed="false">
      <c r="B104" s="33" t="s">
        <v>84</v>
      </c>
      <c r="C104" s="34" t="s">
        <v>85</v>
      </c>
      <c r="D104" s="19" t="n">
        <v>321</v>
      </c>
      <c r="E104" s="19"/>
      <c r="F104" s="35"/>
      <c r="G104" s="35"/>
      <c r="H104" s="35"/>
      <c r="I104" s="19" t="s">
        <v>34</v>
      </c>
      <c r="K104" s="45"/>
      <c r="L104" s="45"/>
    </row>
    <row r="105" customFormat="false" ht="30" hidden="false" customHeight="false" outlineLevel="0" collapsed="false">
      <c r="B105" s="47" t="s">
        <v>77</v>
      </c>
      <c r="C105" s="34"/>
      <c r="D105" s="19"/>
      <c r="E105" s="19"/>
      <c r="F105" s="35"/>
      <c r="G105" s="35"/>
      <c r="H105" s="35"/>
      <c r="I105" s="19"/>
      <c r="K105" s="45"/>
      <c r="L105" s="45"/>
    </row>
    <row r="106" customFormat="false" ht="15" hidden="false" customHeight="false" outlineLevel="0" collapsed="false">
      <c r="B106" s="33"/>
      <c r="C106" s="34"/>
      <c r="D106" s="19"/>
      <c r="E106" s="19"/>
      <c r="F106" s="35"/>
      <c r="G106" s="35"/>
      <c r="H106" s="35"/>
      <c r="I106" s="19"/>
      <c r="K106" s="45"/>
      <c r="L106" s="45"/>
    </row>
    <row r="107" customFormat="false" ht="15" hidden="false" customHeight="false" outlineLevel="0" collapsed="false">
      <c r="B107" s="33"/>
      <c r="C107" s="34"/>
      <c r="D107" s="19"/>
      <c r="E107" s="19"/>
      <c r="F107" s="35"/>
      <c r="G107" s="35"/>
      <c r="H107" s="35"/>
      <c r="I107" s="19"/>
      <c r="K107" s="45"/>
      <c r="L107" s="45"/>
    </row>
    <row r="108" customFormat="false" ht="15" hidden="false" customHeight="false" outlineLevel="0" collapsed="false">
      <c r="B108" s="33" t="s">
        <v>86</v>
      </c>
      <c r="C108" s="34" t="s">
        <v>87</v>
      </c>
      <c r="D108" s="19" t="n">
        <v>340</v>
      </c>
      <c r="E108" s="19"/>
      <c r="F108" s="35"/>
      <c r="G108" s="35"/>
      <c r="H108" s="35"/>
      <c r="I108" s="19" t="s">
        <v>34</v>
      </c>
      <c r="L108" s="45"/>
    </row>
    <row r="109" customFormat="false" ht="30" hidden="false" customHeight="false" outlineLevel="0" collapsed="false">
      <c r="B109" s="47" t="s">
        <v>68</v>
      </c>
      <c r="C109" s="34"/>
      <c r="D109" s="19"/>
      <c r="E109" s="19"/>
      <c r="F109" s="35"/>
      <c r="G109" s="35"/>
      <c r="H109" s="35"/>
      <c r="I109" s="19"/>
      <c r="L109" s="45"/>
    </row>
    <row r="110" customFormat="false" ht="15" hidden="false" customHeight="false" outlineLevel="0" collapsed="false">
      <c r="B110" s="47"/>
      <c r="C110" s="34"/>
      <c r="D110" s="19"/>
      <c r="E110" s="19"/>
      <c r="F110" s="35"/>
      <c r="G110" s="35"/>
      <c r="H110" s="35"/>
      <c r="I110" s="19"/>
      <c r="L110" s="45"/>
    </row>
    <row r="111" customFormat="false" ht="15" hidden="false" customHeight="false" outlineLevel="0" collapsed="false">
      <c r="B111" s="47"/>
      <c r="C111" s="34"/>
      <c r="D111" s="19"/>
      <c r="E111" s="19"/>
      <c r="F111" s="35"/>
      <c r="G111" s="35"/>
      <c r="H111" s="35"/>
      <c r="I111" s="19"/>
      <c r="L111" s="45"/>
    </row>
    <row r="112" customFormat="false" ht="89.25" hidden="false" customHeight="true" outlineLevel="0" collapsed="false">
      <c r="B112" s="33" t="s">
        <v>88</v>
      </c>
      <c r="C112" s="34" t="s">
        <v>89</v>
      </c>
      <c r="D112" s="19" t="n">
        <v>350</v>
      </c>
      <c r="E112" s="19"/>
      <c r="F112" s="35"/>
      <c r="G112" s="35"/>
      <c r="H112" s="35"/>
      <c r="I112" s="19" t="s">
        <v>34</v>
      </c>
      <c r="K112" s="3" t="s">
        <v>90</v>
      </c>
      <c r="L112" s="45"/>
    </row>
    <row r="113" customFormat="false" ht="15" hidden="false" customHeight="true" outlineLevel="0" collapsed="false">
      <c r="B113" s="47" t="s">
        <v>91</v>
      </c>
      <c r="C113" s="34"/>
      <c r="D113" s="19"/>
      <c r="E113" s="19"/>
      <c r="F113" s="35"/>
      <c r="G113" s="35"/>
      <c r="H113" s="35"/>
      <c r="I113" s="19"/>
      <c r="L113" s="45"/>
    </row>
    <row r="114" customFormat="false" ht="15" hidden="false" customHeight="true" outlineLevel="0" collapsed="false">
      <c r="B114" s="47"/>
      <c r="C114" s="34"/>
      <c r="D114" s="19"/>
      <c r="E114" s="19"/>
      <c r="F114" s="35"/>
      <c r="G114" s="35"/>
      <c r="H114" s="35"/>
      <c r="I114" s="19"/>
      <c r="L114" s="45"/>
    </row>
    <row r="115" customFormat="false" ht="15" hidden="false" customHeight="true" outlineLevel="0" collapsed="false">
      <c r="B115" s="47"/>
      <c r="C115" s="34"/>
      <c r="D115" s="19"/>
      <c r="E115" s="19"/>
      <c r="F115" s="35"/>
      <c r="G115" s="35"/>
      <c r="H115" s="35"/>
      <c r="I115" s="19"/>
      <c r="L115" s="45"/>
    </row>
    <row r="116" customFormat="false" ht="15" hidden="false" customHeight="false" outlineLevel="0" collapsed="false">
      <c r="B116" s="33" t="s">
        <v>92</v>
      </c>
      <c r="C116" s="34" t="s">
        <v>93</v>
      </c>
      <c r="D116" s="19" t="n">
        <v>360</v>
      </c>
      <c r="E116" s="19"/>
      <c r="F116" s="35"/>
      <c r="G116" s="35"/>
      <c r="H116" s="35"/>
      <c r="I116" s="19" t="s">
        <v>34</v>
      </c>
      <c r="K116" s="3" t="s">
        <v>90</v>
      </c>
      <c r="L116" s="45"/>
    </row>
    <row r="117" customFormat="false" ht="15" hidden="false" customHeight="true" outlineLevel="0" collapsed="false">
      <c r="B117" s="47" t="s">
        <v>91</v>
      </c>
      <c r="C117" s="34"/>
      <c r="D117" s="19"/>
      <c r="E117" s="19"/>
      <c r="F117" s="35"/>
      <c r="G117" s="35"/>
      <c r="H117" s="35"/>
      <c r="I117" s="19"/>
      <c r="K117" s="45"/>
      <c r="L117" s="45"/>
    </row>
    <row r="118" customFormat="false" ht="15" hidden="false" customHeight="false" outlineLevel="0" collapsed="false">
      <c r="B118" s="47"/>
      <c r="C118" s="34"/>
      <c r="D118" s="19"/>
      <c r="E118" s="19"/>
      <c r="F118" s="35"/>
      <c r="G118" s="35"/>
      <c r="H118" s="35"/>
      <c r="I118" s="19"/>
      <c r="K118" s="45"/>
      <c r="L118" s="45"/>
    </row>
    <row r="119" customFormat="false" ht="15" hidden="false" customHeight="false" outlineLevel="0" collapsed="false">
      <c r="B119" s="47"/>
      <c r="C119" s="34"/>
      <c r="D119" s="19"/>
      <c r="E119" s="19"/>
      <c r="F119" s="35"/>
      <c r="G119" s="35"/>
      <c r="H119" s="35"/>
      <c r="I119" s="19"/>
      <c r="K119" s="45"/>
      <c r="L119" s="45"/>
    </row>
    <row r="120" customFormat="false" ht="15" hidden="false" customHeight="false" outlineLevel="0" collapsed="false">
      <c r="B120" s="33" t="s">
        <v>94</v>
      </c>
      <c r="C120" s="34" t="s">
        <v>95</v>
      </c>
      <c r="D120" s="19" t="n">
        <v>850</v>
      </c>
      <c r="E120" s="19"/>
      <c r="F120" s="35"/>
      <c r="G120" s="35"/>
      <c r="H120" s="35"/>
      <c r="I120" s="19" t="s">
        <v>34</v>
      </c>
      <c r="K120" s="45"/>
      <c r="L120" s="45"/>
    </row>
    <row r="121" customFormat="false" ht="45" hidden="false" customHeight="false" outlineLevel="0" collapsed="false">
      <c r="B121" s="33" t="s">
        <v>96</v>
      </c>
      <c r="C121" s="34" t="s">
        <v>97</v>
      </c>
      <c r="D121" s="19" t="n">
        <v>851</v>
      </c>
      <c r="E121" s="19"/>
      <c r="F121" s="35"/>
      <c r="G121" s="35"/>
      <c r="H121" s="35"/>
      <c r="I121" s="19" t="s">
        <v>34</v>
      </c>
      <c r="K121" s="45"/>
      <c r="L121" s="45"/>
    </row>
    <row r="122" customFormat="false" ht="15" hidden="false" customHeight="true" outlineLevel="0" collapsed="false">
      <c r="B122" s="47" t="s">
        <v>68</v>
      </c>
      <c r="C122" s="34"/>
      <c r="D122" s="19"/>
      <c r="E122" s="19"/>
      <c r="F122" s="35"/>
      <c r="G122" s="35"/>
      <c r="H122" s="35"/>
      <c r="I122" s="19"/>
      <c r="K122" s="45"/>
      <c r="L122" s="45"/>
    </row>
    <row r="123" customFormat="false" ht="15" hidden="false" customHeight="false" outlineLevel="0" collapsed="false">
      <c r="B123" s="33"/>
      <c r="C123" s="34"/>
      <c r="D123" s="19"/>
      <c r="E123" s="19"/>
      <c r="F123" s="35"/>
      <c r="G123" s="35"/>
      <c r="H123" s="35"/>
      <c r="I123" s="19"/>
      <c r="K123" s="45"/>
      <c r="L123" s="45"/>
    </row>
    <row r="124" customFormat="false" ht="15" hidden="false" customHeight="false" outlineLevel="0" collapsed="false">
      <c r="B124" s="33"/>
      <c r="C124" s="34"/>
      <c r="D124" s="19"/>
      <c r="E124" s="19"/>
      <c r="F124" s="35"/>
      <c r="G124" s="35"/>
      <c r="H124" s="35"/>
      <c r="I124" s="19"/>
      <c r="K124" s="45"/>
      <c r="L124" s="45"/>
    </row>
    <row r="125" customFormat="false" ht="45.75" hidden="false" customHeight="true" outlineLevel="0" collapsed="false">
      <c r="B125" s="33" t="s">
        <v>98</v>
      </c>
      <c r="C125" s="34" t="s">
        <v>99</v>
      </c>
      <c r="D125" s="19" t="n">
        <v>852</v>
      </c>
      <c r="E125" s="19"/>
      <c r="F125" s="35"/>
      <c r="G125" s="35"/>
      <c r="H125" s="35"/>
      <c r="I125" s="19" t="s">
        <v>34</v>
      </c>
      <c r="K125" s="45"/>
      <c r="L125" s="45"/>
    </row>
    <row r="126" customFormat="false" ht="15" hidden="false" customHeight="true" outlineLevel="0" collapsed="false">
      <c r="B126" s="47" t="s">
        <v>68</v>
      </c>
      <c r="C126" s="34"/>
      <c r="D126" s="19"/>
      <c r="E126" s="19"/>
      <c r="F126" s="35"/>
      <c r="G126" s="35"/>
      <c r="H126" s="35"/>
      <c r="I126" s="19"/>
      <c r="K126" s="45"/>
      <c r="L126" s="45"/>
    </row>
    <row r="127" customFormat="false" ht="15" hidden="false" customHeight="false" outlineLevel="0" collapsed="false">
      <c r="B127" s="33"/>
      <c r="C127" s="34"/>
      <c r="D127" s="19"/>
      <c r="E127" s="19"/>
      <c r="F127" s="35"/>
      <c r="G127" s="35"/>
      <c r="H127" s="35"/>
      <c r="I127" s="19"/>
      <c r="K127" s="45"/>
      <c r="L127" s="45"/>
    </row>
    <row r="128" customFormat="false" ht="15" hidden="false" customHeight="false" outlineLevel="0" collapsed="false">
      <c r="B128" s="33"/>
      <c r="C128" s="34"/>
      <c r="D128" s="19"/>
      <c r="E128" s="19"/>
      <c r="F128" s="35"/>
      <c r="G128" s="35"/>
      <c r="H128" s="35"/>
      <c r="I128" s="19"/>
      <c r="K128" s="45"/>
      <c r="L128" s="45"/>
    </row>
    <row r="129" customFormat="false" ht="30" hidden="false" customHeight="false" outlineLevel="0" collapsed="false">
      <c r="B129" s="33" t="s">
        <v>100</v>
      </c>
      <c r="C129" s="34" t="s">
        <v>101</v>
      </c>
      <c r="D129" s="19" t="n">
        <v>853</v>
      </c>
      <c r="E129" s="19"/>
      <c r="F129" s="35"/>
      <c r="G129" s="35"/>
      <c r="H129" s="35"/>
      <c r="I129" s="19" t="s">
        <v>34</v>
      </c>
      <c r="K129" s="45"/>
      <c r="L129" s="45"/>
    </row>
    <row r="130" customFormat="false" ht="18" hidden="false" customHeight="true" outlineLevel="0" collapsed="false">
      <c r="B130" s="47" t="s">
        <v>68</v>
      </c>
      <c r="C130" s="34"/>
      <c r="D130" s="19"/>
      <c r="E130" s="19"/>
      <c r="F130" s="35"/>
      <c r="G130" s="35"/>
      <c r="H130" s="35"/>
      <c r="I130" s="19"/>
      <c r="K130" s="45"/>
      <c r="L130" s="45"/>
    </row>
    <row r="131" customFormat="false" ht="15" hidden="false" customHeight="false" outlineLevel="0" collapsed="false">
      <c r="B131" s="33"/>
      <c r="C131" s="34"/>
      <c r="D131" s="19"/>
      <c r="E131" s="19"/>
      <c r="F131" s="35"/>
      <c r="G131" s="35"/>
      <c r="H131" s="35"/>
      <c r="I131" s="19"/>
      <c r="K131" s="45"/>
      <c r="L131" s="45"/>
    </row>
    <row r="132" customFormat="false" ht="15" hidden="false" customHeight="false" outlineLevel="0" collapsed="false">
      <c r="B132" s="33"/>
      <c r="C132" s="34"/>
      <c r="D132" s="19"/>
      <c r="E132" s="19"/>
      <c r="F132" s="35"/>
      <c r="G132" s="35"/>
      <c r="H132" s="35"/>
      <c r="I132" s="19"/>
      <c r="K132" s="45"/>
      <c r="L132" s="45"/>
    </row>
    <row r="133" customFormat="false" ht="30" hidden="false" customHeight="false" outlineLevel="0" collapsed="false">
      <c r="B133" s="33" t="s">
        <v>102</v>
      </c>
      <c r="C133" s="34" t="s">
        <v>103</v>
      </c>
      <c r="D133" s="19" t="s">
        <v>34</v>
      </c>
      <c r="E133" s="19"/>
      <c r="F133" s="35"/>
      <c r="G133" s="35"/>
      <c r="H133" s="35"/>
      <c r="I133" s="19" t="s">
        <v>34</v>
      </c>
      <c r="K133" s="45"/>
      <c r="L133" s="45"/>
    </row>
    <row r="134" customFormat="false" ht="48" hidden="false" customHeight="true" outlineLevel="0" collapsed="false">
      <c r="B134" s="33" t="s">
        <v>104</v>
      </c>
      <c r="C134" s="34" t="s">
        <v>105</v>
      </c>
      <c r="D134" s="19" t="n">
        <v>613</v>
      </c>
      <c r="E134" s="19"/>
      <c r="F134" s="35"/>
      <c r="G134" s="35"/>
      <c r="H134" s="35"/>
      <c r="I134" s="19"/>
      <c r="K134" s="3" t="s">
        <v>90</v>
      </c>
      <c r="L134" s="45"/>
    </row>
    <row r="135" customFormat="false" ht="30" hidden="false" customHeight="true" outlineLevel="0" collapsed="false">
      <c r="B135" s="33" t="s">
        <v>91</v>
      </c>
      <c r="C135" s="34"/>
      <c r="D135" s="19"/>
      <c r="E135" s="19"/>
      <c r="F135" s="35"/>
      <c r="G135" s="35"/>
      <c r="H135" s="35"/>
      <c r="I135" s="19"/>
      <c r="L135" s="45"/>
    </row>
    <row r="136" customFormat="false" ht="15" hidden="false" customHeight="false" outlineLevel="0" collapsed="false">
      <c r="B136" s="33"/>
      <c r="C136" s="34"/>
      <c r="D136" s="19"/>
      <c r="E136" s="19"/>
      <c r="F136" s="35"/>
      <c r="G136" s="35"/>
      <c r="H136" s="35"/>
      <c r="I136" s="19"/>
      <c r="L136" s="45"/>
    </row>
    <row r="137" customFormat="false" ht="15" hidden="false" customHeight="false" outlineLevel="0" collapsed="false">
      <c r="B137" s="33"/>
      <c r="C137" s="34"/>
      <c r="D137" s="19"/>
      <c r="E137" s="19"/>
      <c r="F137" s="35"/>
      <c r="G137" s="35"/>
      <c r="H137" s="35"/>
      <c r="I137" s="19"/>
      <c r="L137" s="45"/>
    </row>
    <row r="138" customFormat="false" ht="30" hidden="false" customHeight="false" outlineLevel="0" collapsed="false">
      <c r="B138" s="33" t="s">
        <v>106</v>
      </c>
      <c r="C138" s="34" t="s">
        <v>107</v>
      </c>
      <c r="D138" s="19" t="n">
        <v>623</v>
      </c>
      <c r="E138" s="19"/>
      <c r="F138" s="35"/>
      <c r="G138" s="35"/>
      <c r="H138" s="35"/>
      <c r="I138" s="19"/>
      <c r="K138" s="3" t="s">
        <v>90</v>
      </c>
      <c r="L138" s="45"/>
    </row>
    <row r="139" customFormat="false" ht="30" hidden="false" customHeight="true" outlineLevel="0" collapsed="false">
      <c r="B139" s="33" t="s">
        <v>91</v>
      </c>
      <c r="C139" s="34"/>
      <c r="D139" s="19"/>
      <c r="E139" s="19"/>
      <c r="F139" s="35"/>
      <c r="G139" s="35"/>
      <c r="H139" s="35"/>
      <c r="I139" s="19"/>
      <c r="L139" s="45"/>
    </row>
    <row r="140" customFormat="false" ht="15" hidden="false" customHeight="false" outlineLevel="0" collapsed="false">
      <c r="B140" s="33"/>
      <c r="C140" s="34"/>
      <c r="D140" s="19"/>
      <c r="E140" s="19"/>
      <c r="F140" s="35"/>
      <c r="G140" s="35"/>
      <c r="H140" s="35"/>
      <c r="I140" s="19"/>
      <c r="L140" s="45"/>
    </row>
    <row r="141" customFormat="false" ht="15" hidden="false" customHeight="false" outlineLevel="0" collapsed="false">
      <c r="B141" s="33"/>
      <c r="C141" s="34"/>
      <c r="D141" s="19"/>
      <c r="E141" s="19"/>
      <c r="F141" s="35"/>
      <c r="G141" s="35"/>
      <c r="H141" s="35"/>
      <c r="I141" s="19"/>
      <c r="L141" s="45"/>
    </row>
    <row r="142" customFormat="false" ht="60" hidden="false" customHeight="true" outlineLevel="0" collapsed="false">
      <c r="B142" s="33" t="s">
        <v>108</v>
      </c>
      <c r="C142" s="34" t="s">
        <v>109</v>
      </c>
      <c r="D142" s="19" t="n">
        <v>634</v>
      </c>
      <c r="E142" s="19"/>
      <c r="F142" s="35"/>
      <c r="G142" s="35"/>
      <c r="H142" s="35"/>
      <c r="I142" s="19"/>
      <c r="K142" s="3" t="s">
        <v>90</v>
      </c>
      <c r="L142" s="45"/>
    </row>
    <row r="143" customFormat="false" ht="30" hidden="false" customHeight="true" outlineLevel="0" collapsed="false">
      <c r="B143" s="33" t="s">
        <v>110</v>
      </c>
      <c r="C143" s="34" t="s">
        <v>111</v>
      </c>
      <c r="D143" s="19" t="n">
        <v>810</v>
      </c>
      <c r="E143" s="19"/>
      <c r="F143" s="35"/>
      <c r="G143" s="35"/>
      <c r="H143" s="35"/>
      <c r="I143" s="19"/>
      <c r="K143" s="3" t="s">
        <v>90</v>
      </c>
      <c r="L143" s="45"/>
    </row>
    <row r="144" customFormat="false" ht="15" hidden="false" customHeight="false" outlineLevel="0" collapsed="false">
      <c r="B144" s="33" t="s">
        <v>112</v>
      </c>
      <c r="C144" s="34" t="s">
        <v>113</v>
      </c>
      <c r="D144" s="19" t="n">
        <v>862</v>
      </c>
      <c r="E144" s="19"/>
      <c r="F144" s="35"/>
      <c r="G144" s="35"/>
      <c r="H144" s="35"/>
      <c r="I144" s="19"/>
      <c r="K144" s="3" t="s">
        <v>90</v>
      </c>
      <c r="L144" s="45"/>
    </row>
    <row r="145" customFormat="false" ht="45" hidden="false" customHeight="true" outlineLevel="0" collapsed="false">
      <c r="B145" s="33" t="s">
        <v>114</v>
      </c>
      <c r="C145" s="34" t="s">
        <v>115</v>
      </c>
      <c r="D145" s="19" t="n">
        <v>863</v>
      </c>
      <c r="E145" s="19"/>
      <c r="F145" s="35"/>
      <c r="G145" s="35"/>
      <c r="H145" s="35"/>
      <c r="I145" s="19"/>
      <c r="K145" s="3" t="s">
        <v>90</v>
      </c>
      <c r="L145" s="45"/>
    </row>
    <row r="146" customFormat="false" ht="15" hidden="false" customHeight="false" outlineLevel="0" collapsed="false">
      <c r="B146" s="33"/>
      <c r="C146" s="34"/>
      <c r="D146" s="19"/>
      <c r="E146" s="19"/>
      <c r="F146" s="35"/>
      <c r="G146" s="35"/>
      <c r="H146" s="35"/>
      <c r="I146" s="19"/>
      <c r="K146" s="45"/>
      <c r="L146" s="45"/>
    </row>
    <row r="147" customFormat="false" ht="15" hidden="false" customHeight="true" outlineLevel="0" collapsed="false">
      <c r="B147" s="33" t="s">
        <v>68</v>
      </c>
      <c r="C147" s="34"/>
      <c r="D147" s="19"/>
      <c r="E147" s="19"/>
      <c r="F147" s="35"/>
      <c r="G147" s="35"/>
      <c r="H147" s="35"/>
      <c r="I147" s="19"/>
      <c r="K147" s="45"/>
      <c r="L147" s="45"/>
    </row>
    <row r="148" customFormat="false" ht="15" hidden="false" customHeight="false" outlineLevel="0" collapsed="false">
      <c r="B148" s="33"/>
      <c r="C148" s="34"/>
      <c r="D148" s="19"/>
      <c r="E148" s="19"/>
      <c r="F148" s="35"/>
      <c r="G148" s="35"/>
      <c r="H148" s="35"/>
      <c r="I148" s="19"/>
      <c r="K148" s="45"/>
      <c r="L148" s="45"/>
    </row>
    <row r="149" customFormat="false" ht="15" hidden="false" customHeight="false" outlineLevel="0" collapsed="false">
      <c r="B149" s="33"/>
      <c r="C149" s="34"/>
      <c r="D149" s="19"/>
      <c r="E149" s="19"/>
      <c r="F149" s="35"/>
      <c r="G149" s="35"/>
      <c r="H149" s="35"/>
      <c r="I149" s="19"/>
      <c r="K149" s="45"/>
      <c r="L149" s="45"/>
    </row>
    <row r="150" customFormat="false" ht="30" hidden="false" customHeight="false" outlineLevel="0" collapsed="false">
      <c r="B150" s="33" t="s">
        <v>116</v>
      </c>
      <c r="C150" s="34" t="s">
        <v>117</v>
      </c>
      <c r="D150" s="19" t="s">
        <v>34</v>
      </c>
      <c r="E150" s="19"/>
      <c r="F150" s="35"/>
      <c r="G150" s="35"/>
      <c r="H150" s="35"/>
      <c r="I150" s="19" t="s">
        <v>34</v>
      </c>
      <c r="K150" s="45"/>
      <c r="L150" s="45"/>
    </row>
    <row r="151" customFormat="false" ht="60" hidden="false" customHeight="true" outlineLevel="0" collapsed="false">
      <c r="B151" s="33" t="s">
        <v>118</v>
      </c>
      <c r="C151" s="34" t="s">
        <v>119</v>
      </c>
      <c r="D151" s="19" t="n">
        <v>831</v>
      </c>
      <c r="E151" s="19"/>
      <c r="F151" s="35"/>
      <c r="G151" s="35"/>
      <c r="H151" s="35"/>
      <c r="I151" s="19" t="s">
        <v>34</v>
      </c>
      <c r="K151" s="45"/>
      <c r="L151" s="45"/>
    </row>
    <row r="152" customFormat="false" ht="15" hidden="false" customHeight="true" outlineLevel="0" collapsed="false">
      <c r="B152" s="33" t="s">
        <v>68</v>
      </c>
      <c r="C152" s="34"/>
      <c r="D152" s="19"/>
      <c r="E152" s="19"/>
      <c r="F152" s="35"/>
      <c r="G152" s="35"/>
      <c r="H152" s="35"/>
      <c r="I152" s="19"/>
      <c r="K152" s="45"/>
      <c r="L152" s="45"/>
    </row>
    <row r="153" customFormat="false" ht="15" hidden="false" customHeight="false" outlineLevel="0" collapsed="false">
      <c r="B153" s="33"/>
      <c r="C153" s="34"/>
      <c r="D153" s="19"/>
      <c r="E153" s="19"/>
      <c r="F153" s="35"/>
      <c r="G153" s="35"/>
      <c r="H153" s="35"/>
      <c r="I153" s="19"/>
      <c r="K153" s="45"/>
      <c r="L153" s="45"/>
    </row>
    <row r="154" customFormat="false" ht="15" hidden="false" customHeight="false" outlineLevel="0" collapsed="false">
      <c r="B154" s="33"/>
      <c r="C154" s="34"/>
      <c r="D154" s="19"/>
      <c r="E154" s="19"/>
      <c r="F154" s="35"/>
      <c r="G154" s="35"/>
      <c r="H154" s="35"/>
      <c r="I154" s="19"/>
      <c r="K154" s="45"/>
      <c r="L154" s="45"/>
    </row>
    <row r="155" customFormat="false" ht="30" hidden="false" customHeight="true" outlineLevel="0" collapsed="false">
      <c r="B155" s="33" t="s">
        <v>120</v>
      </c>
      <c r="C155" s="34" t="s">
        <v>121</v>
      </c>
      <c r="D155" s="19" t="s">
        <v>34</v>
      </c>
      <c r="E155" s="19"/>
      <c r="F155" s="35"/>
      <c r="G155" s="35"/>
      <c r="H155" s="35"/>
      <c r="I155" s="35"/>
      <c r="K155" s="45"/>
      <c r="L155" s="45"/>
    </row>
    <row r="156" customFormat="false" ht="45" hidden="false" customHeight="false" outlineLevel="0" collapsed="false">
      <c r="B156" s="33" t="s">
        <v>122</v>
      </c>
      <c r="C156" s="34" t="s">
        <v>123</v>
      </c>
      <c r="D156" s="19" t="n">
        <v>241</v>
      </c>
      <c r="E156" s="19"/>
      <c r="F156" s="35"/>
      <c r="G156" s="35"/>
      <c r="H156" s="35"/>
      <c r="I156" s="35"/>
      <c r="K156" s="45"/>
      <c r="L156" s="45"/>
    </row>
    <row r="157" customFormat="false" ht="15" hidden="false" customHeight="true" outlineLevel="0" collapsed="false">
      <c r="B157" s="33" t="s">
        <v>68</v>
      </c>
      <c r="C157" s="34"/>
      <c r="D157" s="19"/>
      <c r="E157" s="19"/>
      <c r="F157" s="35"/>
      <c r="G157" s="35"/>
      <c r="H157" s="35"/>
      <c r="I157" s="19"/>
      <c r="K157" s="45"/>
      <c r="L157" s="45"/>
    </row>
    <row r="158" customFormat="false" ht="15" hidden="false" customHeight="false" outlineLevel="0" collapsed="false">
      <c r="B158" s="33"/>
      <c r="C158" s="34"/>
      <c r="D158" s="19"/>
      <c r="E158" s="19"/>
      <c r="F158" s="35"/>
      <c r="G158" s="35"/>
      <c r="H158" s="35"/>
      <c r="I158" s="19"/>
      <c r="K158" s="45"/>
      <c r="L158" s="45"/>
    </row>
    <row r="159" customFormat="false" ht="15" hidden="false" customHeight="false" outlineLevel="0" collapsed="false">
      <c r="B159" s="33"/>
      <c r="C159" s="34"/>
      <c r="D159" s="19"/>
      <c r="E159" s="19"/>
      <c r="F159" s="35"/>
      <c r="G159" s="35"/>
      <c r="H159" s="35"/>
      <c r="I159" s="19"/>
      <c r="K159" s="45"/>
      <c r="L159" s="45"/>
    </row>
    <row r="160" customFormat="false" ht="45" hidden="false" customHeight="false" outlineLevel="0" collapsed="false">
      <c r="B160" s="33" t="s">
        <v>124</v>
      </c>
      <c r="C160" s="34" t="s">
        <v>125</v>
      </c>
      <c r="D160" s="19" t="n">
        <v>243</v>
      </c>
      <c r="E160" s="19"/>
      <c r="F160" s="35"/>
      <c r="G160" s="35"/>
      <c r="H160" s="35"/>
      <c r="I160" s="35"/>
      <c r="K160" s="45"/>
      <c r="L160" s="45"/>
    </row>
    <row r="161" customFormat="false" ht="15" hidden="false" customHeight="true" outlineLevel="0" collapsed="false">
      <c r="B161" s="33" t="s">
        <v>68</v>
      </c>
      <c r="C161" s="34"/>
      <c r="D161" s="19"/>
      <c r="E161" s="19"/>
      <c r="F161" s="35"/>
      <c r="G161" s="35"/>
      <c r="H161" s="35"/>
      <c r="I161" s="19"/>
      <c r="K161" s="45"/>
      <c r="L161" s="51"/>
    </row>
    <row r="162" customFormat="false" ht="15" hidden="false" customHeight="false" outlineLevel="0" collapsed="false">
      <c r="B162" s="33"/>
      <c r="C162" s="34"/>
      <c r="D162" s="19"/>
      <c r="E162" s="19"/>
      <c r="F162" s="35"/>
      <c r="G162" s="35"/>
      <c r="H162" s="35"/>
      <c r="I162" s="19"/>
      <c r="K162" s="45"/>
      <c r="L162" s="51"/>
    </row>
    <row r="163" customFormat="false" ht="15" hidden="false" customHeight="false" outlineLevel="0" collapsed="false">
      <c r="B163" s="33"/>
      <c r="C163" s="34"/>
      <c r="D163" s="19"/>
      <c r="E163" s="19"/>
      <c r="F163" s="35"/>
      <c r="G163" s="35"/>
      <c r="H163" s="35"/>
      <c r="I163" s="19"/>
      <c r="K163" s="45"/>
      <c r="L163" s="51"/>
    </row>
    <row r="164" customFormat="false" ht="15" hidden="false" customHeight="false" outlineLevel="0" collapsed="false">
      <c r="B164" s="33" t="s">
        <v>126</v>
      </c>
      <c r="C164" s="34" t="s">
        <v>127</v>
      </c>
      <c r="D164" s="19" t="n">
        <v>244</v>
      </c>
      <c r="E164" s="19"/>
      <c r="F164" s="35"/>
      <c r="G164" s="35"/>
      <c r="H164" s="35"/>
      <c r="I164" s="35"/>
      <c r="K164" s="45"/>
      <c r="L164" s="45"/>
    </row>
    <row r="165" customFormat="false" ht="15" hidden="false" customHeight="true" outlineLevel="0" collapsed="false">
      <c r="B165" s="33" t="s">
        <v>68</v>
      </c>
      <c r="C165" s="34"/>
      <c r="D165" s="19"/>
      <c r="E165" s="19"/>
      <c r="F165" s="35"/>
      <c r="G165" s="35"/>
      <c r="H165" s="35"/>
      <c r="I165" s="19"/>
      <c r="K165" s="45"/>
      <c r="L165" s="45"/>
    </row>
    <row r="166" customFormat="false" ht="15" hidden="false" customHeight="true" outlineLevel="0" collapsed="false">
      <c r="B166" s="33"/>
      <c r="C166" s="34"/>
      <c r="D166" s="19"/>
      <c r="E166" s="19"/>
      <c r="F166" s="35"/>
      <c r="G166" s="35"/>
      <c r="H166" s="35"/>
      <c r="I166" s="19"/>
      <c r="K166" s="45"/>
      <c r="L166" s="45"/>
    </row>
    <row r="167" customFormat="false" ht="15" hidden="false" customHeight="false" outlineLevel="0" collapsed="false">
      <c r="B167" s="52" t="s">
        <v>128</v>
      </c>
      <c r="C167" s="34"/>
      <c r="D167" s="19"/>
      <c r="E167" s="19"/>
      <c r="F167" s="35"/>
      <c r="G167" s="35"/>
      <c r="H167" s="35"/>
      <c r="I167" s="35"/>
      <c r="K167" s="45"/>
      <c r="L167" s="45"/>
    </row>
    <row r="168" customFormat="false" ht="15" hidden="false" customHeight="false" outlineLevel="0" collapsed="false">
      <c r="B168" s="33"/>
      <c r="C168" s="34"/>
      <c r="D168" s="19"/>
      <c r="E168" s="19"/>
      <c r="F168" s="35"/>
      <c r="G168" s="35"/>
      <c r="H168" s="35"/>
      <c r="I168" s="35"/>
      <c r="K168" s="45"/>
      <c r="L168" s="45"/>
    </row>
    <row r="169" customFormat="false" ht="15" hidden="false" customHeight="false" outlineLevel="0" collapsed="false">
      <c r="B169" s="52" t="s">
        <v>128</v>
      </c>
      <c r="C169" s="34"/>
      <c r="D169" s="19"/>
      <c r="E169" s="19"/>
      <c r="F169" s="35"/>
      <c r="G169" s="35"/>
      <c r="H169" s="35"/>
      <c r="I169" s="35"/>
      <c r="K169" s="45"/>
      <c r="L169" s="45"/>
    </row>
    <row r="170" customFormat="false" ht="15" hidden="false" customHeight="true" outlineLevel="0" collapsed="false">
      <c r="B170" s="52"/>
      <c r="C170" s="34"/>
      <c r="D170" s="19"/>
      <c r="E170" s="19"/>
      <c r="F170" s="35"/>
      <c r="G170" s="35"/>
      <c r="H170" s="35"/>
      <c r="I170" s="35"/>
      <c r="K170" s="45"/>
      <c r="L170" s="45"/>
    </row>
    <row r="171" customFormat="false" ht="15" hidden="false" customHeight="false" outlineLevel="0" collapsed="false">
      <c r="B171" s="52" t="s">
        <v>128</v>
      </c>
      <c r="C171" s="34"/>
      <c r="D171" s="19"/>
      <c r="E171" s="19"/>
      <c r="F171" s="35"/>
      <c r="G171" s="35"/>
      <c r="H171" s="35"/>
      <c r="I171" s="35"/>
      <c r="K171" s="45"/>
      <c r="L171" s="45"/>
    </row>
    <row r="172" customFormat="false" ht="15" hidden="false" customHeight="false" outlineLevel="0" collapsed="false">
      <c r="B172" s="33" t="s">
        <v>129</v>
      </c>
      <c r="C172" s="34" t="s">
        <v>130</v>
      </c>
      <c r="D172" s="19" t="n">
        <v>247</v>
      </c>
      <c r="E172" s="19"/>
      <c r="F172" s="35"/>
      <c r="G172" s="35"/>
      <c r="H172" s="35"/>
      <c r="I172" s="35"/>
      <c r="K172" s="45"/>
      <c r="L172" s="45"/>
    </row>
    <row r="173" customFormat="false" ht="15" hidden="false" customHeight="true" outlineLevel="0" collapsed="false">
      <c r="B173" s="33" t="s">
        <v>68</v>
      </c>
      <c r="C173" s="34"/>
      <c r="D173" s="19"/>
      <c r="E173" s="19"/>
      <c r="F173" s="35"/>
      <c r="G173" s="35"/>
      <c r="H173" s="35"/>
      <c r="I173" s="19"/>
      <c r="K173" s="45"/>
      <c r="L173" s="45"/>
    </row>
    <row r="174" customFormat="false" ht="15" hidden="false" customHeight="true" outlineLevel="0" collapsed="false">
      <c r="B174" s="33"/>
      <c r="C174" s="34"/>
      <c r="D174" s="19"/>
      <c r="E174" s="19"/>
      <c r="F174" s="35"/>
      <c r="G174" s="35"/>
      <c r="H174" s="35"/>
      <c r="I174" s="19"/>
      <c r="K174" s="45"/>
      <c r="L174" s="45"/>
    </row>
    <row r="175" customFormat="false" ht="15" hidden="false" customHeight="false" outlineLevel="0" collapsed="false">
      <c r="B175" s="52" t="s">
        <v>128</v>
      </c>
      <c r="C175" s="34"/>
      <c r="D175" s="19"/>
      <c r="E175" s="19"/>
      <c r="F175" s="35"/>
      <c r="G175" s="35"/>
      <c r="H175" s="35"/>
      <c r="I175" s="35"/>
      <c r="K175" s="45"/>
      <c r="L175" s="45"/>
    </row>
    <row r="176" customFormat="false" ht="15" hidden="false" customHeight="false" outlineLevel="0" collapsed="false">
      <c r="B176" s="33"/>
      <c r="C176" s="34"/>
      <c r="D176" s="19"/>
      <c r="E176" s="19"/>
      <c r="F176" s="35"/>
      <c r="G176" s="35"/>
      <c r="H176" s="35"/>
      <c r="I176" s="35"/>
      <c r="K176" s="45"/>
      <c r="L176" s="45"/>
    </row>
    <row r="177" customFormat="false" ht="15" hidden="false" customHeight="false" outlineLevel="0" collapsed="false">
      <c r="B177" s="52" t="s">
        <v>128</v>
      </c>
      <c r="C177" s="34"/>
      <c r="D177" s="19"/>
      <c r="E177" s="19"/>
      <c r="F177" s="35"/>
      <c r="G177" s="35"/>
      <c r="H177" s="35"/>
      <c r="I177" s="35"/>
      <c r="K177" s="45"/>
      <c r="L177" s="45"/>
    </row>
    <row r="178" customFormat="false" ht="45" hidden="false" customHeight="false" outlineLevel="0" collapsed="false">
      <c r="B178" s="33" t="s">
        <v>131</v>
      </c>
      <c r="C178" s="34" t="s">
        <v>132</v>
      </c>
      <c r="D178" s="19" t="n">
        <v>400</v>
      </c>
      <c r="E178" s="19"/>
      <c r="F178" s="35"/>
      <c r="G178" s="35"/>
      <c r="H178" s="35"/>
      <c r="I178" s="35"/>
      <c r="K178" s="45"/>
      <c r="L178" s="45"/>
    </row>
    <row r="179" customFormat="false" ht="60" hidden="false" customHeight="false" outlineLevel="0" collapsed="false">
      <c r="B179" s="33" t="s">
        <v>133</v>
      </c>
      <c r="C179" s="34" t="s">
        <v>134</v>
      </c>
      <c r="D179" s="19" t="n">
        <v>406</v>
      </c>
      <c r="E179" s="19"/>
      <c r="F179" s="35"/>
      <c r="G179" s="35"/>
      <c r="H179" s="35"/>
      <c r="I179" s="35"/>
      <c r="K179" s="45"/>
      <c r="L179" s="45"/>
    </row>
    <row r="180" customFormat="false" ht="15" hidden="false" customHeight="true" outlineLevel="0" collapsed="false">
      <c r="B180" s="33" t="s">
        <v>68</v>
      </c>
      <c r="C180" s="34"/>
      <c r="D180" s="19"/>
      <c r="E180" s="19"/>
      <c r="F180" s="35"/>
      <c r="G180" s="35"/>
      <c r="H180" s="35"/>
      <c r="I180" s="19"/>
      <c r="K180" s="45"/>
      <c r="L180" s="45"/>
    </row>
    <row r="181" customFormat="false" ht="15" hidden="false" customHeight="false" outlineLevel="0" collapsed="false">
      <c r="B181" s="33"/>
      <c r="C181" s="34"/>
      <c r="D181" s="19"/>
      <c r="E181" s="19"/>
      <c r="F181" s="35"/>
      <c r="G181" s="35"/>
      <c r="H181" s="35"/>
      <c r="I181" s="19"/>
      <c r="K181" s="45"/>
      <c r="L181" s="45"/>
    </row>
    <row r="182" customFormat="false" ht="15" hidden="false" customHeight="false" outlineLevel="0" collapsed="false">
      <c r="B182" s="33"/>
      <c r="C182" s="34"/>
      <c r="D182" s="19"/>
      <c r="E182" s="19"/>
      <c r="F182" s="35"/>
      <c r="G182" s="35"/>
      <c r="H182" s="35"/>
      <c r="I182" s="19"/>
      <c r="K182" s="45"/>
      <c r="L182" s="45"/>
    </row>
    <row r="183" customFormat="false" ht="45" hidden="false" customHeight="false" outlineLevel="0" collapsed="false">
      <c r="B183" s="33" t="s">
        <v>135</v>
      </c>
      <c r="C183" s="34" t="s">
        <v>136</v>
      </c>
      <c r="D183" s="19" t="n">
        <v>407</v>
      </c>
      <c r="E183" s="19"/>
      <c r="F183" s="35"/>
      <c r="G183" s="35"/>
      <c r="H183" s="35"/>
      <c r="I183" s="35"/>
      <c r="K183" s="45"/>
      <c r="L183" s="45"/>
    </row>
    <row r="184" customFormat="false" ht="15" hidden="false" customHeight="true" outlineLevel="0" collapsed="false">
      <c r="B184" s="33" t="s">
        <v>68</v>
      </c>
      <c r="C184" s="34"/>
      <c r="D184" s="19"/>
      <c r="E184" s="19"/>
      <c r="F184" s="35"/>
      <c r="G184" s="35"/>
      <c r="H184" s="35"/>
      <c r="I184" s="35"/>
      <c r="K184" s="45"/>
      <c r="L184" s="45"/>
    </row>
    <row r="185" customFormat="false" ht="15" hidden="false" customHeight="false" outlineLevel="0" collapsed="false">
      <c r="B185" s="33"/>
      <c r="C185" s="34"/>
      <c r="D185" s="19"/>
      <c r="E185" s="19"/>
      <c r="F185" s="35"/>
      <c r="G185" s="35"/>
      <c r="H185" s="35"/>
      <c r="I185" s="35"/>
      <c r="K185" s="45"/>
      <c r="L185" s="45"/>
    </row>
    <row r="186" customFormat="false" ht="15" hidden="false" customHeight="false" outlineLevel="0" collapsed="false">
      <c r="B186" s="33"/>
      <c r="C186" s="34"/>
      <c r="D186" s="19"/>
      <c r="E186" s="19"/>
      <c r="F186" s="35"/>
      <c r="G186" s="35"/>
      <c r="H186" s="35"/>
      <c r="I186" s="19"/>
      <c r="K186" s="45"/>
      <c r="L186" s="45"/>
    </row>
    <row r="187" s="12" customFormat="true" ht="14.25" hidden="false" customHeight="false" outlineLevel="0" collapsed="false">
      <c r="B187" s="37" t="s">
        <v>137</v>
      </c>
      <c r="C187" s="38" t="s">
        <v>138</v>
      </c>
      <c r="D187" s="39" t="n">
        <v>100</v>
      </c>
      <c r="E187" s="39"/>
      <c r="F187" s="48"/>
      <c r="G187" s="48"/>
      <c r="H187" s="48"/>
      <c r="I187" s="39" t="s">
        <v>34</v>
      </c>
      <c r="K187" s="49"/>
      <c r="L187" s="49"/>
      <c r="M187" s="42"/>
    </row>
    <row r="188" customFormat="false" ht="30" hidden="false" customHeight="false" outlineLevel="0" collapsed="false">
      <c r="B188" s="33" t="s">
        <v>139</v>
      </c>
      <c r="C188" s="34" t="s">
        <v>140</v>
      </c>
      <c r="D188" s="19"/>
      <c r="E188" s="19"/>
      <c r="F188" s="35"/>
      <c r="G188" s="35"/>
      <c r="H188" s="35"/>
      <c r="I188" s="19" t="s">
        <v>34</v>
      </c>
      <c r="K188" s="45"/>
      <c r="L188" s="45"/>
    </row>
    <row r="189" customFormat="false" ht="15" hidden="false" customHeight="false" outlineLevel="0" collapsed="false">
      <c r="B189" s="33" t="s">
        <v>141</v>
      </c>
      <c r="C189" s="34" t="s">
        <v>142</v>
      </c>
      <c r="D189" s="19"/>
      <c r="E189" s="19"/>
      <c r="F189" s="35"/>
      <c r="G189" s="35"/>
      <c r="H189" s="35"/>
      <c r="I189" s="19" t="s">
        <v>34</v>
      </c>
      <c r="K189" s="45"/>
      <c r="L189" s="45"/>
    </row>
    <row r="190" customFormat="false" ht="15" hidden="false" customHeight="false" outlineLevel="0" collapsed="false">
      <c r="B190" s="33" t="s">
        <v>143</v>
      </c>
      <c r="C190" s="34" t="s">
        <v>144</v>
      </c>
      <c r="D190" s="19"/>
      <c r="E190" s="19"/>
      <c r="F190" s="35"/>
      <c r="G190" s="35"/>
      <c r="H190" s="35"/>
      <c r="I190" s="19" t="s">
        <v>34</v>
      </c>
      <c r="K190" s="45"/>
      <c r="L190" s="45"/>
    </row>
    <row r="191" s="12" customFormat="true" ht="15" hidden="false" customHeight="false" outlineLevel="0" collapsed="false">
      <c r="B191" s="37" t="s">
        <v>145</v>
      </c>
      <c r="C191" s="38" t="s">
        <v>146</v>
      </c>
      <c r="D191" s="39" t="s">
        <v>34</v>
      </c>
      <c r="E191" s="39"/>
      <c r="F191" s="48"/>
      <c r="G191" s="48"/>
      <c r="H191" s="48"/>
      <c r="I191" s="39" t="s">
        <v>34</v>
      </c>
      <c r="K191" s="45"/>
      <c r="L191" s="45"/>
      <c r="M191" s="1"/>
    </row>
    <row r="192" customFormat="false" ht="30" hidden="false" customHeight="false" outlineLevel="0" collapsed="false">
      <c r="B192" s="33" t="s">
        <v>147</v>
      </c>
      <c r="C192" s="34" t="s">
        <v>148</v>
      </c>
      <c r="D192" s="19" t="n">
        <v>610</v>
      </c>
      <c r="E192" s="19"/>
      <c r="F192" s="35"/>
      <c r="G192" s="35"/>
      <c r="H192" s="35"/>
      <c r="I192" s="19" t="s">
        <v>34</v>
      </c>
      <c r="K192" s="45"/>
      <c r="L192" s="45"/>
    </row>
    <row r="193" customFormat="false" ht="15" hidden="false" customHeight="false" outlineLevel="0" collapsed="false">
      <c r="B193" s="33"/>
      <c r="C193" s="35"/>
      <c r="D193" s="35"/>
      <c r="E193" s="35"/>
      <c r="F193" s="35"/>
      <c r="G193" s="35"/>
      <c r="H193" s="35"/>
      <c r="I193" s="35"/>
      <c r="K193" s="45"/>
      <c r="L193" s="45"/>
    </row>
    <row r="194" customFormat="false" ht="15" hidden="false" customHeight="false" outlineLevel="0" collapsed="false">
      <c r="A194" s="27"/>
      <c r="B194" s="28"/>
      <c r="K194" s="45"/>
      <c r="L194" s="45"/>
    </row>
    <row r="195" customFormat="false" ht="15" hidden="false" customHeight="false" outlineLevel="0" collapsed="false">
      <c r="A195" s="1" t="s">
        <v>149</v>
      </c>
      <c r="K195" s="45"/>
      <c r="L195" s="45"/>
    </row>
    <row r="196" customFormat="false" ht="15" hidden="false" customHeight="false" outlineLevel="0" collapsed="false">
      <c r="A196" s="1" t="s">
        <v>150</v>
      </c>
      <c r="K196" s="45"/>
      <c r="L196" s="45"/>
    </row>
    <row r="197" customFormat="false" ht="15" hidden="false" customHeight="false" outlineLevel="0" collapsed="false">
      <c r="A197" s="1" t="s">
        <v>151</v>
      </c>
      <c r="K197" s="45"/>
      <c r="L197" s="45"/>
    </row>
    <row r="198" customFormat="false" ht="15" hidden="false" customHeight="false" outlineLevel="0" collapsed="false">
      <c r="A198" s="1" t="s">
        <v>152</v>
      </c>
      <c r="K198" s="45"/>
      <c r="L198" s="45"/>
    </row>
    <row r="199" customFormat="false" ht="30" hidden="false" customHeight="true" outlineLevel="0" collapsed="false">
      <c r="A199" s="53" t="s">
        <v>153</v>
      </c>
      <c r="B199" s="53"/>
      <c r="C199" s="53"/>
      <c r="D199" s="53"/>
      <c r="E199" s="53"/>
      <c r="F199" s="53"/>
      <c r="G199" s="53"/>
      <c r="H199" s="53"/>
      <c r="I199" s="53"/>
      <c r="J199" s="53"/>
      <c r="K199" s="45"/>
      <c r="L199" s="45"/>
    </row>
    <row r="200" customFormat="false" ht="15" hidden="false" customHeight="false" outlineLevel="0" collapsed="false">
      <c r="A200" s="1" t="s">
        <v>154</v>
      </c>
      <c r="K200" s="45"/>
      <c r="L200" s="45"/>
    </row>
    <row r="201" customFormat="false" ht="30" hidden="false" customHeight="true" outlineLevel="0" collapsed="false">
      <c r="A201" s="53" t="s">
        <v>155</v>
      </c>
      <c r="B201" s="53"/>
      <c r="C201" s="53"/>
      <c r="D201" s="53"/>
      <c r="E201" s="53"/>
      <c r="F201" s="53"/>
      <c r="G201" s="53"/>
      <c r="H201" s="53"/>
      <c r="I201" s="53"/>
      <c r="J201" s="53"/>
      <c r="K201" s="45"/>
      <c r="L201" s="45"/>
    </row>
    <row r="202" customFormat="false" ht="30" hidden="false" customHeight="true" outlineLevel="0" collapsed="false">
      <c r="A202" s="53" t="s">
        <v>156</v>
      </c>
      <c r="B202" s="53"/>
      <c r="C202" s="53"/>
      <c r="D202" s="53"/>
      <c r="E202" s="53"/>
      <c r="F202" s="53"/>
      <c r="G202" s="53"/>
      <c r="H202" s="53"/>
      <c r="I202" s="53"/>
      <c r="J202" s="53"/>
      <c r="K202" s="45"/>
      <c r="L202" s="45"/>
    </row>
    <row r="203" customFormat="false" ht="30" hidden="false" customHeight="true" outlineLevel="0" collapsed="false">
      <c r="A203" s="53" t="s">
        <v>157</v>
      </c>
      <c r="B203" s="53"/>
      <c r="C203" s="53"/>
      <c r="D203" s="53"/>
      <c r="E203" s="53"/>
      <c r="F203" s="53"/>
      <c r="G203" s="53"/>
      <c r="H203" s="53"/>
      <c r="I203" s="53"/>
      <c r="J203" s="53"/>
      <c r="K203" s="45"/>
      <c r="L203" s="45"/>
    </row>
    <row r="204" customFormat="false" ht="30" hidden="false" customHeight="true" outlineLevel="0" collapsed="false">
      <c r="A204" s="53" t="s">
        <v>158</v>
      </c>
      <c r="B204" s="53"/>
      <c r="C204" s="53"/>
      <c r="D204" s="53"/>
      <c r="E204" s="53"/>
      <c r="F204" s="53"/>
      <c r="G204" s="53"/>
      <c r="H204" s="53"/>
      <c r="I204" s="53"/>
      <c r="J204" s="53"/>
      <c r="K204" s="45"/>
      <c r="L204" s="45"/>
    </row>
    <row r="205" customFormat="false" ht="45" hidden="false" customHeight="true" outlineLevel="0" collapsed="false">
      <c r="A205" s="53" t="s">
        <v>159</v>
      </c>
      <c r="B205" s="53"/>
      <c r="C205" s="53"/>
      <c r="D205" s="53"/>
      <c r="E205" s="53"/>
      <c r="F205" s="53"/>
      <c r="G205" s="53"/>
      <c r="H205" s="53"/>
      <c r="I205" s="53"/>
      <c r="J205" s="53"/>
      <c r="K205" s="45"/>
      <c r="L205" s="45"/>
    </row>
    <row r="206" customFormat="false" ht="30" hidden="false" customHeight="true" outlineLevel="0" collapsed="false">
      <c r="A206" s="53" t="s">
        <v>160</v>
      </c>
      <c r="B206" s="53"/>
      <c r="C206" s="53"/>
      <c r="D206" s="53"/>
      <c r="E206" s="53"/>
      <c r="F206" s="53"/>
      <c r="G206" s="53"/>
      <c r="H206" s="53"/>
      <c r="I206" s="53"/>
      <c r="J206" s="53"/>
      <c r="K206" s="45"/>
      <c r="L206" s="45"/>
    </row>
    <row r="207" customFormat="false" ht="15" hidden="false" customHeight="true" outlineLevel="0" collapsed="false">
      <c r="A207" s="53" t="s">
        <v>161</v>
      </c>
      <c r="B207" s="53"/>
      <c r="K207" s="45"/>
      <c r="L207" s="45"/>
    </row>
    <row r="208" customFormat="false" ht="60" hidden="false" customHeight="true" outlineLevel="0" collapsed="false">
      <c r="A208" s="53" t="s">
        <v>162</v>
      </c>
      <c r="B208" s="53"/>
      <c r="C208" s="53"/>
      <c r="D208" s="53"/>
      <c r="E208" s="53"/>
      <c r="F208" s="53"/>
      <c r="G208" s="53"/>
      <c r="H208" s="53"/>
      <c r="I208" s="53"/>
      <c r="J208" s="53"/>
      <c r="K208" s="45"/>
      <c r="L208" s="45"/>
    </row>
    <row r="209" customFormat="false" ht="15" hidden="false" customHeight="true" outlineLevel="0" collapsed="false">
      <c r="B209" s="31" t="s">
        <v>163</v>
      </c>
      <c r="C209" s="31"/>
      <c r="D209" s="31"/>
      <c r="E209" s="31"/>
      <c r="F209" s="31"/>
      <c r="G209" s="31"/>
      <c r="H209" s="31"/>
      <c r="I209" s="31"/>
      <c r="K209" s="45"/>
      <c r="L209" s="45"/>
    </row>
    <row r="210" customFormat="false" ht="15" hidden="false" customHeight="false" outlineLevel="0" collapsed="false">
      <c r="K210" s="45"/>
      <c r="L210" s="45"/>
    </row>
    <row r="211" customFormat="false" ht="15" hidden="false" customHeight="true" outlineLevel="0" collapsed="false">
      <c r="A211" s="32" t="s">
        <v>164</v>
      </c>
      <c r="B211" s="32" t="s">
        <v>23</v>
      </c>
      <c r="C211" s="32"/>
      <c r="D211" s="32" t="s">
        <v>165</v>
      </c>
      <c r="E211" s="32" t="s">
        <v>166</v>
      </c>
      <c r="F211" s="32" t="s">
        <v>167</v>
      </c>
      <c r="G211" s="19" t="s">
        <v>27</v>
      </c>
      <c r="H211" s="19"/>
      <c r="I211" s="19"/>
      <c r="J211" s="19"/>
      <c r="L211" s="45"/>
      <c r="M211" s="45"/>
      <c r="N211" s="2"/>
    </row>
    <row r="212" customFormat="false" ht="105" hidden="false" customHeight="false" outlineLevel="0" collapsed="false">
      <c r="A212" s="32"/>
      <c r="B212" s="32"/>
      <c r="C212" s="32"/>
      <c r="D212" s="32"/>
      <c r="E212" s="32"/>
      <c r="F212" s="32"/>
      <c r="G212" s="32" t="s">
        <v>168</v>
      </c>
      <c r="H212" s="32" t="s">
        <v>169</v>
      </c>
      <c r="I212" s="32" t="s">
        <v>170</v>
      </c>
      <c r="J212" s="32" t="s">
        <v>31</v>
      </c>
      <c r="L212" s="45"/>
      <c r="M212" s="45"/>
      <c r="N212" s="2"/>
    </row>
    <row r="213" customFormat="false" ht="15" hidden="false" customHeight="false" outlineLevel="0" collapsed="false">
      <c r="A213" s="19" t="n">
        <v>1</v>
      </c>
      <c r="B213" s="54" t="n">
        <v>2</v>
      </c>
      <c r="C213" s="54"/>
      <c r="D213" s="19" t="n">
        <v>3</v>
      </c>
      <c r="E213" s="19" t="n">
        <v>4</v>
      </c>
      <c r="F213" s="34" t="s">
        <v>171</v>
      </c>
      <c r="G213" s="19" t="n">
        <v>5</v>
      </c>
      <c r="H213" s="19" t="n">
        <v>6</v>
      </c>
      <c r="I213" s="19" t="n">
        <v>7</v>
      </c>
      <c r="J213" s="19" t="n">
        <v>8</v>
      </c>
      <c r="L213" s="45"/>
      <c r="M213" s="45"/>
      <c r="N213" s="2"/>
    </row>
    <row r="214" customFormat="false" ht="15" hidden="false" customHeight="true" outlineLevel="0" collapsed="false">
      <c r="A214" s="19" t="s">
        <v>172</v>
      </c>
      <c r="B214" s="55" t="s">
        <v>173</v>
      </c>
      <c r="C214" s="55"/>
      <c r="D214" s="19" t="n">
        <v>26000</v>
      </c>
      <c r="E214" s="19" t="s">
        <v>34</v>
      </c>
      <c r="F214" s="19"/>
      <c r="G214" s="35"/>
      <c r="H214" s="35"/>
      <c r="I214" s="35"/>
      <c r="J214" s="35"/>
      <c r="L214" s="45"/>
      <c r="M214" s="45"/>
      <c r="N214" s="2"/>
    </row>
    <row r="215" customFormat="false" ht="150" hidden="false" customHeight="true" outlineLevel="0" collapsed="false">
      <c r="A215" s="19" t="s">
        <v>174</v>
      </c>
      <c r="B215" s="55" t="s">
        <v>175</v>
      </c>
      <c r="C215" s="55"/>
      <c r="D215" s="19" t="n">
        <v>26100</v>
      </c>
      <c r="E215" s="19" t="s">
        <v>34</v>
      </c>
      <c r="F215" s="19"/>
      <c r="G215" s="35"/>
      <c r="H215" s="35"/>
      <c r="I215" s="35"/>
      <c r="J215" s="35"/>
      <c r="L215" s="45"/>
      <c r="M215" s="45"/>
    </row>
    <row r="216" customFormat="false" ht="61.5" hidden="false" customHeight="true" outlineLevel="0" collapsed="false">
      <c r="A216" s="19" t="s">
        <v>176</v>
      </c>
      <c r="B216" s="55" t="s">
        <v>177</v>
      </c>
      <c r="C216" s="55"/>
      <c r="D216" s="19" t="n">
        <v>26200</v>
      </c>
      <c r="E216" s="19" t="s">
        <v>34</v>
      </c>
      <c r="F216" s="19"/>
      <c r="G216" s="35"/>
      <c r="H216" s="35"/>
      <c r="I216" s="35"/>
      <c r="J216" s="35"/>
      <c r="L216" s="45"/>
      <c r="M216" s="45"/>
      <c r="N216" s="2"/>
    </row>
    <row r="217" customFormat="false" ht="60" hidden="false" customHeight="true" outlineLevel="0" collapsed="false">
      <c r="A217" s="19" t="s">
        <v>178</v>
      </c>
      <c r="B217" s="55" t="s">
        <v>179</v>
      </c>
      <c r="C217" s="55"/>
      <c r="D217" s="19" t="n">
        <v>26300</v>
      </c>
      <c r="E217" s="19" t="s">
        <v>34</v>
      </c>
      <c r="F217" s="19"/>
      <c r="G217" s="35"/>
      <c r="H217" s="35"/>
      <c r="I217" s="35"/>
      <c r="J217" s="35"/>
      <c r="L217" s="45"/>
      <c r="M217" s="45"/>
    </row>
    <row r="218" customFormat="false" ht="29.25" hidden="false" customHeight="true" outlineLevel="0" collapsed="false">
      <c r="A218" s="19"/>
      <c r="B218" s="55" t="s">
        <v>180</v>
      </c>
      <c r="C218" s="55"/>
      <c r="D218" s="19"/>
      <c r="E218" s="19"/>
      <c r="F218" s="19"/>
      <c r="G218" s="35"/>
      <c r="H218" s="35"/>
      <c r="I218" s="35"/>
      <c r="J218" s="35"/>
      <c r="L218" s="45"/>
      <c r="M218" s="45"/>
      <c r="N218" s="2"/>
    </row>
    <row r="219" customFormat="false" ht="16.5" hidden="false" customHeight="true" outlineLevel="0" collapsed="false">
      <c r="A219" s="19"/>
      <c r="B219" s="55" t="s">
        <v>181</v>
      </c>
      <c r="C219" s="55"/>
      <c r="D219" s="19"/>
      <c r="E219" s="19"/>
      <c r="F219" s="19"/>
      <c r="G219" s="35"/>
      <c r="H219" s="35"/>
      <c r="I219" s="35"/>
      <c r="J219" s="35"/>
      <c r="L219" s="45"/>
      <c r="M219" s="45"/>
      <c r="N219" s="2"/>
    </row>
    <row r="220" customFormat="false" ht="30" hidden="false" customHeight="true" outlineLevel="0" collapsed="false">
      <c r="A220" s="34" t="s">
        <v>182</v>
      </c>
      <c r="B220" s="55" t="s">
        <v>183</v>
      </c>
      <c r="C220" s="55"/>
      <c r="D220" s="19" t="n">
        <v>26310</v>
      </c>
      <c r="E220" s="19" t="s">
        <v>34</v>
      </c>
      <c r="F220" s="19" t="s">
        <v>34</v>
      </c>
      <c r="G220" s="35"/>
      <c r="H220" s="35"/>
      <c r="I220" s="35"/>
      <c r="J220" s="35"/>
      <c r="L220" s="45"/>
      <c r="M220" s="45"/>
      <c r="N220" s="2"/>
    </row>
    <row r="221" customFormat="false" ht="16.5" hidden="false" customHeight="true" outlineLevel="0" collapsed="false">
      <c r="A221" s="19"/>
      <c r="B221" s="55" t="s">
        <v>184</v>
      </c>
      <c r="C221" s="55"/>
      <c r="D221" s="19" t="s">
        <v>185</v>
      </c>
      <c r="E221" s="19"/>
      <c r="F221" s="19"/>
      <c r="G221" s="35"/>
      <c r="H221" s="35"/>
      <c r="I221" s="35"/>
      <c r="J221" s="35"/>
      <c r="L221" s="45"/>
      <c r="M221" s="45"/>
      <c r="N221" s="2"/>
    </row>
    <row r="222" customFormat="false" ht="16.5" hidden="false" customHeight="true" outlineLevel="0" collapsed="false">
      <c r="A222" s="34" t="s">
        <v>186</v>
      </c>
      <c r="B222" s="55" t="s">
        <v>187</v>
      </c>
      <c r="C222" s="55"/>
      <c r="D222" s="19" t="n">
        <v>26320</v>
      </c>
      <c r="E222" s="19" t="s">
        <v>34</v>
      </c>
      <c r="F222" s="19" t="s">
        <v>34</v>
      </c>
      <c r="G222" s="35"/>
      <c r="H222" s="35"/>
      <c r="I222" s="35"/>
      <c r="J222" s="35"/>
      <c r="L222" s="45"/>
      <c r="M222" s="45"/>
      <c r="N222" s="2"/>
    </row>
    <row r="223" customFormat="false" ht="59.25" hidden="false" customHeight="true" outlineLevel="0" collapsed="false">
      <c r="A223" s="19" t="s">
        <v>188</v>
      </c>
      <c r="B223" s="55" t="s">
        <v>189</v>
      </c>
      <c r="C223" s="55"/>
      <c r="D223" s="19" t="n">
        <v>26400</v>
      </c>
      <c r="E223" s="19" t="s">
        <v>34</v>
      </c>
      <c r="F223" s="19"/>
      <c r="G223" s="35"/>
      <c r="H223" s="35"/>
      <c r="I223" s="35"/>
      <c r="J223" s="35"/>
      <c r="L223" s="45"/>
      <c r="M223" s="45"/>
      <c r="N223" s="2"/>
    </row>
    <row r="224" customFormat="false" ht="45.75" hidden="false" customHeight="true" outlineLevel="0" collapsed="false">
      <c r="A224" s="19" t="s">
        <v>190</v>
      </c>
      <c r="B224" s="55" t="s">
        <v>191</v>
      </c>
      <c r="C224" s="55"/>
      <c r="D224" s="19" t="n">
        <v>26410</v>
      </c>
      <c r="E224" s="19" t="s">
        <v>34</v>
      </c>
      <c r="F224" s="19"/>
      <c r="G224" s="35"/>
      <c r="H224" s="35"/>
      <c r="I224" s="35"/>
      <c r="J224" s="35"/>
      <c r="L224" s="45"/>
      <c r="M224" s="45"/>
      <c r="N224" s="2"/>
    </row>
    <row r="225" customFormat="false" ht="29.25" hidden="false" customHeight="true" outlineLevel="0" collapsed="false">
      <c r="A225" s="19" t="s">
        <v>192</v>
      </c>
      <c r="B225" s="55" t="s">
        <v>180</v>
      </c>
      <c r="C225" s="55"/>
      <c r="D225" s="19" t="n">
        <v>26411</v>
      </c>
      <c r="E225" s="19" t="s">
        <v>34</v>
      </c>
      <c r="F225" s="19"/>
      <c r="G225" s="35"/>
      <c r="H225" s="35"/>
      <c r="I225" s="35"/>
      <c r="J225" s="35"/>
      <c r="L225" s="45"/>
      <c r="M225" s="45"/>
      <c r="N225" s="2"/>
    </row>
    <row r="226" customFormat="false" ht="16.5" hidden="false" customHeight="true" outlineLevel="0" collapsed="false">
      <c r="A226" s="19" t="s">
        <v>193</v>
      </c>
      <c r="B226" s="55" t="s">
        <v>194</v>
      </c>
      <c r="C226" s="55"/>
      <c r="D226" s="19" t="n">
        <v>26412</v>
      </c>
      <c r="E226" s="19" t="s">
        <v>34</v>
      </c>
      <c r="F226" s="19"/>
      <c r="G226" s="35"/>
      <c r="H226" s="35"/>
      <c r="I226" s="35"/>
      <c r="J226" s="35"/>
      <c r="L226" s="45"/>
      <c r="M226" s="45"/>
      <c r="N226" s="2"/>
    </row>
    <row r="227" customFormat="false" ht="46.5" hidden="false" customHeight="true" outlineLevel="0" collapsed="false">
      <c r="A227" s="19" t="s">
        <v>195</v>
      </c>
      <c r="B227" s="55" t="s">
        <v>196</v>
      </c>
      <c r="C227" s="55"/>
      <c r="D227" s="19" t="n">
        <v>26420</v>
      </c>
      <c r="E227" s="19" t="s">
        <v>34</v>
      </c>
      <c r="F227" s="19"/>
      <c r="G227" s="35"/>
      <c r="H227" s="35"/>
      <c r="I227" s="35"/>
      <c r="J227" s="35"/>
      <c r="L227" s="45"/>
      <c r="M227" s="45"/>
      <c r="N227" s="2"/>
    </row>
    <row r="228" customFormat="false" ht="30.75" hidden="false" customHeight="true" outlineLevel="0" collapsed="false">
      <c r="A228" s="19" t="s">
        <v>197</v>
      </c>
      <c r="B228" s="55" t="s">
        <v>180</v>
      </c>
      <c r="C228" s="55"/>
      <c r="D228" s="19" t="n">
        <v>26421</v>
      </c>
      <c r="E228" s="19" t="s">
        <v>34</v>
      </c>
      <c r="F228" s="19"/>
      <c r="G228" s="35"/>
      <c r="H228" s="35"/>
      <c r="I228" s="35"/>
      <c r="J228" s="35"/>
      <c r="L228" s="45"/>
      <c r="M228" s="45"/>
      <c r="N228" s="2"/>
    </row>
    <row r="229" customFormat="false" ht="15" hidden="false" customHeight="true" outlineLevel="0" collapsed="false">
      <c r="A229" s="19"/>
      <c r="B229" s="55" t="s">
        <v>184</v>
      </c>
      <c r="C229" s="55"/>
      <c r="D229" s="19" t="s">
        <v>198</v>
      </c>
      <c r="E229" s="19" t="s">
        <v>34</v>
      </c>
      <c r="F229" s="19"/>
      <c r="G229" s="35"/>
      <c r="H229" s="35"/>
      <c r="I229" s="35"/>
      <c r="J229" s="35"/>
      <c r="L229" s="45"/>
      <c r="M229" s="45"/>
      <c r="N229" s="2"/>
    </row>
    <row r="230" customFormat="false" ht="15" hidden="false" customHeight="true" outlineLevel="0" collapsed="false">
      <c r="A230" s="19" t="s">
        <v>199</v>
      </c>
      <c r="B230" s="55" t="s">
        <v>194</v>
      </c>
      <c r="C230" s="55"/>
      <c r="D230" s="19" t="n">
        <v>26422</v>
      </c>
      <c r="E230" s="19" t="s">
        <v>34</v>
      </c>
      <c r="F230" s="19"/>
      <c r="G230" s="35"/>
      <c r="H230" s="35"/>
      <c r="I230" s="35"/>
      <c r="J230" s="35"/>
      <c r="L230" s="45"/>
      <c r="M230" s="45"/>
      <c r="N230" s="2"/>
    </row>
    <row r="231" customFormat="false" ht="30" hidden="false" customHeight="true" outlineLevel="0" collapsed="false">
      <c r="A231" s="19" t="s">
        <v>200</v>
      </c>
      <c r="B231" s="55" t="s">
        <v>201</v>
      </c>
      <c r="C231" s="55"/>
      <c r="D231" s="19" t="n">
        <v>26430</v>
      </c>
      <c r="E231" s="19" t="s">
        <v>34</v>
      </c>
      <c r="F231" s="19"/>
      <c r="G231" s="35"/>
      <c r="H231" s="35"/>
      <c r="I231" s="35"/>
      <c r="J231" s="35"/>
      <c r="L231" s="45"/>
      <c r="M231" s="45"/>
      <c r="N231" s="2"/>
    </row>
    <row r="232" customFormat="false" ht="15" hidden="false" customHeight="true" outlineLevel="0" collapsed="false">
      <c r="A232" s="19"/>
      <c r="B232" s="55" t="s">
        <v>184</v>
      </c>
      <c r="C232" s="55"/>
      <c r="D232" s="19" t="s">
        <v>202</v>
      </c>
      <c r="E232" s="19" t="s">
        <v>34</v>
      </c>
      <c r="F232" s="19"/>
      <c r="G232" s="35"/>
      <c r="H232" s="35"/>
      <c r="I232" s="35"/>
      <c r="J232" s="35"/>
      <c r="L232" s="45"/>
      <c r="M232" s="45"/>
      <c r="N232" s="2"/>
    </row>
    <row r="233" customFormat="false" ht="15" hidden="false" customHeight="true" outlineLevel="0" collapsed="false">
      <c r="A233" s="19" t="s">
        <v>203</v>
      </c>
      <c r="B233" s="55" t="s">
        <v>204</v>
      </c>
      <c r="C233" s="55"/>
      <c r="D233" s="19" t="n">
        <v>26450</v>
      </c>
      <c r="E233" s="19" t="s">
        <v>34</v>
      </c>
      <c r="F233" s="19"/>
      <c r="G233" s="35"/>
      <c r="H233" s="35"/>
      <c r="I233" s="35"/>
      <c r="J233" s="35"/>
      <c r="L233" s="45"/>
      <c r="M233" s="45"/>
      <c r="N233" s="2"/>
    </row>
    <row r="234" customFormat="false" ht="30.75" hidden="false" customHeight="true" outlineLevel="0" collapsed="false">
      <c r="A234" s="19" t="s">
        <v>205</v>
      </c>
      <c r="B234" s="55" t="s">
        <v>180</v>
      </c>
      <c r="C234" s="55"/>
      <c r="D234" s="19" t="n">
        <v>26451</v>
      </c>
      <c r="E234" s="19" t="s">
        <v>34</v>
      </c>
      <c r="F234" s="19"/>
      <c r="G234" s="35"/>
      <c r="H234" s="35"/>
      <c r="I234" s="35"/>
      <c r="J234" s="35"/>
      <c r="L234" s="45"/>
      <c r="M234" s="45"/>
      <c r="N234" s="2"/>
    </row>
    <row r="235" customFormat="false" ht="15" hidden="false" customHeight="true" outlineLevel="0" collapsed="false">
      <c r="A235" s="19"/>
      <c r="B235" s="55" t="s">
        <v>184</v>
      </c>
      <c r="C235" s="55"/>
      <c r="D235" s="19" t="s">
        <v>206</v>
      </c>
      <c r="E235" s="19" t="s">
        <v>34</v>
      </c>
      <c r="F235" s="19"/>
      <c r="G235" s="35"/>
      <c r="H235" s="35"/>
      <c r="I235" s="35"/>
      <c r="J235" s="35"/>
      <c r="L235" s="45"/>
      <c r="M235" s="45"/>
      <c r="N235" s="2"/>
    </row>
    <row r="236" customFormat="false" ht="15" hidden="false" customHeight="true" outlineLevel="0" collapsed="false">
      <c r="A236" s="19" t="s">
        <v>207</v>
      </c>
      <c r="B236" s="55" t="s">
        <v>181</v>
      </c>
      <c r="C236" s="55"/>
      <c r="D236" s="19" t="n">
        <v>26452</v>
      </c>
      <c r="E236" s="19" t="s">
        <v>34</v>
      </c>
      <c r="F236" s="19"/>
      <c r="G236" s="35"/>
      <c r="H236" s="35"/>
      <c r="I236" s="35"/>
      <c r="J236" s="35"/>
      <c r="L236" s="45"/>
      <c r="M236" s="45"/>
      <c r="N236" s="2"/>
    </row>
    <row r="237" customFormat="false" ht="61.5" hidden="false" customHeight="true" outlineLevel="0" collapsed="false">
      <c r="A237" s="19" t="s">
        <v>208</v>
      </c>
      <c r="B237" s="55" t="s">
        <v>209</v>
      </c>
      <c r="C237" s="55"/>
      <c r="D237" s="19" t="n">
        <v>26500</v>
      </c>
      <c r="E237" s="19" t="s">
        <v>34</v>
      </c>
      <c r="F237" s="19"/>
      <c r="G237" s="35"/>
      <c r="H237" s="35"/>
      <c r="I237" s="35"/>
      <c r="J237" s="35"/>
      <c r="L237" s="45"/>
      <c r="M237" s="45"/>
      <c r="N237" s="2"/>
    </row>
    <row r="238" customFormat="false" ht="15" hidden="false" customHeight="true" outlineLevel="0" collapsed="false">
      <c r="A238" s="35"/>
      <c r="B238" s="55" t="s">
        <v>210</v>
      </c>
      <c r="C238" s="55"/>
      <c r="D238" s="19" t="n">
        <v>26510</v>
      </c>
      <c r="E238" s="19"/>
      <c r="F238" s="19"/>
      <c r="G238" s="35"/>
      <c r="H238" s="35"/>
      <c r="I238" s="35"/>
      <c r="J238" s="35"/>
      <c r="L238" s="45"/>
      <c r="M238" s="45"/>
      <c r="N238" s="2"/>
    </row>
    <row r="239" customFormat="false" ht="60.75" hidden="false" customHeight="true" outlineLevel="0" collapsed="false">
      <c r="A239" s="19" t="s">
        <v>211</v>
      </c>
      <c r="B239" s="55" t="s">
        <v>212</v>
      </c>
      <c r="C239" s="55"/>
      <c r="D239" s="19" t="n">
        <v>26600</v>
      </c>
      <c r="E239" s="19" t="s">
        <v>34</v>
      </c>
      <c r="F239" s="19"/>
      <c r="G239" s="35"/>
      <c r="H239" s="35"/>
      <c r="I239" s="35"/>
      <c r="J239" s="35"/>
      <c r="L239" s="45"/>
      <c r="M239" s="45"/>
      <c r="N239" s="2"/>
    </row>
    <row r="240" customFormat="false" ht="15" hidden="false" customHeight="true" outlineLevel="0" collapsed="false">
      <c r="A240" s="35"/>
      <c r="B240" s="55" t="s">
        <v>210</v>
      </c>
      <c r="C240" s="55"/>
      <c r="D240" s="19" t="n">
        <v>26610</v>
      </c>
      <c r="E240" s="19"/>
      <c r="F240" s="19"/>
      <c r="G240" s="35"/>
      <c r="H240" s="35"/>
      <c r="I240" s="35"/>
      <c r="J240" s="35"/>
      <c r="L240" s="45"/>
      <c r="M240" s="45"/>
      <c r="N240" s="2"/>
    </row>
    <row r="241" customFormat="false" ht="15" hidden="false" customHeight="false" outlineLevel="0" collapsed="false">
      <c r="K241" s="45"/>
      <c r="L241" s="45"/>
    </row>
    <row r="242" customFormat="false" ht="15" hidden="false" customHeight="false" outlineLevel="0" collapsed="false">
      <c r="K242" s="45"/>
      <c r="L242" s="45"/>
    </row>
    <row r="243" s="1" customFormat="true" ht="15" hidden="false" customHeight="false" outlineLevel="0" collapsed="false">
      <c r="B243" s="1" t="s">
        <v>213</v>
      </c>
      <c r="C243" s="56" t="s">
        <v>214</v>
      </c>
      <c r="D243" s="56"/>
      <c r="E243" s="57"/>
      <c r="F243" s="58" t="s">
        <v>214</v>
      </c>
      <c r="G243" s="58"/>
      <c r="K243" s="45"/>
      <c r="L243" s="45"/>
      <c r="M243" s="2"/>
    </row>
    <row r="244" s="1" customFormat="true" ht="15" hidden="false" customHeight="false" outlineLevel="0" collapsed="false">
      <c r="C244" s="59" t="s">
        <v>215</v>
      </c>
      <c r="D244" s="59"/>
      <c r="E244" s="4" t="s">
        <v>216</v>
      </c>
      <c r="F244" s="59" t="s">
        <v>217</v>
      </c>
      <c r="G244" s="59"/>
      <c r="K244" s="45"/>
      <c r="L244" s="45"/>
      <c r="M244" s="2"/>
    </row>
    <row r="245" customFormat="false" ht="15" hidden="false" customHeight="false" outlineLevel="0" collapsed="false">
      <c r="K245" s="45"/>
      <c r="L245" s="45"/>
    </row>
    <row r="246" s="1" customFormat="true" ht="15" hidden="false" customHeight="false" outlineLevel="0" collapsed="false">
      <c r="B246" s="1" t="s">
        <v>218</v>
      </c>
      <c r="C246" s="56" t="s">
        <v>214</v>
      </c>
      <c r="D246" s="56"/>
      <c r="E246" s="60"/>
      <c r="F246" s="60"/>
      <c r="G246" s="58" t="s">
        <v>214</v>
      </c>
      <c r="K246" s="45"/>
      <c r="L246" s="45"/>
      <c r="M246" s="2"/>
    </row>
    <row r="247" s="1" customFormat="true" ht="15" hidden="false" customHeight="false" outlineLevel="0" collapsed="false">
      <c r="C247" s="59" t="s">
        <v>219</v>
      </c>
      <c r="D247" s="59"/>
      <c r="E247" s="59" t="s">
        <v>220</v>
      </c>
      <c r="F247" s="59"/>
      <c r="G247" s="4" t="s">
        <v>221</v>
      </c>
      <c r="K247" s="45"/>
      <c r="L247" s="45"/>
      <c r="M247" s="2"/>
    </row>
    <row r="248" customFormat="false" ht="15" hidden="false" customHeight="false" outlineLevel="0" collapsed="false">
      <c r="K248" s="45"/>
      <c r="L248" s="45"/>
    </row>
    <row r="249" s="1" customFormat="true" ht="15" hidden="false" customHeight="false" outlineLevel="0" collapsed="false">
      <c r="B249" s="2" t="s">
        <v>222</v>
      </c>
      <c r="K249" s="45"/>
      <c r="L249" s="45"/>
      <c r="M249" s="2"/>
    </row>
    <row r="250" customFormat="false" ht="15" hidden="false" customHeight="false" outlineLevel="0" collapsed="false">
      <c r="A250" s="27"/>
      <c r="B250" s="28"/>
      <c r="K250" s="45"/>
      <c r="L250" s="45"/>
    </row>
    <row r="251" customFormat="false" ht="30" hidden="false" customHeight="true" outlineLevel="0" collapsed="false">
      <c r="A251" s="53" t="s">
        <v>223</v>
      </c>
      <c r="B251" s="53"/>
      <c r="C251" s="53"/>
      <c r="D251" s="53"/>
      <c r="E251" s="53"/>
      <c r="F251" s="53"/>
      <c r="G251" s="53"/>
      <c r="H251" s="53"/>
      <c r="I251" s="53"/>
      <c r="J251" s="53"/>
    </row>
    <row r="252" customFormat="false" ht="105" hidden="false" customHeight="true" outlineLevel="0" collapsed="false">
      <c r="A252" s="53" t="s">
        <v>224</v>
      </c>
      <c r="B252" s="53"/>
      <c r="C252" s="53"/>
      <c r="D252" s="53"/>
      <c r="E252" s="53"/>
      <c r="F252" s="53"/>
      <c r="G252" s="53"/>
      <c r="H252" s="53"/>
      <c r="I252" s="53"/>
      <c r="J252" s="53"/>
    </row>
    <row r="253" customFormat="false" ht="90.75" hidden="false" customHeight="true" outlineLevel="0" collapsed="false">
      <c r="A253" s="53" t="s">
        <v>225</v>
      </c>
      <c r="B253" s="53"/>
      <c r="C253" s="53"/>
      <c r="D253" s="53"/>
      <c r="E253" s="53"/>
      <c r="F253" s="53"/>
      <c r="G253" s="53"/>
      <c r="H253" s="53"/>
      <c r="I253" s="53"/>
      <c r="J253" s="53"/>
    </row>
    <row r="254" customFormat="false" ht="30.75" hidden="false" customHeight="true" outlineLevel="0" collapsed="false">
      <c r="A254" s="53" t="s">
        <v>226</v>
      </c>
      <c r="B254" s="53"/>
      <c r="C254" s="53"/>
      <c r="D254" s="53"/>
      <c r="E254" s="53"/>
      <c r="F254" s="53"/>
      <c r="G254" s="53"/>
      <c r="H254" s="53"/>
      <c r="I254" s="53"/>
      <c r="J254" s="53"/>
    </row>
    <row r="255" customFormat="false" ht="15" hidden="false" customHeight="true" outlineLevel="0" collapsed="false">
      <c r="A255" s="53" t="s">
        <v>227</v>
      </c>
      <c r="B255" s="53"/>
      <c r="C255" s="53"/>
      <c r="D255" s="53"/>
      <c r="E255" s="53"/>
      <c r="F255" s="53"/>
      <c r="G255" s="53"/>
      <c r="H255" s="53"/>
      <c r="I255" s="53"/>
      <c r="J255" s="53"/>
    </row>
    <row r="256" customFormat="false" ht="15" hidden="false" customHeight="true" outlineLevel="0" collapsed="false">
      <c r="A256" s="53" t="s">
        <v>228</v>
      </c>
      <c r="B256" s="53"/>
      <c r="C256" s="53"/>
      <c r="D256" s="53"/>
      <c r="E256" s="53"/>
      <c r="F256" s="53"/>
      <c r="G256" s="53"/>
      <c r="H256" s="53"/>
      <c r="I256" s="53"/>
      <c r="J256" s="53"/>
    </row>
    <row r="257" customFormat="false" ht="15" hidden="false" customHeight="true" outlineLevel="0" collapsed="false">
      <c r="A257" s="53" t="s">
        <v>229</v>
      </c>
      <c r="B257" s="53"/>
      <c r="C257" s="53"/>
      <c r="D257" s="53"/>
      <c r="E257" s="53"/>
      <c r="F257" s="53"/>
      <c r="G257" s="53"/>
      <c r="H257" s="53"/>
      <c r="I257" s="53"/>
      <c r="J257" s="53"/>
    </row>
  </sheetData>
  <mergeCells count="93">
    <mergeCell ref="G4:I4"/>
    <mergeCell ref="G5:I5"/>
    <mergeCell ref="G6:I6"/>
    <mergeCell ref="G8:I8"/>
    <mergeCell ref="G9:I9"/>
    <mergeCell ref="G11:H11"/>
    <mergeCell ref="G13:I13"/>
    <mergeCell ref="G14:I14"/>
    <mergeCell ref="G15:I15"/>
    <mergeCell ref="G17:I17"/>
    <mergeCell ref="G18:I18"/>
    <mergeCell ref="G20:H20"/>
    <mergeCell ref="B26:I26"/>
    <mergeCell ref="B27:I27"/>
    <mergeCell ref="H32:H33"/>
    <mergeCell ref="I32:I33"/>
    <mergeCell ref="G34:H35"/>
    <mergeCell ref="I34:I35"/>
    <mergeCell ref="H36:H37"/>
    <mergeCell ref="I36:I37"/>
    <mergeCell ref="G38:H39"/>
    <mergeCell ref="I38:I39"/>
    <mergeCell ref="H40:H41"/>
    <mergeCell ref="I40:I41"/>
    <mergeCell ref="H42:H44"/>
    <mergeCell ref="I42:I44"/>
    <mergeCell ref="H45:H46"/>
    <mergeCell ref="I45:I46"/>
    <mergeCell ref="B53:I53"/>
    <mergeCell ref="B55:B56"/>
    <mergeCell ref="C55:C56"/>
    <mergeCell ref="D55:D56"/>
    <mergeCell ref="E55:E56"/>
    <mergeCell ref="F55:I55"/>
    <mergeCell ref="A199:J199"/>
    <mergeCell ref="A201:J201"/>
    <mergeCell ref="A202:J202"/>
    <mergeCell ref="A203:J203"/>
    <mergeCell ref="A204:J204"/>
    <mergeCell ref="A205:J205"/>
    <mergeCell ref="A206:J206"/>
    <mergeCell ref="A207:B207"/>
    <mergeCell ref="A208:J208"/>
    <mergeCell ref="B209:I209"/>
    <mergeCell ref="A211:A212"/>
    <mergeCell ref="B211:C212"/>
    <mergeCell ref="D211:D212"/>
    <mergeCell ref="E211:E212"/>
    <mergeCell ref="F211:F212"/>
    <mergeCell ref="G211:J211"/>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C243:D243"/>
    <mergeCell ref="F243:G243"/>
    <mergeCell ref="C244:D244"/>
    <mergeCell ref="F244:G244"/>
    <mergeCell ref="C246:D246"/>
    <mergeCell ref="E246:F246"/>
    <mergeCell ref="C247:D247"/>
    <mergeCell ref="E247:F247"/>
    <mergeCell ref="A251:J251"/>
    <mergeCell ref="A252:J252"/>
    <mergeCell ref="A253:J253"/>
    <mergeCell ref="A254:J254"/>
    <mergeCell ref="A255:J255"/>
    <mergeCell ref="A256:J256"/>
    <mergeCell ref="A257:J257"/>
  </mergeCells>
  <printOptions headings="false" gridLines="false" gridLinesSet="true" horizontalCentered="false" verticalCentered="false"/>
  <pageMargins left="0" right="0" top="0" bottom="0"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2" manualBreakCount="2">
    <brk id="52" man="true" max="16383" min="0"/>
    <brk id="121"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Z391"/>
  <sheetViews>
    <sheetView showFormulas="false" showGridLines="true" showRowColHeaders="true" showZeros="true" rightToLeft="false" tabSelected="true" showOutlineSymbols="true" defaultGridColor="true" view="pageBreakPreview" topLeftCell="A1" colorId="64" zoomScale="100" zoomScaleNormal="90" zoomScalePageLayoutView="100" workbookViewId="0">
      <pane xSplit="5" ySplit="4" topLeftCell="F56" activePane="bottomRight" state="frozen"/>
      <selection pane="topLeft" activeCell="A1" activeCellId="0" sqref="A1"/>
      <selection pane="topRight" activeCell="F1" activeCellId="0" sqref="F1"/>
      <selection pane="bottomLeft" activeCell="A56" activeCellId="0" sqref="A56"/>
      <selection pane="bottomRight" activeCell="I66" activeCellId="0" sqref="I66"/>
    </sheetView>
  </sheetViews>
  <sheetFormatPr defaultColWidth="8.7109375" defaultRowHeight="15" zeroHeight="false" outlineLevelRow="0" outlineLevelCol="0"/>
  <cols>
    <col collapsed="false" customWidth="true" hidden="false" outlineLevel="0" max="1" min="1" style="1" width="7.44"/>
    <col collapsed="false" customWidth="true" hidden="false" outlineLevel="0" max="2" min="2" style="2" width="55.28"/>
    <col collapsed="false" customWidth="true" hidden="false" outlineLevel="0" max="3" min="3" style="1" width="9.14"/>
    <col collapsed="false" customWidth="true" hidden="false" outlineLevel="0" max="4" min="4" style="1" width="14.58"/>
    <col collapsed="false" customWidth="true" hidden="false" outlineLevel="0" max="5" min="5" style="1" width="10.85"/>
    <col collapsed="false" customWidth="true" hidden="false" outlineLevel="0" max="6" min="6" style="1" width="15.85"/>
    <col collapsed="false" customWidth="true" hidden="false" outlineLevel="0" max="7" min="7" style="1" width="16.57"/>
    <col collapsed="false" customWidth="true" hidden="false" outlineLevel="0" max="8" min="8" style="1" width="17"/>
    <col collapsed="false" customWidth="true" hidden="false" outlineLevel="0" max="9" min="9" style="1" width="11.57"/>
    <col collapsed="false" customWidth="true" hidden="false" outlineLevel="0" max="10" min="10" style="61" width="16.14"/>
    <col collapsed="false" customWidth="true" hidden="false" outlineLevel="0" max="11" min="11" style="3" width="4.85"/>
    <col collapsed="false" customWidth="true" hidden="false" outlineLevel="0" max="12" min="12" style="62" width="20"/>
    <col collapsed="false" customWidth="true" hidden="false" outlineLevel="0" max="13" min="13" style="2" width="4.85"/>
    <col collapsed="false" customWidth="true" hidden="false" outlineLevel="0" max="17" min="14" style="1" width="3.43"/>
    <col collapsed="false" customWidth="true" hidden="false" outlineLevel="0" max="18" min="18" style="1" width="8.14"/>
    <col collapsed="false" customWidth="true" hidden="false" outlineLevel="0" max="19" min="19" style="1" width="13"/>
    <col collapsed="false" customWidth="true" hidden="false" outlineLevel="0" max="20" min="20" style="1" width="3.43"/>
    <col collapsed="false" customWidth="true" hidden="false" outlineLevel="0" max="21" min="21" style="1" width="3.87"/>
    <col collapsed="false" customWidth="true" hidden="false" outlineLevel="0" max="22" min="22" style="1" width="3.43"/>
    <col collapsed="false" customWidth="true" hidden="false" outlineLevel="0" max="23" min="23" style="1" width="11.71"/>
    <col collapsed="false" customWidth="true" hidden="false" outlineLevel="0" max="24" min="24" style="1" width="7.43"/>
    <col collapsed="false" customWidth="true" hidden="false" outlineLevel="0" max="48" min="25" style="1" width="3.43"/>
    <col collapsed="false" customWidth="true" hidden="false" outlineLevel="0" max="49" min="49" style="1" width="14.43"/>
    <col collapsed="false" customWidth="true" hidden="false" outlineLevel="0" max="51" min="50" style="1" width="16.14"/>
    <col collapsed="false" customWidth="true" hidden="false" outlineLevel="0" max="52" min="52" style="1" width="9.43"/>
  </cols>
  <sheetData>
    <row r="1" customFormat="false" ht="18.75" hidden="false" customHeight="false" outlineLevel="0" collapsed="false">
      <c r="B1" s="63"/>
      <c r="D1" s="64"/>
      <c r="K1" s="4" t="s">
        <v>230</v>
      </c>
      <c r="L1" s="65" t="s">
        <v>231</v>
      </c>
      <c r="M1" s="1" t="s">
        <v>232</v>
      </c>
      <c r="Q1" s="66" t="s">
        <v>233</v>
      </c>
      <c r="R1" s="67" t="n">
        <v>2025</v>
      </c>
      <c r="S1" s="66" t="s">
        <v>234</v>
      </c>
      <c r="T1" s="68" t="s">
        <v>235</v>
      </c>
      <c r="U1" s="69" t="s">
        <v>236</v>
      </c>
      <c r="V1" s="70" t="s">
        <v>237</v>
      </c>
      <c r="W1" s="70" t="s">
        <v>238</v>
      </c>
      <c r="X1" s="70" t="n">
        <v>2025</v>
      </c>
      <c r="Y1" s="71" t="s">
        <v>239</v>
      </c>
      <c r="AA1" s="72" t="s">
        <v>240</v>
      </c>
      <c r="AW1" s="73"/>
    </row>
    <row r="2" customFormat="false" ht="18.75" hidden="false" customHeight="false" outlineLevel="0" collapsed="false">
      <c r="B2" s="63"/>
      <c r="D2" s="64"/>
      <c r="K2" s="4"/>
      <c r="L2" s="65"/>
      <c r="M2" s="1"/>
      <c r="Q2" s="66" t="s">
        <v>233</v>
      </c>
      <c r="R2" s="67" t="n">
        <v>2026</v>
      </c>
      <c r="S2" s="66" t="s">
        <v>241</v>
      </c>
      <c r="T2" s="72"/>
      <c r="U2" s="74"/>
      <c r="V2" s="72"/>
      <c r="W2" s="75" t="str">
        <f aca="false">IF(OR(RIGHT(W1,1)="ь",RIGHT(W1,1)="й"),LEFT(W1,LEN(W1)-1)&amp;"я",IF(RIGHT(W1,1)="т",W1&amp;"а"))</f>
        <v>января</v>
      </c>
      <c r="X2" s="72"/>
      <c r="Y2" s="72"/>
      <c r="AA2" s="72"/>
      <c r="AW2" s="73"/>
    </row>
    <row r="3" customFormat="false" ht="15" hidden="false" customHeight="false" outlineLevel="0" collapsed="false">
      <c r="A3" s="76"/>
      <c r="B3" s="77"/>
      <c r="C3" s="76"/>
      <c r="D3" s="76"/>
      <c r="E3" s="76"/>
      <c r="F3" s="76"/>
      <c r="G3" s="76"/>
      <c r="H3" s="76"/>
      <c r="I3" s="76"/>
      <c r="M3" s="1"/>
      <c r="Q3" s="66" t="s">
        <v>233</v>
      </c>
      <c r="R3" s="67" t="n">
        <v>2027</v>
      </c>
      <c r="S3" s="66" t="s">
        <v>242</v>
      </c>
      <c r="T3" s="78"/>
      <c r="U3" s="78"/>
      <c r="V3" s="78"/>
      <c r="X3" s="78"/>
    </row>
    <row r="4" customFormat="false" ht="15" hidden="false" customHeight="false" outlineLevel="0" collapsed="false">
      <c r="A4" s="76"/>
      <c r="B4" s="77"/>
      <c r="C4" s="76"/>
      <c r="D4" s="76"/>
      <c r="E4" s="76"/>
      <c r="F4" s="76"/>
      <c r="G4" s="76"/>
      <c r="H4" s="76"/>
      <c r="I4" s="76"/>
      <c r="K4" s="66" t="s">
        <v>233</v>
      </c>
      <c r="L4" s="79" t="s">
        <v>243</v>
      </c>
      <c r="M4" s="66" t="s">
        <v>244</v>
      </c>
      <c r="N4" s="66" t="s">
        <v>245</v>
      </c>
      <c r="O4" s="66"/>
    </row>
    <row r="5" customFormat="false" ht="15" hidden="false" customHeight="false" outlineLevel="0" collapsed="false">
      <c r="A5" s="76"/>
      <c r="B5" s="77"/>
      <c r="C5" s="76"/>
      <c r="D5" s="76"/>
      <c r="E5" s="76"/>
      <c r="F5" s="76"/>
      <c r="G5" s="5"/>
      <c r="H5" s="5"/>
      <c r="I5" s="5"/>
      <c r="M5" s="1"/>
    </row>
    <row r="6" customFormat="false" ht="30" hidden="false" customHeight="true" outlineLevel="0" collapsed="false">
      <c r="A6" s="76"/>
      <c r="B6" s="77"/>
      <c r="C6" s="76"/>
      <c r="D6" s="76"/>
      <c r="E6" s="76"/>
      <c r="F6" s="76"/>
      <c r="G6" s="5" t="s">
        <v>0</v>
      </c>
      <c r="H6" s="5"/>
      <c r="I6" s="5"/>
      <c r="J6" s="80" t="s">
        <v>246</v>
      </c>
      <c r="K6" s="80"/>
      <c r="L6" s="80"/>
      <c r="M6" s="1"/>
    </row>
    <row r="7" customFormat="false" ht="55.5" hidden="false" customHeight="true" outlineLevel="0" collapsed="false">
      <c r="A7" s="76"/>
      <c r="B7" s="77"/>
      <c r="C7" s="76"/>
      <c r="D7" s="76"/>
      <c r="E7" s="76"/>
      <c r="F7" s="76"/>
      <c r="G7" s="81" t="s">
        <v>247</v>
      </c>
      <c r="H7" s="81"/>
      <c r="I7" s="81"/>
      <c r="M7" s="1"/>
    </row>
    <row r="8" customFormat="false" ht="15" hidden="false" customHeight="true" outlineLevel="0" collapsed="false">
      <c r="A8" s="76"/>
      <c r="B8" s="77"/>
      <c r="C8" s="76"/>
      <c r="D8" s="76"/>
      <c r="E8" s="76"/>
      <c r="F8" s="76"/>
      <c r="G8" s="82" t="s">
        <v>248</v>
      </c>
      <c r="H8" s="82"/>
      <c r="I8" s="82"/>
      <c r="M8" s="1"/>
    </row>
    <row r="9" customFormat="false" ht="15" hidden="false" customHeight="false" outlineLevel="0" collapsed="false">
      <c r="A9" s="76"/>
      <c r="B9" s="77"/>
      <c r="C9" s="76"/>
      <c r="D9" s="76"/>
      <c r="E9" s="76"/>
      <c r="F9" s="76"/>
      <c r="G9" s="82"/>
      <c r="H9" s="82"/>
      <c r="I9" s="82"/>
      <c r="J9" s="83"/>
      <c r="K9" s="83"/>
      <c r="L9" s="83"/>
      <c r="M9" s="1"/>
    </row>
    <row r="10" customFormat="false" ht="15" hidden="false" customHeight="true" outlineLevel="0" collapsed="false">
      <c r="A10" s="76"/>
      <c r="B10" s="77"/>
      <c r="C10" s="76"/>
      <c r="D10" s="76"/>
      <c r="E10" s="76"/>
      <c r="F10" s="76"/>
      <c r="G10" s="84" t="s">
        <v>249</v>
      </c>
      <c r="H10" s="84"/>
      <c r="I10" s="84"/>
      <c r="L10" s="62" t="s">
        <v>250</v>
      </c>
      <c r="M10" s="1"/>
    </row>
    <row r="11" customFormat="false" ht="15" hidden="false" customHeight="false" outlineLevel="0" collapsed="false">
      <c r="A11" s="76"/>
      <c r="B11" s="77"/>
      <c r="C11" s="76"/>
      <c r="D11" s="76"/>
      <c r="E11" s="76"/>
      <c r="F11" s="76"/>
      <c r="G11" s="85" t="s">
        <v>251</v>
      </c>
      <c r="H11" s="85"/>
      <c r="I11" s="85"/>
      <c r="M11" s="1"/>
    </row>
    <row r="12" customFormat="false" ht="15" hidden="false" customHeight="false" outlineLevel="0" collapsed="false">
      <c r="A12" s="76"/>
      <c r="B12" s="77"/>
      <c r="C12" s="76"/>
      <c r="D12" s="76"/>
      <c r="E12" s="76"/>
      <c r="F12" s="76"/>
      <c r="G12" s="85"/>
      <c r="H12" s="85"/>
      <c r="I12" s="85"/>
      <c r="M12" s="1"/>
    </row>
    <row r="13" customFormat="false" ht="15" hidden="false" customHeight="false" outlineLevel="0" collapsed="false">
      <c r="A13" s="76"/>
      <c r="B13" s="77"/>
      <c r="C13" s="76"/>
      <c r="D13" s="76"/>
      <c r="E13" s="76"/>
      <c r="F13" s="76"/>
      <c r="G13" s="86" t="s">
        <v>252</v>
      </c>
      <c r="H13" s="86"/>
      <c r="I13" s="86"/>
      <c r="M13" s="1"/>
    </row>
    <row r="14" customFormat="false" ht="15" hidden="false" customHeight="false" outlineLevel="0" collapsed="false">
      <c r="A14" s="76"/>
      <c r="B14" s="76"/>
      <c r="C14" s="76"/>
      <c r="D14" s="76"/>
      <c r="E14" s="76"/>
      <c r="F14" s="76"/>
      <c r="G14" s="5"/>
      <c r="H14" s="5"/>
      <c r="I14" s="76"/>
      <c r="M14" s="1"/>
    </row>
    <row r="15" customFormat="false" ht="30.75" hidden="false" customHeight="true" outlineLevel="0" collapsed="false">
      <c r="A15" s="76"/>
      <c r="B15" s="76"/>
      <c r="C15" s="76"/>
      <c r="D15" s="76"/>
      <c r="E15" s="76"/>
      <c r="F15" s="76"/>
      <c r="G15" s="5" t="s">
        <v>4</v>
      </c>
      <c r="H15" s="5"/>
      <c r="I15" s="5"/>
      <c r="J15" s="6"/>
      <c r="K15" s="6"/>
      <c r="L15" s="6"/>
      <c r="M15" s="1"/>
    </row>
    <row r="16" customFormat="false" ht="32.25" hidden="false" customHeight="true" outlineLevel="0" collapsed="false">
      <c r="A16" s="76"/>
      <c r="B16" s="76"/>
      <c r="C16" s="87"/>
      <c r="D16" s="76"/>
      <c r="E16" s="76"/>
      <c r="F16" s="76"/>
      <c r="G16" s="88" t="s">
        <v>253</v>
      </c>
      <c r="H16" s="88"/>
      <c r="I16" s="88"/>
      <c r="J16" s="12" t="s">
        <v>254</v>
      </c>
      <c r="K16" s="13"/>
      <c r="L16" s="89"/>
      <c r="M16" s="1"/>
    </row>
    <row r="17" customFormat="false" ht="15" hidden="false" customHeight="true" outlineLevel="0" collapsed="false">
      <c r="A17" s="76"/>
      <c r="B17" s="76"/>
      <c r="C17" s="87"/>
      <c r="D17" s="76"/>
      <c r="E17" s="76"/>
      <c r="F17" s="76"/>
      <c r="G17" s="90" t="s">
        <v>255</v>
      </c>
      <c r="H17" s="90"/>
      <c r="I17" s="90"/>
      <c r="J17" s="12"/>
      <c r="K17" s="13"/>
      <c r="L17" s="89"/>
      <c r="M17" s="1"/>
    </row>
    <row r="18" customFormat="false" ht="15" hidden="false" customHeight="false" outlineLevel="0" collapsed="false">
      <c r="A18" s="76"/>
      <c r="B18" s="76"/>
      <c r="C18" s="76"/>
      <c r="D18" s="76"/>
      <c r="E18" s="76"/>
      <c r="F18" s="76"/>
      <c r="G18" s="91"/>
      <c r="H18" s="91"/>
      <c r="I18" s="91"/>
      <c r="J18" s="1"/>
      <c r="K18" s="6"/>
      <c r="L18" s="6"/>
      <c r="M18" s="1"/>
    </row>
    <row r="19" customFormat="false" ht="15" hidden="false" customHeight="false" outlineLevel="0" collapsed="false">
      <c r="A19" s="76"/>
      <c r="B19" s="76"/>
      <c r="C19" s="92"/>
      <c r="D19" s="76"/>
      <c r="E19" s="76"/>
      <c r="F19" s="76"/>
      <c r="G19" s="93" t="s">
        <v>256</v>
      </c>
      <c r="H19" s="93"/>
      <c r="I19" s="93"/>
      <c r="M19" s="1"/>
    </row>
    <row r="20" customFormat="false" ht="15" hidden="false" customHeight="false" outlineLevel="0" collapsed="false">
      <c r="A20" s="76"/>
      <c r="B20" s="76"/>
      <c r="C20" s="92"/>
      <c r="D20" s="76"/>
      <c r="E20" s="76"/>
      <c r="F20" s="76"/>
      <c r="G20" s="85"/>
      <c r="H20" s="85"/>
      <c r="I20" s="85"/>
      <c r="M20" s="1" t="s">
        <v>257</v>
      </c>
    </row>
    <row r="21" customFormat="false" ht="15" hidden="false" customHeight="false" outlineLevel="0" collapsed="false">
      <c r="A21" s="76"/>
      <c r="B21" s="76"/>
      <c r="C21" s="76"/>
      <c r="D21" s="76"/>
      <c r="E21" s="76"/>
      <c r="F21" s="76"/>
      <c r="G21" s="86" t="s">
        <v>252</v>
      </c>
      <c r="H21" s="86"/>
      <c r="I21" s="86"/>
      <c r="M21" s="1" t="s">
        <v>258</v>
      </c>
    </row>
    <row r="22" customFormat="false" ht="15" hidden="false" customHeight="false" outlineLevel="0" collapsed="false">
      <c r="A22" s="76"/>
      <c r="B22" s="77"/>
      <c r="C22" s="76"/>
      <c r="D22" s="76"/>
      <c r="E22" s="76"/>
      <c r="F22" s="76"/>
      <c r="G22" s="76"/>
      <c r="H22" s="76"/>
      <c r="I22" s="76"/>
      <c r="M22" s="1"/>
    </row>
    <row r="23" customFormat="false" ht="15" hidden="false" customHeight="false" outlineLevel="0" collapsed="false">
      <c r="A23" s="76"/>
      <c r="B23" s="77"/>
      <c r="C23" s="76"/>
      <c r="D23" s="76"/>
      <c r="E23" s="76"/>
      <c r="F23" s="76"/>
      <c r="G23" s="5"/>
      <c r="H23" s="5"/>
      <c r="I23" s="5"/>
      <c r="M23" s="1"/>
    </row>
    <row r="24" customFormat="false" ht="15" hidden="false" customHeight="false" outlineLevel="0" collapsed="false">
      <c r="A24" s="76"/>
      <c r="B24" s="77"/>
      <c r="C24" s="76"/>
      <c r="D24" s="76"/>
      <c r="E24" s="76"/>
      <c r="F24" s="76"/>
      <c r="G24" s="5"/>
      <c r="H24" s="5"/>
      <c r="I24" s="5"/>
      <c r="M24" s="1"/>
    </row>
    <row r="25" customFormat="false" ht="15.75" hidden="false" customHeight="true" outlineLevel="0" collapsed="false">
      <c r="A25" s="76"/>
      <c r="B25" s="77"/>
      <c r="C25" s="94"/>
      <c r="D25" s="94"/>
      <c r="E25" s="94"/>
      <c r="F25" s="94"/>
      <c r="G25" s="94"/>
      <c r="H25" s="94"/>
      <c r="I25" s="94"/>
      <c r="M25" s="1"/>
    </row>
    <row r="26" customFormat="false" ht="15.75" hidden="false" customHeight="true" outlineLevel="0" collapsed="false">
      <c r="A26" s="76"/>
      <c r="B26" s="77"/>
      <c r="C26" s="94"/>
      <c r="D26" s="94"/>
      <c r="E26" s="94"/>
      <c r="F26" s="94"/>
      <c r="G26" s="94"/>
      <c r="H26" s="94"/>
      <c r="I26" s="94"/>
      <c r="M26" s="1"/>
    </row>
    <row r="27" customFormat="false" ht="15.75" hidden="false" customHeight="true" outlineLevel="0" collapsed="false">
      <c r="A27" s="76"/>
      <c r="B27" s="95" t="s">
        <v>259</v>
      </c>
      <c r="C27" s="95"/>
      <c r="D27" s="95"/>
      <c r="E27" s="95"/>
      <c r="F27" s="95"/>
      <c r="G27" s="95"/>
      <c r="H27" s="95"/>
      <c r="I27" s="95"/>
      <c r="M27" s="1"/>
    </row>
    <row r="28" customFormat="false" ht="15.75" hidden="false" customHeight="true" outlineLevel="0" collapsed="false">
      <c r="A28" s="76"/>
      <c r="B28" s="95" t="s">
        <v>260</v>
      </c>
      <c r="C28" s="95"/>
      <c r="D28" s="95"/>
      <c r="E28" s="95"/>
      <c r="F28" s="95"/>
      <c r="G28" s="95"/>
      <c r="H28" s="95"/>
      <c r="I28" s="95"/>
      <c r="J28" s="96"/>
      <c r="M28" s="1"/>
    </row>
    <row r="29" customFormat="false" ht="15" hidden="false" customHeight="false" outlineLevel="0" collapsed="false">
      <c r="A29" s="76"/>
      <c r="B29" s="77"/>
      <c r="C29" s="76"/>
      <c r="D29" s="76"/>
      <c r="E29" s="76"/>
      <c r="F29" s="76"/>
      <c r="G29" s="76"/>
      <c r="H29" s="76"/>
      <c r="I29" s="76"/>
      <c r="M29" s="1"/>
    </row>
    <row r="30" customFormat="false" ht="15" hidden="false" customHeight="false" outlineLevel="0" collapsed="false">
      <c r="A30" s="76"/>
      <c r="B30" s="77"/>
      <c r="C30" s="76"/>
      <c r="D30" s="76"/>
      <c r="E30" s="76"/>
      <c r="F30" s="76"/>
      <c r="G30" s="76"/>
      <c r="H30" s="76"/>
      <c r="I30" s="76"/>
      <c r="M30" s="1"/>
    </row>
    <row r="31" customFormat="false" ht="15" hidden="false" customHeight="false" outlineLevel="0" collapsed="false">
      <c r="A31" s="76"/>
      <c r="B31" s="77"/>
      <c r="C31" s="76"/>
      <c r="D31" s="76"/>
      <c r="E31" s="76"/>
      <c r="F31" s="76"/>
      <c r="G31" s="76"/>
      <c r="H31" s="76"/>
      <c r="I31" s="76"/>
      <c r="M31" s="1"/>
    </row>
    <row r="32" customFormat="false" ht="15" hidden="false" customHeight="false" outlineLevel="0" collapsed="false">
      <c r="A32" s="76"/>
      <c r="B32" s="77"/>
      <c r="C32" s="76"/>
      <c r="D32" s="76"/>
      <c r="E32" s="76"/>
      <c r="F32" s="76"/>
      <c r="G32" s="76"/>
      <c r="H32" s="76"/>
      <c r="I32" s="19" t="s">
        <v>9</v>
      </c>
      <c r="M32" s="1"/>
    </row>
    <row r="33" customFormat="false" ht="15" hidden="false" customHeight="false" outlineLevel="0" collapsed="false">
      <c r="A33" s="76"/>
      <c r="B33" s="97" t="s">
        <v>10</v>
      </c>
      <c r="C33" s="98" t="s">
        <v>261</v>
      </c>
      <c r="D33" s="76"/>
      <c r="E33" s="76"/>
      <c r="F33" s="76"/>
      <c r="G33" s="76"/>
      <c r="H33" s="21" t="s">
        <v>12</v>
      </c>
      <c r="I33" s="99" t="n">
        <v>45654</v>
      </c>
      <c r="J33" s="62" t="s">
        <v>10</v>
      </c>
      <c r="K33" s="100" t="s">
        <v>3</v>
      </c>
      <c r="M33" s="1" t="s">
        <v>262</v>
      </c>
    </row>
    <row r="34" customFormat="false" ht="15" hidden="false" customHeight="false" outlineLevel="0" collapsed="false">
      <c r="A34" s="76"/>
      <c r="B34" s="77"/>
      <c r="C34" s="76"/>
      <c r="D34" s="76"/>
      <c r="E34" s="76"/>
      <c r="F34" s="76"/>
      <c r="G34" s="76"/>
      <c r="H34" s="21"/>
      <c r="I34" s="99"/>
      <c r="M34" s="1"/>
    </row>
    <row r="35" customFormat="false" ht="15" hidden="false" customHeight="false" outlineLevel="0" collapsed="false">
      <c r="A35" s="76"/>
      <c r="B35" s="77"/>
      <c r="C35" s="76"/>
      <c r="D35" s="76"/>
      <c r="E35" s="76"/>
      <c r="F35" s="76"/>
      <c r="G35" s="23" t="s">
        <v>13</v>
      </c>
      <c r="H35" s="23"/>
      <c r="I35" s="101" t="n">
        <v>32305650</v>
      </c>
      <c r="M35" s="1"/>
    </row>
    <row r="36" customFormat="false" ht="15" hidden="false" customHeight="false" outlineLevel="0" collapsed="false">
      <c r="A36" s="76"/>
      <c r="B36" s="77" t="s">
        <v>14</v>
      </c>
      <c r="C36" s="102" t="s">
        <v>263</v>
      </c>
      <c r="D36" s="102"/>
      <c r="E36" s="102"/>
      <c r="F36" s="102"/>
      <c r="G36" s="23"/>
      <c r="H36" s="23"/>
      <c r="I36" s="101"/>
      <c r="K36" s="100" t="s">
        <v>264</v>
      </c>
      <c r="M36" s="1"/>
    </row>
    <row r="37" customFormat="false" ht="15" hidden="false" customHeight="false" outlineLevel="0" collapsed="false">
      <c r="A37" s="76"/>
      <c r="B37" s="77" t="s">
        <v>15</v>
      </c>
      <c r="C37" s="103" t="s">
        <v>265</v>
      </c>
      <c r="D37" s="103"/>
      <c r="E37" s="103"/>
      <c r="F37" s="103"/>
      <c r="G37" s="76"/>
      <c r="H37" s="23" t="s">
        <v>16</v>
      </c>
      <c r="I37" s="101" t="n">
        <v>911</v>
      </c>
      <c r="M37" s="1"/>
    </row>
    <row r="38" customFormat="false" ht="15" hidden="false" customHeight="false" outlineLevel="0" collapsed="false">
      <c r="A38" s="76"/>
      <c r="B38" s="77"/>
      <c r="C38" s="76"/>
      <c r="D38" s="76"/>
      <c r="E38" s="76"/>
      <c r="F38" s="76"/>
      <c r="G38" s="76"/>
      <c r="H38" s="23"/>
      <c r="I38" s="101"/>
      <c r="M38" s="1"/>
    </row>
    <row r="39" customFormat="false" ht="15" hidden="false" customHeight="false" outlineLevel="0" collapsed="false">
      <c r="A39" s="76"/>
      <c r="B39" s="77"/>
      <c r="C39" s="76"/>
      <c r="D39" s="76"/>
      <c r="E39" s="76"/>
      <c r="F39" s="76"/>
      <c r="G39" s="23" t="s">
        <v>13</v>
      </c>
      <c r="H39" s="23"/>
      <c r="I39" s="104" t="s">
        <v>266</v>
      </c>
      <c r="M39" s="1"/>
    </row>
    <row r="40" customFormat="false" ht="15" hidden="false" customHeight="false" outlineLevel="0" collapsed="false">
      <c r="A40" s="76"/>
      <c r="B40" s="77"/>
      <c r="C40" s="76"/>
      <c r="D40" s="76"/>
      <c r="E40" s="76"/>
      <c r="F40" s="76"/>
      <c r="G40" s="23"/>
      <c r="H40" s="23"/>
      <c r="I40" s="104"/>
      <c r="K40" s="100" t="s">
        <v>267</v>
      </c>
      <c r="M40" s="1"/>
    </row>
    <row r="41" customFormat="false" ht="15" hidden="false" customHeight="false" outlineLevel="0" collapsed="false">
      <c r="A41" s="76"/>
      <c r="B41" s="77"/>
      <c r="C41" s="76"/>
      <c r="D41" s="76"/>
      <c r="E41" s="76"/>
      <c r="F41" s="76"/>
      <c r="G41" s="76"/>
      <c r="H41" s="23" t="s">
        <v>17</v>
      </c>
      <c r="I41" s="104" t="n">
        <v>4205010085</v>
      </c>
      <c r="M41" s="1"/>
    </row>
    <row r="42" customFormat="false" ht="15" hidden="false" customHeight="false" outlineLevel="0" collapsed="false">
      <c r="A42" s="76"/>
      <c r="B42" s="77"/>
      <c r="C42" s="76"/>
      <c r="D42" s="76"/>
      <c r="E42" s="76"/>
      <c r="F42" s="76"/>
      <c r="G42" s="76"/>
      <c r="H42" s="23"/>
      <c r="I42" s="104"/>
      <c r="K42" s="100" t="s">
        <v>267</v>
      </c>
      <c r="M42" s="1"/>
    </row>
    <row r="43" customFormat="false" ht="15" hidden="false" customHeight="false" outlineLevel="0" collapsed="false">
      <c r="A43" s="76"/>
      <c r="B43" s="77"/>
      <c r="C43" s="76"/>
      <c r="D43" s="76"/>
      <c r="E43" s="76"/>
      <c r="F43" s="76"/>
      <c r="G43" s="76"/>
      <c r="H43" s="23" t="s">
        <v>18</v>
      </c>
      <c r="I43" s="104" t="n">
        <v>420501001</v>
      </c>
      <c r="M43" s="1"/>
    </row>
    <row r="44" customFormat="false" ht="15" hidden="false" customHeight="true" outlineLevel="0" collapsed="false">
      <c r="A44" s="76"/>
      <c r="B44" s="77" t="s">
        <v>19</v>
      </c>
      <c r="C44" s="105" t="s">
        <v>268</v>
      </c>
      <c r="D44" s="106"/>
      <c r="E44" s="106"/>
      <c r="F44" s="106"/>
      <c r="G44" s="76"/>
      <c r="H44" s="23"/>
      <c r="I44" s="104"/>
      <c r="M44" s="1"/>
    </row>
    <row r="45" customFormat="false" ht="15" hidden="false" customHeight="false" outlineLevel="0" collapsed="false">
      <c r="A45" s="76"/>
      <c r="B45" s="105" t="s">
        <v>269</v>
      </c>
      <c r="C45" s="106"/>
      <c r="D45" s="106"/>
      <c r="E45" s="106"/>
      <c r="F45" s="106"/>
      <c r="G45" s="76"/>
      <c r="H45" s="23"/>
      <c r="I45" s="104"/>
      <c r="K45" s="100" t="s">
        <v>267</v>
      </c>
      <c r="M45" s="1"/>
    </row>
    <row r="46" customFormat="false" ht="15" hidden="false" customHeight="false" outlineLevel="0" collapsed="false">
      <c r="A46" s="76"/>
      <c r="B46" s="77"/>
      <c r="C46" s="76"/>
      <c r="D46" s="76"/>
      <c r="E46" s="76"/>
      <c r="F46" s="76"/>
      <c r="G46" s="76"/>
      <c r="H46" s="23" t="s">
        <v>20</v>
      </c>
      <c r="I46" s="101" t="n">
        <v>383</v>
      </c>
      <c r="M46" s="1"/>
    </row>
    <row r="47" customFormat="false" ht="15" hidden="false" customHeight="false" outlineLevel="0" collapsed="false">
      <c r="A47" s="76"/>
      <c r="B47" s="77" t="s">
        <v>21</v>
      </c>
      <c r="C47" s="76"/>
      <c r="D47" s="76"/>
      <c r="E47" s="76"/>
      <c r="F47" s="76"/>
      <c r="G47" s="76"/>
      <c r="H47" s="23"/>
      <c r="I47" s="101"/>
      <c r="M47" s="1"/>
    </row>
    <row r="48" customFormat="false" ht="15" hidden="false" customHeight="false" outlineLevel="0" collapsed="false">
      <c r="A48" s="76"/>
      <c r="B48" s="77"/>
      <c r="C48" s="76"/>
      <c r="D48" s="76"/>
      <c r="E48" s="76"/>
      <c r="F48" s="76"/>
      <c r="G48" s="76"/>
      <c r="H48" s="107"/>
      <c r="I48" s="107"/>
      <c r="M48" s="1"/>
    </row>
    <row r="49" customFormat="false" ht="15" hidden="false" customHeight="false" outlineLevel="0" collapsed="false">
      <c r="A49" s="76"/>
      <c r="B49" s="77"/>
      <c r="C49" s="76"/>
      <c r="D49" s="76"/>
      <c r="E49" s="76"/>
      <c r="F49" s="76"/>
      <c r="G49" s="76"/>
      <c r="H49" s="107"/>
      <c r="I49" s="107"/>
      <c r="M49" s="1"/>
    </row>
    <row r="50" customFormat="false" ht="15" hidden="false" customHeight="false" outlineLevel="0" collapsed="false">
      <c r="A50" s="76"/>
      <c r="B50" s="77"/>
      <c r="C50" s="76"/>
      <c r="D50" s="76"/>
      <c r="E50" s="76"/>
      <c r="F50" s="76"/>
      <c r="G50" s="76"/>
      <c r="H50" s="107"/>
      <c r="I50" s="107"/>
      <c r="M50" s="1"/>
    </row>
    <row r="51" customFormat="false" ht="15" hidden="false" customHeight="false" outlineLevel="0" collapsed="false">
      <c r="A51" s="76"/>
      <c r="B51" s="77"/>
      <c r="C51" s="76"/>
      <c r="D51" s="76"/>
      <c r="E51" s="76"/>
      <c r="F51" s="76"/>
      <c r="G51" s="76"/>
      <c r="H51" s="107"/>
      <c r="I51" s="107"/>
      <c r="M51" s="1"/>
    </row>
    <row r="52" customFormat="false" ht="15" hidden="false" customHeight="false" outlineLevel="0" collapsed="false">
      <c r="A52" s="76"/>
      <c r="B52" s="77"/>
      <c r="C52" s="76"/>
      <c r="D52" s="76"/>
      <c r="E52" s="76"/>
      <c r="F52" s="76"/>
      <c r="G52" s="76"/>
      <c r="H52" s="107"/>
      <c r="I52" s="107"/>
      <c r="M52" s="1"/>
    </row>
    <row r="53" customFormat="false" ht="15" hidden="false" customHeight="false" outlineLevel="0" collapsed="false">
      <c r="A53" s="76"/>
      <c r="B53" s="77"/>
      <c r="C53" s="76"/>
      <c r="D53" s="76"/>
      <c r="E53" s="76"/>
      <c r="F53" s="76"/>
      <c r="G53" s="76"/>
      <c r="H53" s="76"/>
      <c r="I53" s="76"/>
      <c r="M53" s="1"/>
    </row>
    <row r="54" customFormat="false" ht="15" hidden="false" customHeight="false" outlineLevel="0" collapsed="false">
      <c r="B54" s="108" t="s">
        <v>22</v>
      </c>
      <c r="C54" s="108"/>
      <c r="D54" s="108"/>
      <c r="E54" s="108"/>
      <c r="F54" s="108"/>
      <c r="G54" s="108"/>
      <c r="H54" s="108"/>
      <c r="I54" s="108"/>
      <c r="M54" s="1"/>
    </row>
    <row r="55" customFormat="false" ht="15" hidden="false" customHeight="false" outlineLevel="0" collapsed="false">
      <c r="C55" s="27"/>
      <c r="D55" s="27"/>
      <c r="E55" s="27"/>
      <c r="F55" s="27"/>
      <c r="M55" s="1"/>
    </row>
    <row r="56" customFormat="false" ht="15" hidden="false" customHeight="true" outlineLevel="0" collapsed="false">
      <c r="B56" s="32" t="s">
        <v>23</v>
      </c>
      <c r="C56" s="32" t="s">
        <v>24</v>
      </c>
      <c r="D56" s="32" t="s">
        <v>270</v>
      </c>
      <c r="E56" s="32" t="s">
        <v>271</v>
      </c>
      <c r="F56" s="19" t="s">
        <v>27</v>
      </c>
      <c r="G56" s="19"/>
      <c r="H56" s="19"/>
      <c r="I56" s="19"/>
      <c r="L56" s="109"/>
      <c r="M56" s="1"/>
    </row>
    <row r="57" customFormat="false" ht="60" hidden="false" customHeight="false" outlineLevel="0" collapsed="false">
      <c r="B57" s="32"/>
      <c r="C57" s="32"/>
      <c r="D57" s="32"/>
      <c r="E57" s="32"/>
      <c r="F57" s="32" t="str">
        <f aca="false">Q1&amp;" "&amp;R1&amp;" "&amp;S1</f>
        <v>на 2025 г. текущий финансовый год</v>
      </c>
      <c r="G57" s="32" t="str">
        <f aca="false">Q2&amp;" "&amp;R2&amp;" "&amp;S2</f>
        <v>на 2026 г. первый год планового периода</v>
      </c>
      <c r="H57" s="32" t="str">
        <f aca="false">Q3&amp;" "&amp;R3&amp;" "&amp;S3</f>
        <v>на 2027 г. второй год планового периода</v>
      </c>
      <c r="I57" s="32" t="s">
        <v>31</v>
      </c>
      <c r="L57" s="109"/>
      <c r="M57" s="1"/>
    </row>
    <row r="58" customFormat="false" ht="15" hidden="false" customHeight="false" outlineLevel="0" collapsed="false">
      <c r="B58" s="32" t="n">
        <v>1</v>
      </c>
      <c r="C58" s="19" t="n">
        <v>2</v>
      </c>
      <c r="D58" s="19" t="n">
        <v>3</v>
      </c>
      <c r="E58" s="19" t="n">
        <v>4</v>
      </c>
      <c r="F58" s="19" t="n">
        <v>5</v>
      </c>
      <c r="G58" s="19" t="n">
        <v>6</v>
      </c>
      <c r="H58" s="19" t="n">
        <v>7</v>
      </c>
      <c r="I58" s="19" t="n">
        <v>8</v>
      </c>
      <c r="L58" s="109"/>
      <c r="M58" s="1"/>
    </row>
    <row r="59" customFormat="false" ht="15" hidden="false" customHeight="true" outlineLevel="0" collapsed="false">
      <c r="B59" s="33" t="s">
        <v>272</v>
      </c>
      <c r="C59" s="34" t="s">
        <v>33</v>
      </c>
      <c r="D59" s="19" t="s">
        <v>34</v>
      </c>
      <c r="E59" s="19" t="s">
        <v>34</v>
      </c>
      <c r="F59" s="110" t="n">
        <f aca="false">'Утверждено (МЗ,ИЦ,КАП)'!M7+'Утверждено (МЗ,ИЦ,КАП)'!M142+'Утверждено (МЗ,ИЦ,КАП)'!M184+'Утверждено (ПДД)'!E15</f>
        <v>1571722.25</v>
      </c>
      <c r="G59" s="36" t="n">
        <f aca="false">F60</f>
        <v>0</v>
      </c>
      <c r="H59" s="36" t="n">
        <f aca="false">G60</f>
        <v>0</v>
      </c>
      <c r="I59" s="36"/>
      <c r="K59" s="3" t="s">
        <v>273</v>
      </c>
      <c r="L59" s="109"/>
      <c r="M59" s="53" t="s">
        <v>274</v>
      </c>
      <c r="N59" s="53"/>
      <c r="O59" s="53"/>
      <c r="P59" s="53"/>
      <c r="Q59" s="53"/>
      <c r="R59" s="53"/>
      <c r="S59" s="53"/>
      <c r="T59" s="53"/>
      <c r="U59" s="53"/>
      <c r="V59" s="53"/>
      <c r="W59" s="53"/>
      <c r="X59" s="53"/>
      <c r="Y59" s="53"/>
      <c r="Z59" s="53"/>
      <c r="AA59" s="53"/>
      <c r="AB59" s="53"/>
      <c r="AC59" s="53"/>
      <c r="AD59" s="53"/>
      <c r="AE59" s="53"/>
      <c r="AF59" s="53"/>
      <c r="AW59" s="111"/>
      <c r="AX59" s="111"/>
      <c r="AY59" s="111"/>
      <c r="AZ59" s="111"/>
    </row>
    <row r="60" customFormat="false" ht="15" hidden="false" customHeight="false" outlineLevel="0" collapsed="false">
      <c r="B60" s="33" t="s">
        <v>275</v>
      </c>
      <c r="C60" s="34" t="s">
        <v>36</v>
      </c>
      <c r="D60" s="19" t="s">
        <v>34</v>
      </c>
      <c r="E60" s="19" t="s">
        <v>34</v>
      </c>
      <c r="F60" s="36" t="n">
        <f aca="false">F59+F61-F81+F242-F246</f>
        <v>0</v>
      </c>
      <c r="G60" s="36" t="n">
        <f aca="false">G59+G61-G81+G242-G246</f>
        <v>0</v>
      </c>
      <c r="H60" s="36" t="n">
        <f aca="false">H59+H61-H81+H242-H246</f>
        <v>0</v>
      </c>
      <c r="I60" s="36" t="n">
        <f aca="false">I59+I61-I81</f>
        <v>0</v>
      </c>
      <c r="K60" s="3" t="s">
        <v>273</v>
      </c>
      <c r="L60" s="109"/>
      <c r="M60" s="53"/>
      <c r="N60" s="53"/>
      <c r="O60" s="53"/>
      <c r="P60" s="53"/>
      <c r="Q60" s="53"/>
      <c r="R60" s="53"/>
      <c r="S60" s="53"/>
      <c r="T60" s="53"/>
      <c r="U60" s="53"/>
      <c r="V60" s="53"/>
      <c r="W60" s="53"/>
      <c r="X60" s="53"/>
      <c r="Y60" s="53"/>
      <c r="Z60" s="53"/>
      <c r="AA60" s="53"/>
      <c r="AB60" s="53"/>
      <c r="AC60" s="53"/>
      <c r="AD60" s="53"/>
      <c r="AE60" s="53"/>
      <c r="AF60" s="53"/>
      <c r="AW60" s="111"/>
      <c r="AX60" s="111"/>
      <c r="AY60" s="111"/>
      <c r="AZ60" s="111"/>
    </row>
    <row r="61" s="12" customFormat="true" ht="14.25" hidden="false" customHeight="false" outlineLevel="0" collapsed="false">
      <c r="B61" s="37" t="s">
        <v>37</v>
      </c>
      <c r="C61" s="38" t="s">
        <v>38</v>
      </c>
      <c r="D61" s="39" t="s">
        <v>34</v>
      </c>
      <c r="E61" s="39" t="s">
        <v>34</v>
      </c>
      <c r="F61" s="40" t="n">
        <f aca="false">SUM(F62,F63,F66,F67,F71,F73,F76)</f>
        <v>36582873.15</v>
      </c>
      <c r="G61" s="40" t="n">
        <f aca="false">SUM(G62,G63,G66,G67,G71,G73,G76)</f>
        <v>36384612.7</v>
      </c>
      <c r="H61" s="40" t="n">
        <f aca="false">SUM(H62,H63,H66,H67,H71,H73,H76)</f>
        <v>36384612.7</v>
      </c>
      <c r="I61" s="40" t="n">
        <f aca="false">SUM(I62,I63,I66,I67,I71,I73)</f>
        <v>0</v>
      </c>
      <c r="J61" s="111"/>
      <c r="K61" s="41"/>
      <c r="L61" s="112"/>
      <c r="M61" s="113"/>
      <c r="N61" s="113"/>
      <c r="O61" s="113"/>
      <c r="P61" s="113"/>
      <c r="Q61" s="113"/>
      <c r="R61" s="113"/>
      <c r="S61" s="113"/>
      <c r="T61" s="113"/>
      <c r="U61" s="113"/>
      <c r="V61" s="113"/>
      <c r="W61" s="113"/>
      <c r="AW61" s="111"/>
      <c r="AX61" s="111"/>
      <c r="AY61" s="111"/>
      <c r="AZ61" s="111"/>
    </row>
    <row r="62" customFormat="false" ht="30" hidden="false" customHeight="false" outlineLevel="0" collapsed="false">
      <c r="B62" s="33" t="s">
        <v>276</v>
      </c>
      <c r="C62" s="34" t="s">
        <v>40</v>
      </c>
      <c r="D62" s="19" t="n">
        <v>120</v>
      </c>
      <c r="E62" s="19" t="n">
        <v>120</v>
      </c>
      <c r="F62" s="36" t="n">
        <f aca="false">'Утверждено (ПДД)'!E51</f>
        <v>0</v>
      </c>
      <c r="G62" s="36" t="n">
        <f aca="false">'Утверждено (ПДД)'!F51</f>
        <v>0</v>
      </c>
      <c r="H62" s="36" t="n">
        <f aca="false">'Утверждено (ПДД)'!G51</f>
        <v>0</v>
      </c>
      <c r="I62" s="36"/>
      <c r="K62" s="43" t="n">
        <v>2</v>
      </c>
      <c r="L62" s="114" t="n">
        <v>121</v>
      </c>
      <c r="M62" s="1" t="s">
        <v>277</v>
      </c>
      <c r="AW62" s="111"/>
      <c r="AX62" s="111"/>
      <c r="AY62" s="111"/>
      <c r="AZ62" s="111"/>
    </row>
    <row r="63" customFormat="false" ht="30" hidden="false" customHeight="false" outlineLevel="0" collapsed="false">
      <c r="B63" s="33" t="s">
        <v>278</v>
      </c>
      <c r="C63" s="34" t="s">
        <v>42</v>
      </c>
      <c r="D63" s="19" t="n">
        <v>130</v>
      </c>
      <c r="E63" s="19" t="n">
        <v>130</v>
      </c>
      <c r="F63" s="36" t="n">
        <f aca="false">SUM(F64:F65)</f>
        <v>36032873.15</v>
      </c>
      <c r="G63" s="36" t="n">
        <f aca="false">SUM(G64:G65)</f>
        <v>35834612.7</v>
      </c>
      <c r="H63" s="36" t="n">
        <f aca="false">SUM(H64:H65)</f>
        <v>35834612.7</v>
      </c>
      <c r="I63" s="36" t="n">
        <f aca="false">SUM(I64:I65)</f>
        <v>0</v>
      </c>
      <c r="K63" s="44"/>
      <c r="L63" s="115"/>
      <c r="M63" s="1"/>
      <c r="AW63" s="111"/>
      <c r="AX63" s="111"/>
      <c r="AY63" s="111"/>
      <c r="AZ63" s="111"/>
    </row>
    <row r="64" customFormat="false" ht="74.25" hidden="false" customHeight="true" outlineLevel="0" collapsed="false">
      <c r="B64" s="33" t="s">
        <v>279</v>
      </c>
      <c r="C64" s="34" t="s">
        <v>44</v>
      </c>
      <c r="D64" s="19" t="n">
        <v>130</v>
      </c>
      <c r="E64" s="19" t="n">
        <v>130</v>
      </c>
      <c r="F64" s="116" t="n">
        <f aca="false">'Утверждено (МЗ,ИЦ,КАП)'!J7</f>
        <v>29159853.15</v>
      </c>
      <c r="G64" s="117" t="n">
        <f aca="false">'Утверждено (МЗ,ИЦ,КАП)'!K7</f>
        <v>28961592.7</v>
      </c>
      <c r="H64" s="117" t="n">
        <f aca="false">'Утверждено (МЗ,ИЦ,КАП)'!L7</f>
        <v>28961592.7</v>
      </c>
      <c r="I64" s="36"/>
      <c r="K64" s="45" t="n">
        <v>4</v>
      </c>
      <c r="L64" s="115" t="s">
        <v>280</v>
      </c>
      <c r="M64" s="1" t="s">
        <v>281</v>
      </c>
      <c r="AW64" s="111"/>
      <c r="AX64" s="111"/>
      <c r="AY64" s="111"/>
      <c r="AZ64" s="111"/>
    </row>
    <row r="65" customFormat="false" ht="45" hidden="false" customHeight="false" outlineLevel="0" collapsed="false">
      <c r="B65" s="33" t="s">
        <v>282</v>
      </c>
      <c r="C65" s="34" t="s">
        <v>283</v>
      </c>
      <c r="D65" s="19" t="n">
        <v>130</v>
      </c>
      <c r="E65" s="19" t="n">
        <v>130</v>
      </c>
      <c r="F65" s="118" t="n">
        <f aca="false">'Утверждено (ПДД)'!E49+'Утверждено (ПДД)'!E50+'Утверждено (ПДД)'!E52+'Утверждено (ПДД)'!E53+'Утверждено (ПДД)'!E54</f>
        <v>6873020</v>
      </c>
      <c r="G65" s="117" t="n">
        <f aca="false">'Утверждено (ПДД)'!F49+'Утверждено (ПДД)'!F50+'Утверждено (ПДД)'!F52+'Утверждено (ПДД)'!F53+'Утверждено (ПДД)'!F54</f>
        <v>6873020</v>
      </c>
      <c r="H65" s="117" t="n">
        <f aca="false">'Утверждено (ПДД)'!G49+'Утверждено (ПДД)'!G50+'Утверждено (ПДД)'!G52+'Утверждено (ПДД)'!G53+'Утверждено (ПДД)'!G54</f>
        <v>6873020</v>
      </c>
      <c r="I65" s="36"/>
      <c r="K65" s="45" t="n">
        <v>2</v>
      </c>
      <c r="L65" s="115" t="s">
        <v>284</v>
      </c>
      <c r="M65" s="1" t="s">
        <v>285</v>
      </c>
      <c r="AW65" s="111"/>
      <c r="AX65" s="111"/>
      <c r="AY65" s="111"/>
      <c r="AZ65" s="111"/>
    </row>
    <row r="66" customFormat="false" ht="32.25" hidden="false" customHeight="true" outlineLevel="0" collapsed="false">
      <c r="B66" s="33" t="s">
        <v>286</v>
      </c>
      <c r="C66" s="34" t="s">
        <v>46</v>
      </c>
      <c r="D66" s="19" t="n">
        <v>140</v>
      </c>
      <c r="E66" s="19" t="n">
        <v>140</v>
      </c>
      <c r="F66" s="36" t="n">
        <f aca="false">'Утверждено (ПДД)'!E58</f>
        <v>0</v>
      </c>
      <c r="G66" s="36" t="n">
        <f aca="false">'Утверждено (ПДД)'!F58</f>
        <v>0</v>
      </c>
      <c r="H66" s="36" t="n">
        <f aca="false">'Утверждено (ПДД)'!G58</f>
        <v>0</v>
      </c>
      <c r="I66" s="36"/>
      <c r="K66" s="45" t="n">
        <v>2</v>
      </c>
      <c r="L66" s="115" t="s">
        <v>287</v>
      </c>
      <c r="M66" s="1" t="s">
        <v>288</v>
      </c>
      <c r="AW66" s="111"/>
      <c r="AX66" s="111"/>
      <c r="AY66" s="111"/>
      <c r="AZ66" s="111"/>
    </row>
    <row r="67" customFormat="false" ht="15" hidden="false" customHeight="false" outlineLevel="0" collapsed="false">
      <c r="B67" s="33" t="s">
        <v>289</v>
      </c>
      <c r="C67" s="34" t="s">
        <v>48</v>
      </c>
      <c r="D67" s="19" t="n">
        <v>150</v>
      </c>
      <c r="E67" s="19" t="n">
        <v>150</v>
      </c>
      <c r="F67" s="36" t="n">
        <f aca="false">SUM(F68:F70)</f>
        <v>550000</v>
      </c>
      <c r="G67" s="36" t="n">
        <f aca="false">SUM(G68:G70)</f>
        <v>550000</v>
      </c>
      <c r="H67" s="36" t="n">
        <f aca="false">SUM(H68:H70)</f>
        <v>550000</v>
      </c>
      <c r="I67" s="36" t="n">
        <f aca="false">SUM(I68:I70)</f>
        <v>0</v>
      </c>
      <c r="K67" s="45"/>
      <c r="L67" s="115"/>
      <c r="M67" s="1"/>
      <c r="AW67" s="111"/>
      <c r="AX67" s="111"/>
      <c r="AY67" s="111"/>
      <c r="AZ67" s="111"/>
    </row>
    <row r="68" customFormat="false" ht="30" hidden="false" customHeight="false" outlineLevel="0" collapsed="false">
      <c r="B68" s="33" t="s">
        <v>290</v>
      </c>
      <c r="C68" s="34" t="s">
        <v>50</v>
      </c>
      <c r="D68" s="19" t="n">
        <v>150</v>
      </c>
      <c r="E68" s="19" t="n">
        <v>150</v>
      </c>
      <c r="F68" s="119" t="n">
        <f aca="false">'Утверждено (МЗ,ИЦ,КАП)'!G203</f>
        <v>0</v>
      </c>
      <c r="G68" s="119" t="n">
        <f aca="false">'Утверждено (МЗ,ИЦ,КАП)'!K142</f>
        <v>0</v>
      </c>
      <c r="H68" s="119" t="n">
        <f aca="false">'Утверждено (МЗ,ИЦ,КАП)'!L142</f>
        <v>0</v>
      </c>
      <c r="I68" s="36"/>
      <c r="K68" s="45" t="n">
        <v>5</v>
      </c>
      <c r="L68" s="115" t="s">
        <v>291</v>
      </c>
      <c r="M68" s="1" t="s">
        <v>292</v>
      </c>
      <c r="AW68" s="111"/>
      <c r="AX68" s="111"/>
      <c r="AY68" s="111"/>
      <c r="AZ68" s="111"/>
    </row>
    <row r="69" customFormat="false" ht="30" hidden="false" customHeight="true" outlineLevel="0" collapsed="false">
      <c r="B69" s="33" t="s">
        <v>293</v>
      </c>
      <c r="C69" s="34" t="s">
        <v>52</v>
      </c>
      <c r="D69" s="19" t="n">
        <v>150</v>
      </c>
      <c r="E69" s="19" t="n">
        <v>150</v>
      </c>
      <c r="F69" s="36" t="n">
        <f aca="false">'Утверждено (МЗ,ИЦ,КАП)'!J184</f>
        <v>0</v>
      </c>
      <c r="G69" s="36" t="n">
        <f aca="false">'Утверждено (МЗ,ИЦ,КАП)'!K184</f>
        <v>0</v>
      </c>
      <c r="H69" s="36" t="n">
        <f aca="false">'Утверждено (МЗ,ИЦ,КАП)'!L184</f>
        <v>0</v>
      </c>
      <c r="I69" s="36"/>
      <c r="K69" s="45"/>
      <c r="L69" s="115"/>
      <c r="M69" s="1"/>
      <c r="AW69" s="111"/>
      <c r="AX69" s="111"/>
      <c r="AY69" s="111"/>
      <c r="AZ69" s="111"/>
    </row>
    <row r="70" customFormat="false" ht="45" hidden="false" customHeight="true" outlineLevel="0" collapsed="false">
      <c r="B70" s="33" t="s">
        <v>294</v>
      </c>
      <c r="C70" s="34" t="s">
        <v>295</v>
      </c>
      <c r="D70" s="19" t="n">
        <v>150</v>
      </c>
      <c r="E70" s="19" t="n">
        <v>150</v>
      </c>
      <c r="F70" s="118" t="n">
        <f aca="false">'Утверждено (ПДД)'!E56</f>
        <v>550000</v>
      </c>
      <c r="G70" s="36" t="n">
        <f aca="false">'Утверждено (ПДД)'!F56</f>
        <v>550000</v>
      </c>
      <c r="H70" s="36" t="n">
        <f aca="false">'Утверждено (ПДД)'!G56</f>
        <v>550000</v>
      </c>
      <c r="I70" s="36"/>
      <c r="K70" s="45" t="n">
        <v>2</v>
      </c>
      <c r="L70" s="115" t="n">
        <v>155</v>
      </c>
      <c r="M70" s="1" t="s">
        <v>296</v>
      </c>
      <c r="AW70" s="111"/>
      <c r="AX70" s="111"/>
      <c r="AY70" s="111"/>
      <c r="AZ70" s="111"/>
    </row>
    <row r="71" customFormat="false" ht="15" hidden="false" customHeight="false" outlineLevel="0" collapsed="false">
      <c r="B71" s="33" t="s">
        <v>297</v>
      </c>
      <c r="C71" s="34" t="s">
        <v>54</v>
      </c>
      <c r="D71" s="19" t="n">
        <v>180</v>
      </c>
      <c r="E71" s="19" t="n">
        <v>180</v>
      </c>
      <c r="F71" s="36" t="n">
        <f aca="false">SUM(F72:F72)</f>
        <v>0</v>
      </c>
      <c r="G71" s="36" t="n">
        <f aca="false">SUM(G72:G72)</f>
        <v>0</v>
      </c>
      <c r="H71" s="36" t="n">
        <f aca="false">SUM(H72:H72)</f>
        <v>0</v>
      </c>
      <c r="I71" s="36" t="n">
        <f aca="false">SUM(I72:I72)</f>
        <v>0</v>
      </c>
      <c r="K71" s="45"/>
      <c r="L71" s="115"/>
      <c r="M71" s="1"/>
      <c r="AW71" s="111"/>
      <c r="AX71" s="111"/>
      <c r="AY71" s="111"/>
      <c r="AZ71" s="111"/>
    </row>
    <row r="72" customFormat="false" ht="30" hidden="false" customHeight="false" outlineLevel="0" collapsed="false">
      <c r="B72" s="33" t="s">
        <v>298</v>
      </c>
      <c r="C72" s="34" t="s">
        <v>299</v>
      </c>
      <c r="D72" s="19" t="n">
        <v>180</v>
      </c>
      <c r="E72" s="19" t="n">
        <v>180</v>
      </c>
      <c r="F72" s="36"/>
      <c r="G72" s="36"/>
      <c r="H72" s="36"/>
      <c r="I72" s="36"/>
      <c r="K72" s="45" t="n">
        <v>5</v>
      </c>
      <c r="L72" s="115"/>
      <c r="M72" s="1"/>
      <c r="AW72" s="111"/>
      <c r="AX72" s="111"/>
      <c r="AY72" s="111"/>
      <c r="AZ72" s="111"/>
    </row>
    <row r="73" customFormat="false" ht="15" hidden="false" customHeight="true" outlineLevel="0" collapsed="false">
      <c r="B73" s="33" t="s">
        <v>300</v>
      </c>
      <c r="C73" s="34" t="s">
        <v>57</v>
      </c>
      <c r="D73" s="19" t="s">
        <v>34</v>
      </c>
      <c r="E73" s="19" t="s">
        <v>34</v>
      </c>
      <c r="F73" s="36" t="n">
        <f aca="false">SUM(F74:F75)</f>
        <v>0</v>
      </c>
      <c r="G73" s="36" t="n">
        <f aca="false">SUM(G74:G75)</f>
        <v>0</v>
      </c>
      <c r="H73" s="36" t="n">
        <f aca="false">SUM(H74:H75)</f>
        <v>0</v>
      </c>
      <c r="I73" s="36" t="n">
        <f aca="false">SUM(I74:I75)</f>
        <v>0</v>
      </c>
      <c r="K73" s="45"/>
      <c r="L73" s="115"/>
      <c r="M73" s="1"/>
      <c r="AW73" s="111"/>
      <c r="AX73" s="111"/>
      <c r="AY73" s="111"/>
      <c r="AZ73" s="111"/>
    </row>
    <row r="74" customFormat="false" ht="60" hidden="false" customHeight="false" outlineLevel="0" collapsed="false">
      <c r="B74" s="33" t="s">
        <v>301</v>
      </c>
      <c r="C74" s="34" t="s">
        <v>302</v>
      </c>
      <c r="D74" s="19" t="n">
        <v>410</v>
      </c>
      <c r="E74" s="19" t="n">
        <v>410</v>
      </c>
      <c r="F74" s="36"/>
      <c r="G74" s="36"/>
      <c r="H74" s="36"/>
      <c r="I74" s="36"/>
      <c r="K74" s="45" t="n">
        <v>2</v>
      </c>
      <c r="L74" s="115" t="n">
        <v>410</v>
      </c>
      <c r="M74" s="1" t="s">
        <v>303</v>
      </c>
      <c r="AW74" s="111"/>
      <c r="AX74" s="111"/>
      <c r="AY74" s="111"/>
      <c r="AZ74" s="111"/>
    </row>
    <row r="75" customFormat="false" ht="45" hidden="false" customHeight="false" outlineLevel="0" collapsed="false">
      <c r="B75" s="33" t="s">
        <v>304</v>
      </c>
      <c r="C75" s="34" t="s">
        <v>305</v>
      </c>
      <c r="D75" s="19" t="n">
        <v>440</v>
      </c>
      <c r="E75" s="19" t="n">
        <v>440</v>
      </c>
      <c r="F75" s="36" t="n">
        <f aca="false">'Утверждено (ПДД)'!E57</f>
        <v>0</v>
      </c>
      <c r="G75" s="36" t="n">
        <f aca="false">'Утверждено (ПДД)'!F57</f>
        <v>0</v>
      </c>
      <c r="H75" s="36" t="n">
        <f aca="false">'Утверждено (ПДД)'!G57</f>
        <v>0</v>
      </c>
      <c r="I75" s="36"/>
      <c r="K75" s="45" t="n">
        <v>2</v>
      </c>
      <c r="L75" s="115" t="s">
        <v>306</v>
      </c>
      <c r="M75" s="1" t="s">
        <v>307</v>
      </c>
      <c r="AW75" s="111"/>
      <c r="AX75" s="111"/>
      <c r="AY75" s="111"/>
      <c r="AZ75" s="111"/>
    </row>
    <row r="76" customFormat="false" ht="15" hidden="false" customHeight="false" outlineLevel="0" collapsed="false">
      <c r="B76" s="33" t="s">
        <v>308</v>
      </c>
      <c r="C76" s="34" t="s">
        <v>59</v>
      </c>
      <c r="D76" s="19" t="s">
        <v>34</v>
      </c>
      <c r="E76" s="19" t="s">
        <v>34</v>
      </c>
      <c r="F76" s="36"/>
      <c r="G76" s="36"/>
      <c r="H76" s="36"/>
      <c r="I76" s="36"/>
      <c r="J76" s="111"/>
      <c r="K76" s="45" t="s">
        <v>309</v>
      </c>
      <c r="L76" s="115" t="s">
        <v>310</v>
      </c>
      <c r="M76" s="1" t="s">
        <v>311</v>
      </c>
      <c r="AW76" s="111"/>
      <c r="AX76" s="111"/>
      <c r="AY76" s="111"/>
      <c r="AZ76" s="111"/>
    </row>
    <row r="77" customFormat="false" ht="44.25" hidden="false" customHeight="true" outlineLevel="0" collapsed="false">
      <c r="B77" s="33" t="s">
        <v>312</v>
      </c>
      <c r="C77" s="34" t="s">
        <v>61</v>
      </c>
      <c r="D77" s="19" t="n">
        <v>510</v>
      </c>
      <c r="E77" s="19" t="s">
        <v>34</v>
      </c>
      <c r="F77" s="36" t="n">
        <f aca="false">SUM(F78:F80)</f>
        <v>0</v>
      </c>
      <c r="G77" s="36" t="n">
        <f aca="false">SUM(G78:G80)</f>
        <v>0</v>
      </c>
      <c r="H77" s="36" t="n">
        <f aca="false">SUM(H78:H80)</f>
        <v>0</v>
      </c>
      <c r="I77" s="120" t="s">
        <v>34</v>
      </c>
      <c r="K77" s="45" t="s">
        <v>309</v>
      </c>
      <c r="L77" s="115" t="s">
        <v>313</v>
      </c>
      <c r="M77" s="1" t="s">
        <v>314</v>
      </c>
      <c r="AW77" s="111"/>
      <c r="AX77" s="111"/>
      <c r="AY77" s="111"/>
      <c r="AZ77" s="111"/>
    </row>
    <row r="78" customFormat="false" ht="44.25" hidden="false" customHeight="true" outlineLevel="0" collapsed="false">
      <c r="B78" s="33" t="s">
        <v>315</v>
      </c>
      <c r="C78" s="34"/>
      <c r="D78" s="19" t="n">
        <v>510</v>
      </c>
      <c r="E78" s="19" t="n">
        <v>130</v>
      </c>
      <c r="F78" s="36"/>
      <c r="G78" s="36"/>
      <c r="H78" s="36"/>
      <c r="I78" s="120" t="s">
        <v>34</v>
      </c>
      <c r="K78" s="45"/>
      <c r="L78" s="115"/>
      <c r="M78" s="1"/>
      <c r="AW78" s="111"/>
      <c r="AX78" s="111"/>
      <c r="AY78" s="111"/>
      <c r="AZ78" s="111"/>
    </row>
    <row r="79" customFormat="false" ht="15" hidden="false" customHeight="false" outlineLevel="0" collapsed="false">
      <c r="B79" s="33" t="s">
        <v>316</v>
      </c>
      <c r="C79" s="34"/>
      <c r="D79" s="19" t="n">
        <v>510</v>
      </c>
      <c r="E79" s="19" t="n">
        <v>180</v>
      </c>
      <c r="F79" s="36"/>
      <c r="G79" s="36"/>
      <c r="H79" s="36"/>
      <c r="I79" s="120" t="s">
        <v>34</v>
      </c>
      <c r="K79" s="45"/>
      <c r="L79" s="115"/>
      <c r="M79" s="1"/>
      <c r="AW79" s="111"/>
      <c r="AX79" s="111"/>
      <c r="AY79" s="111"/>
      <c r="AZ79" s="111"/>
    </row>
    <row r="80" customFormat="false" ht="15" hidden="false" customHeight="false" outlineLevel="0" collapsed="false">
      <c r="B80" s="33" t="s">
        <v>317</v>
      </c>
      <c r="C80" s="34"/>
      <c r="D80" s="19" t="n">
        <v>510</v>
      </c>
      <c r="E80" s="19" t="n">
        <v>290</v>
      </c>
      <c r="F80" s="36"/>
      <c r="G80" s="36"/>
      <c r="H80" s="36"/>
      <c r="I80" s="120" t="s">
        <v>34</v>
      </c>
      <c r="K80" s="45"/>
      <c r="L80" s="115"/>
      <c r="M80" s="1"/>
      <c r="AW80" s="111"/>
      <c r="AX80" s="111"/>
      <c r="AY80" s="111"/>
      <c r="AZ80" s="111"/>
    </row>
    <row r="81" s="12" customFormat="true" ht="14.25" hidden="false" customHeight="false" outlineLevel="0" collapsed="false">
      <c r="B81" s="37" t="s">
        <v>62</v>
      </c>
      <c r="C81" s="38" t="s">
        <v>63</v>
      </c>
      <c r="D81" s="39" t="s">
        <v>34</v>
      </c>
      <c r="E81" s="39" t="s">
        <v>34</v>
      </c>
      <c r="F81" s="40" t="n">
        <f aca="false">SUM(F82,F125,F146,F162,F182,F188,F228)</f>
        <v>38154595.4</v>
      </c>
      <c r="G81" s="40" t="n">
        <f aca="false">SUM(G82,G125,G146,G162,G182,G188,G228)</f>
        <v>36384612.7</v>
      </c>
      <c r="H81" s="40" t="n">
        <f aca="false">SUM(H82,H125,H146,H162,H182,H188,H228)</f>
        <v>36384612.7</v>
      </c>
      <c r="I81" s="40" t="n">
        <f aca="false">SUM(I82,I125,I146,I162,I182,I188,I228)</f>
        <v>0</v>
      </c>
      <c r="J81" s="111" t="n">
        <v>0</v>
      </c>
      <c r="K81" s="49"/>
      <c r="L81" s="115"/>
      <c r="AW81" s="111"/>
      <c r="AX81" s="111"/>
      <c r="AY81" s="111"/>
      <c r="AZ81" s="111"/>
    </row>
    <row r="82" customFormat="false" ht="30" hidden="false" customHeight="false" outlineLevel="0" collapsed="false">
      <c r="B82" s="33" t="s">
        <v>318</v>
      </c>
      <c r="C82" s="34" t="s">
        <v>65</v>
      </c>
      <c r="D82" s="19" t="s">
        <v>34</v>
      </c>
      <c r="E82" s="19" t="s">
        <v>34</v>
      </c>
      <c r="F82" s="36" t="n">
        <f aca="false">SUM(F83,F93,F106,F109)</f>
        <v>27535199.17</v>
      </c>
      <c r="G82" s="36" t="n">
        <f aca="false">SUM(G83,G93,G106,G109)</f>
        <v>26754075</v>
      </c>
      <c r="H82" s="36" t="n">
        <f aca="false">SUM(H83,H93,H106,H109)</f>
        <v>26754075</v>
      </c>
      <c r="I82" s="120" t="s">
        <v>34</v>
      </c>
      <c r="K82" s="45"/>
      <c r="L82" s="115"/>
      <c r="M82" s="1"/>
      <c r="AW82" s="111"/>
      <c r="AX82" s="111"/>
      <c r="AY82" s="111"/>
      <c r="AZ82" s="111"/>
    </row>
    <row r="83" customFormat="false" ht="30" hidden="false" customHeight="false" outlineLevel="0" collapsed="false">
      <c r="B83" s="33" t="s">
        <v>319</v>
      </c>
      <c r="C83" s="34" t="s">
        <v>67</v>
      </c>
      <c r="D83" s="19" t="n">
        <v>111</v>
      </c>
      <c r="E83" s="19" t="s">
        <v>34</v>
      </c>
      <c r="F83" s="36" t="n">
        <f aca="false">SUM(F84,F87,F90)</f>
        <v>21085380.16</v>
      </c>
      <c r="G83" s="36" t="n">
        <f aca="false">SUM(G84,G87,G90)</f>
        <v>20552446</v>
      </c>
      <c r="H83" s="36" t="n">
        <f aca="false">SUM(H84,H87,H90)</f>
        <v>20552446</v>
      </c>
      <c r="I83" s="120" t="s">
        <v>34</v>
      </c>
      <c r="K83" s="45"/>
      <c r="L83" s="115"/>
      <c r="M83" s="1"/>
      <c r="AW83" s="111"/>
      <c r="AX83" s="111"/>
      <c r="AY83" s="111"/>
      <c r="AZ83" s="111"/>
    </row>
    <row r="84" customFormat="false" ht="79.5" hidden="false" customHeight="true" outlineLevel="0" collapsed="false">
      <c r="B84" s="47" t="s">
        <v>320</v>
      </c>
      <c r="C84" s="34" t="s">
        <v>321</v>
      </c>
      <c r="D84" s="19" t="n">
        <v>111</v>
      </c>
      <c r="E84" s="19" t="s">
        <v>34</v>
      </c>
      <c r="F84" s="36" t="n">
        <f aca="false">SUM(F85:F86)</f>
        <v>20394136.16</v>
      </c>
      <c r="G84" s="36" t="n">
        <f aca="false">SUM(G85:G86)</f>
        <v>19861202</v>
      </c>
      <c r="H84" s="36" t="n">
        <f aca="false">SUM(H85:H86)</f>
        <v>19861202</v>
      </c>
      <c r="I84" s="120" t="s">
        <v>34</v>
      </c>
      <c r="K84" s="45" t="n">
        <v>4</v>
      </c>
      <c r="L84" s="115" t="s">
        <v>322</v>
      </c>
      <c r="M84" s="1" t="s">
        <v>323</v>
      </c>
      <c r="AW84" s="111"/>
      <c r="AX84" s="111"/>
      <c r="AY84" s="111"/>
      <c r="AZ84" s="111"/>
    </row>
    <row r="85" customFormat="false" ht="45" hidden="false" customHeight="true" outlineLevel="0" collapsed="false">
      <c r="B85" s="47" t="s">
        <v>324</v>
      </c>
      <c r="C85" s="34"/>
      <c r="D85" s="19" t="n">
        <v>111</v>
      </c>
      <c r="E85" s="19" t="n">
        <v>210</v>
      </c>
      <c r="F85" s="36" t="n">
        <f aca="false">'Утверждено (МЗ,ИЦ,КАП)'!G9+'Утверждено (МЗ,ИЦ,КАП)'!G120</f>
        <v>20326659.16</v>
      </c>
      <c r="G85" s="36" t="n">
        <f aca="false">'Утверждено (МЗ,ИЦ,КАП)'!H9+'Утверждено (МЗ,ИЦ,КАП)'!H120</f>
        <v>19793725</v>
      </c>
      <c r="H85" s="36" t="n">
        <f aca="false">'Утверждено (МЗ,ИЦ,КАП)'!I9+'Утверждено (МЗ,ИЦ,КАП)'!I120</f>
        <v>19793725</v>
      </c>
      <c r="I85" s="120" t="s">
        <v>34</v>
      </c>
      <c r="K85" s="45"/>
      <c r="L85" s="115"/>
      <c r="M85" s="1"/>
      <c r="AW85" s="111"/>
      <c r="AX85" s="111"/>
      <c r="AY85" s="111"/>
      <c r="AZ85" s="111"/>
    </row>
    <row r="86" customFormat="false" ht="15" hidden="false" customHeight="false" outlineLevel="0" collapsed="false">
      <c r="B86" s="47" t="s">
        <v>325</v>
      </c>
      <c r="C86" s="34"/>
      <c r="D86" s="19" t="n">
        <v>111</v>
      </c>
      <c r="E86" s="19" t="n">
        <v>260</v>
      </c>
      <c r="F86" s="36" t="n">
        <f aca="false">'Утверждено (МЗ,ИЦ,КАП)'!G10+'Утверждено (МЗ,ИЦ,КАП)'!G121</f>
        <v>67477</v>
      </c>
      <c r="G86" s="36" t="n">
        <f aca="false">'Утверждено (МЗ,ИЦ,КАП)'!H10+'Утверждено (МЗ,ИЦ,КАП)'!H121</f>
        <v>67477</v>
      </c>
      <c r="H86" s="36" t="n">
        <f aca="false">'Утверждено (МЗ,ИЦ,КАП)'!I10+'Утверждено (МЗ,ИЦ,КАП)'!I121</f>
        <v>67477</v>
      </c>
      <c r="I86" s="120" t="s">
        <v>34</v>
      </c>
      <c r="K86" s="45"/>
      <c r="L86" s="115"/>
      <c r="M86" s="1"/>
      <c r="AW86" s="111"/>
      <c r="AX86" s="111"/>
      <c r="AY86" s="111"/>
      <c r="AZ86" s="111"/>
    </row>
    <row r="87" customFormat="false" ht="45" hidden="false" customHeight="false" outlineLevel="0" collapsed="false">
      <c r="B87" s="33" t="s">
        <v>326</v>
      </c>
      <c r="C87" s="34" t="s">
        <v>327</v>
      </c>
      <c r="D87" s="19" t="n">
        <v>111</v>
      </c>
      <c r="E87" s="19" t="s">
        <v>34</v>
      </c>
      <c r="F87" s="36" t="n">
        <f aca="false">SUM(F88:F89)</f>
        <v>691244</v>
      </c>
      <c r="G87" s="36" t="n">
        <f aca="false">SUM(G88:G89)</f>
        <v>691244</v>
      </c>
      <c r="H87" s="36" t="n">
        <f aca="false">SUM(H88:H89)</f>
        <v>691244</v>
      </c>
      <c r="I87" s="120" t="s">
        <v>34</v>
      </c>
      <c r="K87" s="45" t="n">
        <v>2</v>
      </c>
      <c r="L87" s="115" t="s">
        <v>322</v>
      </c>
      <c r="M87" s="1" t="s">
        <v>323</v>
      </c>
      <c r="AW87" s="111"/>
      <c r="AX87" s="111"/>
      <c r="AY87" s="111"/>
      <c r="AZ87" s="111"/>
    </row>
    <row r="88" customFormat="false" ht="45" hidden="false" customHeight="true" outlineLevel="0" collapsed="false">
      <c r="B88" s="47" t="s">
        <v>328</v>
      </c>
      <c r="C88" s="34"/>
      <c r="D88" s="19" t="n">
        <v>111</v>
      </c>
      <c r="E88" s="19" t="n">
        <v>210</v>
      </c>
      <c r="F88" s="121" t="n">
        <f aca="false">'Утверждено (ПДД)'!E82</f>
        <v>690244</v>
      </c>
      <c r="G88" s="121" t="n">
        <f aca="false">'Утверждено (ПДД)'!F82</f>
        <v>690244</v>
      </c>
      <c r="H88" s="121" t="n">
        <f aca="false">'Утверждено (ПДД)'!G82</f>
        <v>690244</v>
      </c>
      <c r="I88" s="120" t="s">
        <v>34</v>
      </c>
      <c r="K88" s="45"/>
      <c r="L88" s="115"/>
      <c r="M88" s="1"/>
      <c r="AW88" s="111"/>
      <c r="AX88" s="111"/>
      <c r="AY88" s="111"/>
      <c r="AZ88" s="111"/>
    </row>
    <row r="89" customFormat="false" ht="15" hidden="false" customHeight="false" outlineLevel="0" collapsed="false">
      <c r="B89" s="47" t="s">
        <v>329</v>
      </c>
      <c r="C89" s="34"/>
      <c r="D89" s="19" t="n">
        <v>111</v>
      </c>
      <c r="E89" s="19" t="n">
        <v>260</v>
      </c>
      <c r="F89" s="121" t="n">
        <f aca="false">'Утверждено (ПДД)'!E83</f>
        <v>1000</v>
      </c>
      <c r="G89" s="121" t="n">
        <f aca="false">'Утверждено (ПДД)'!F83</f>
        <v>1000</v>
      </c>
      <c r="H89" s="121" t="n">
        <f aca="false">'Утверждено (ПДД)'!G83</f>
        <v>1000</v>
      </c>
      <c r="I89" s="120" t="s">
        <v>34</v>
      </c>
      <c r="K89" s="45"/>
      <c r="L89" s="115"/>
      <c r="M89" s="1"/>
      <c r="AW89" s="111"/>
      <c r="AX89" s="111"/>
      <c r="AY89" s="111"/>
      <c r="AZ89" s="111"/>
    </row>
    <row r="90" customFormat="false" ht="15" hidden="false" customHeight="false" outlineLevel="0" collapsed="false">
      <c r="B90" s="33" t="s">
        <v>330</v>
      </c>
      <c r="C90" s="34" t="s">
        <v>331</v>
      </c>
      <c r="D90" s="19" t="n">
        <v>111</v>
      </c>
      <c r="E90" s="19" t="s">
        <v>34</v>
      </c>
      <c r="F90" s="36" t="n">
        <f aca="false">SUM(F91:F92)</f>
        <v>0</v>
      </c>
      <c r="G90" s="36" t="n">
        <f aca="false">SUM(G91:G92)</f>
        <v>0</v>
      </c>
      <c r="H90" s="36" t="n">
        <f aca="false">SUM(H91:H92)</f>
        <v>0</v>
      </c>
      <c r="I90" s="120" t="s">
        <v>34</v>
      </c>
      <c r="K90" s="45" t="n">
        <v>5</v>
      </c>
      <c r="L90" s="115" t="s">
        <v>322</v>
      </c>
      <c r="M90" s="1" t="s">
        <v>323</v>
      </c>
      <c r="AW90" s="111"/>
      <c r="AX90" s="111"/>
      <c r="AY90" s="111"/>
      <c r="AZ90" s="111"/>
    </row>
    <row r="91" customFormat="false" ht="45" hidden="false" customHeight="true" outlineLevel="0" collapsed="false">
      <c r="B91" s="47" t="s">
        <v>328</v>
      </c>
      <c r="C91" s="34"/>
      <c r="D91" s="19" t="n">
        <v>111</v>
      </c>
      <c r="E91" s="19" t="n">
        <v>210</v>
      </c>
      <c r="F91" s="36" t="n">
        <f aca="false">'Утверждено (МЗ,ИЦ,КАП)'!G254+'Утверждено (МЗ,ИЦ,КАП)'!G259</f>
        <v>0</v>
      </c>
      <c r="G91" s="36" t="n">
        <f aca="false">'Утверждено (МЗ,ИЦ,КАП)'!H254+'Утверждено (МЗ,ИЦ,КАП)'!H259</f>
        <v>0</v>
      </c>
      <c r="H91" s="36" t="n">
        <f aca="false">'Утверждено (МЗ,ИЦ,КАП)'!I254+'Утверждено (МЗ,ИЦ,КАП)'!I259</f>
        <v>0</v>
      </c>
      <c r="I91" s="120" t="s">
        <v>34</v>
      </c>
      <c r="K91" s="45"/>
      <c r="L91" s="115"/>
      <c r="M91" s="1"/>
      <c r="AW91" s="111"/>
      <c r="AX91" s="111"/>
      <c r="AY91" s="111"/>
      <c r="AZ91" s="111"/>
    </row>
    <row r="92" customFormat="false" ht="15" hidden="false" customHeight="false" outlineLevel="0" collapsed="false">
      <c r="B92" s="47" t="s">
        <v>329</v>
      </c>
      <c r="C92" s="34"/>
      <c r="D92" s="19" t="n">
        <v>111</v>
      </c>
      <c r="E92" s="19" t="n">
        <v>260</v>
      </c>
      <c r="F92" s="36" t="n">
        <f aca="false">'Утверждено (МЗ,ИЦ,КАП)'!G255+'Утверждено (МЗ,ИЦ,КАП)'!G260</f>
        <v>0</v>
      </c>
      <c r="G92" s="36" t="n">
        <f aca="false">'Утверждено (МЗ,ИЦ,КАП)'!H255+'Утверждено (МЗ,ИЦ,КАП)'!H260</f>
        <v>0</v>
      </c>
      <c r="H92" s="36" t="n">
        <f aca="false">'Утверждено (МЗ,ИЦ,КАП)'!I255+'Утверждено (МЗ,ИЦ,КАП)'!I260</f>
        <v>0</v>
      </c>
      <c r="I92" s="120" t="s">
        <v>34</v>
      </c>
      <c r="K92" s="45"/>
      <c r="L92" s="115"/>
      <c r="M92" s="1"/>
      <c r="AW92" s="111"/>
      <c r="AX92" s="111"/>
      <c r="AY92" s="111"/>
      <c r="AZ92" s="111"/>
    </row>
    <row r="93" customFormat="false" ht="30" hidden="false" customHeight="false" outlineLevel="0" collapsed="false">
      <c r="B93" s="33" t="s">
        <v>332</v>
      </c>
      <c r="C93" s="34" t="s">
        <v>70</v>
      </c>
      <c r="D93" s="19" t="n">
        <v>112</v>
      </c>
      <c r="E93" s="19" t="s">
        <v>34</v>
      </c>
      <c r="F93" s="36" t="n">
        <f aca="false">SUM(F94,F98,F102)</f>
        <v>0</v>
      </c>
      <c r="G93" s="36" t="n">
        <f aca="false">SUM(G94,G98,G102)</f>
        <v>0</v>
      </c>
      <c r="H93" s="36" t="n">
        <f aca="false">SUM(H94,H98,H102)</f>
        <v>0</v>
      </c>
      <c r="I93" s="120" t="s">
        <v>34</v>
      </c>
      <c r="K93" s="45"/>
      <c r="L93" s="115"/>
      <c r="M93" s="1"/>
      <c r="AW93" s="111"/>
      <c r="AX93" s="111"/>
      <c r="AY93" s="111"/>
      <c r="AZ93" s="111"/>
    </row>
    <row r="94" customFormat="false" ht="77.25" hidden="false" customHeight="true" outlineLevel="0" collapsed="false">
      <c r="B94" s="47" t="s">
        <v>333</v>
      </c>
      <c r="C94" s="34" t="s">
        <v>334</v>
      </c>
      <c r="D94" s="19" t="n">
        <v>112</v>
      </c>
      <c r="E94" s="19" t="s">
        <v>34</v>
      </c>
      <c r="F94" s="36" t="n">
        <f aca="false">SUM(F95:F97)</f>
        <v>0</v>
      </c>
      <c r="G94" s="36" t="n">
        <f aca="false">SUM(G95:G97)</f>
        <v>0</v>
      </c>
      <c r="H94" s="36" t="n">
        <f aca="false">SUM(H95:H97)</f>
        <v>0</v>
      </c>
      <c r="I94" s="120" t="s">
        <v>34</v>
      </c>
      <c r="K94" s="45" t="n">
        <v>4</v>
      </c>
      <c r="L94" s="115" t="s">
        <v>335</v>
      </c>
      <c r="M94" s="1" t="s">
        <v>336</v>
      </c>
      <c r="AW94" s="111"/>
      <c r="AX94" s="111"/>
      <c r="AY94" s="111"/>
      <c r="AZ94" s="111"/>
    </row>
    <row r="95" customFormat="false" ht="45" hidden="false" customHeight="true" outlineLevel="0" collapsed="false">
      <c r="B95" s="47" t="s">
        <v>337</v>
      </c>
      <c r="C95" s="34"/>
      <c r="D95" s="19" t="n">
        <v>112</v>
      </c>
      <c r="E95" s="19" t="n">
        <v>210</v>
      </c>
      <c r="F95" s="36"/>
      <c r="G95" s="36"/>
      <c r="H95" s="36"/>
      <c r="I95" s="120" t="s">
        <v>34</v>
      </c>
      <c r="K95" s="45"/>
      <c r="L95" s="115"/>
      <c r="M95" s="1"/>
      <c r="AW95" s="111"/>
      <c r="AX95" s="111"/>
      <c r="AY95" s="111"/>
      <c r="AZ95" s="111"/>
    </row>
    <row r="96" customFormat="false" ht="15" hidden="false" customHeight="false" outlineLevel="0" collapsed="false">
      <c r="B96" s="47" t="s">
        <v>338</v>
      </c>
      <c r="C96" s="34"/>
      <c r="D96" s="19" t="n">
        <v>112</v>
      </c>
      <c r="E96" s="19" t="n">
        <v>220</v>
      </c>
      <c r="F96" s="36" t="n">
        <f aca="false">'Утверждено (МЗ,ИЦ,КАП)'!G12</f>
        <v>0</v>
      </c>
      <c r="G96" s="36"/>
      <c r="H96" s="36"/>
      <c r="I96" s="120" t="s">
        <v>34</v>
      </c>
      <c r="K96" s="45"/>
      <c r="L96" s="115"/>
      <c r="M96" s="1"/>
      <c r="AW96" s="111"/>
      <c r="AX96" s="111"/>
      <c r="AY96" s="111"/>
      <c r="AZ96" s="111"/>
    </row>
    <row r="97" customFormat="false" ht="15" hidden="false" customHeight="false" outlineLevel="0" collapsed="false">
      <c r="B97" s="47" t="s">
        <v>339</v>
      </c>
      <c r="C97" s="34"/>
      <c r="D97" s="19" t="n">
        <v>112</v>
      </c>
      <c r="E97" s="19" t="n">
        <v>260</v>
      </c>
      <c r="F97" s="36"/>
      <c r="G97" s="36"/>
      <c r="H97" s="36"/>
      <c r="I97" s="120" t="s">
        <v>34</v>
      </c>
      <c r="K97" s="45"/>
      <c r="L97" s="115"/>
      <c r="M97" s="1"/>
      <c r="AW97" s="111"/>
      <c r="AX97" s="111"/>
      <c r="AY97" s="111"/>
      <c r="AZ97" s="111"/>
    </row>
    <row r="98" customFormat="false" ht="45" hidden="false" customHeight="false" outlineLevel="0" collapsed="false">
      <c r="B98" s="33" t="s">
        <v>340</v>
      </c>
      <c r="C98" s="34" t="s">
        <v>341</v>
      </c>
      <c r="D98" s="19" t="n">
        <v>112</v>
      </c>
      <c r="E98" s="19" t="s">
        <v>34</v>
      </c>
      <c r="F98" s="36" t="n">
        <f aca="false">SUM(F99:F101)</f>
        <v>0</v>
      </c>
      <c r="G98" s="36" t="n">
        <f aca="false">SUM(G99:G101)</f>
        <v>0</v>
      </c>
      <c r="H98" s="36" t="n">
        <f aca="false">SUM(H99:H101)</f>
        <v>0</v>
      </c>
      <c r="I98" s="120" t="s">
        <v>34</v>
      </c>
      <c r="K98" s="45" t="n">
        <v>2</v>
      </c>
      <c r="L98" s="115" t="s">
        <v>335</v>
      </c>
      <c r="M98" s="1" t="s">
        <v>336</v>
      </c>
      <c r="AW98" s="111"/>
      <c r="AX98" s="111"/>
      <c r="AY98" s="111"/>
      <c r="AZ98" s="111"/>
    </row>
    <row r="99" customFormat="false" ht="45" hidden="false" customHeight="true" outlineLevel="0" collapsed="false">
      <c r="B99" s="47" t="s">
        <v>337</v>
      </c>
      <c r="C99" s="34"/>
      <c r="D99" s="19" t="n">
        <v>112</v>
      </c>
      <c r="E99" s="19" t="n">
        <v>210</v>
      </c>
      <c r="F99" s="36"/>
      <c r="G99" s="36"/>
      <c r="H99" s="36"/>
      <c r="I99" s="120" t="s">
        <v>34</v>
      </c>
      <c r="K99" s="45"/>
      <c r="L99" s="115"/>
      <c r="M99" s="1"/>
      <c r="AW99" s="111"/>
      <c r="AX99" s="111"/>
      <c r="AY99" s="111"/>
      <c r="AZ99" s="111"/>
    </row>
    <row r="100" customFormat="false" ht="15" hidden="false" customHeight="false" outlineLevel="0" collapsed="false">
      <c r="B100" s="47" t="s">
        <v>338</v>
      </c>
      <c r="C100" s="34"/>
      <c r="D100" s="19" t="n">
        <v>112</v>
      </c>
      <c r="E100" s="19" t="n">
        <v>220</v>
      </c>
      <c r="F100" s="121"/>
      <c r="G100" s="121"/>
      <c r="H100" s="121"/>
      <c r="I100" s="120" t="s">
        <v>34</v>
      </c>
      <c r="K100" s="45"/>
      <c r="L100" s="115"/>
      <c r="M100" s="1"/>
      <c r="AW100" s="111"/>
      <c r="AX100" s="111"/>
      <c r="AY100" s="111"/>
      <c r="AZ100" s="111"/>
    </row>
    <row r="101" customFormat="false" ht="15" hidden="false" customHeight="false" outlineLevel="0" collapsed="false">
      <c r="B101" s="47" t="s">
        <v>339</v>
      </c>
      <c r="C101" s="34"/>
      <c r="D101" s="19" t="n">
        <v>112</v>
      </c>
      <c r="E101" s="19" t="n">
        <v>260</v>
      </c>
      <c r="F101" s="36"/>
      <c r="G101" s="36"/>
      <c r="H101" s="36"/>
      <c r="I101" s="120" t="s">
        <v>34</v>
      </c>
      <c r="K101" s="45"/>
      <c r="L101" s="115"/>
      <c r="M101" s="1"/>
      <c r="AW101" s="111"/>
      <c r="AX101" s="111"/>
      <c r="AY101" s="111"/>
      <c r="AZ101" s="111"/>
    </row>
    <row r="102" customFormat="false" ht="15" hidden="false" customHeight="false" outlineLevel="0" collapsed="false">
      <c r="B102" s="33" t="s">
        <v>342</v>
      </c>
      <c r="C102" s="34" t="s">
        <v>343</v>
      </c>
      <c r="D102" s="19" t="n">
        <v>112</v>
      </c>
      <c r="E102" s="19" t="s">
        <v>34</v>
      </c>
      <c r="F102" s="36" t="n">
        <f aca="false">SUM(F103:F105)</f>
        <v>0</v>
      </c>
      <c r="G102" s="36" t="n">
        <f aca="false">SUM(G103:G105)</f>
        <v>0</v>
      </c>
      <c r="H102" s="36" t="n">
        <f aca="false">SUM(H103:H105)</f>
        <v>0</v>
      </c>
      <c r="I102" s="120" t="s">
        <v>34</v>
      </c>
      <c r="K102" s="45" t="n">
        <v>5</v>
      </c>
      <c r="L102" s="115" t="s">
        <v>335</v>
      </c>
      <c r="M102" s="1" t="s">
        <v>336</v>
      </c>
      <c r="AW102" s="111"/>
      <c r="AX102" s="111"/>
      <c r="AY102" s="111"/>
      <c r="AZ102" s="111"/>
    </row>
    <row r="103" customFormat="false" ht="45" hidden="false" customHeight="true" outlineLevel="0" collapsed="false">
      <c r="B103" s="47" t="s">
        <v>337</v>
      </c>
      <c r="C103" s="34"/>
      <c r="D103" s="19" t="n">
        <v>112</v>
      </c>
      <c r="E103" s="19" t="n">
        <v>210</v>
      </c>
      <c r="F103" s="36"/>
      <c r="G103" s="36"/>
      <c r="H103" s="36"/>
      <c r="I103" s="120" t="s">
        <v>34</v>
      </c>
      <c r="K103" s="45"/>
      <c r="L103" s="115"/>
      <c r="M103" s="1"/>
      <c r="AW103" s="111"/>
      <c r="AX103" s="111"/>
      <c r="AY103" s="111"/>
      <c r="AZ103" s="111"/>
    </row>
    <row r="104" customFormat="false" ht="15" hidden="false" customHeight="false" outlineLevel="0" collapsed="false">
      <c r="B104" s="47" t="s">
        <v>338</v>
      </c>
      <c r="C104" s="34"/>
      <c r="D104" s="19" t="n">
        <v>112</v>
      </c>
      <c r="E104" s="19" t="n">
        <v>220</v>
      </c>
      <c r="F104" s="36"/>
      <c r="G104" s="36"/>
      <c r="H104" s="36"/>
      <c r="I104" s="120" t="s">
        <v>34</v>
      </c>
      <c r="K104" s="45"/>
      <c r="L104" s="115"/>
      <c r="M104" s="1"/>
      <c r="AW104" s="111"/>
      <c r="AX104" s="111"/>
      <c r="AY104" s="111"/>
      <c r="AZ104" s="111"/>
    </row>
    <row r="105" customFormat="false" ht="15" hidden="false" customHeight="false" outlineLevel="0" collapsed="false">
      <c r="B105" s="47" t="s">
        <v>339</v>
      </c>
      <c r="C105" s="34"/>
      <c r="D105" s="19" t="n">
        <v>112</v>
      </c>
      <c r="E105" s="19" t="n">
        <v>260</v>
      </c>
      <c r="F105" s="36"/>
      <c r="G105" s="36"/>
      <c r="H105" s="36"/>
      <c r="I105" s="120" t="s">
        <v>34</v>
      </c>
      <c r="K105" s="45"/>
      <c r="L105" s="115"/>
      <c r="M105" s="1"/>
      <c r="AW105" s="111"/>
      <c r="AX105" s="111"/>
      <c r="AY105" s="111"/>
      <c r="AZ105" s="111"/>
    </row>
    <row r="106" customFormat="false" ht="46.5" hidden="false" customHeight="true" outlineLevel="0" collapsed="false">
      <c r="B106" s="33" t="s">
        <v>344</v>
      </c>
      <c r="C106" s="34" t="s">
        <v>72</v>
      </c>
      <c r="D106" s="19" t="n">
        <v>113</v>
      </c>
      <c r="E106" s="19" t="s">
        <v>34</v>
      </c>
      <c r="F106" s="36" t="n">
        <f aca="false">SUM(F107:F108)</f>
        <v>0</v>
      </c>
      <c r="G106" s="36" t="n">
        <f aca="false">SUM(G107:G108)</f>
        <v>0</v>
      </c>
      <c r="H106" s="36" t="n">
        <f aca="false">SUM(H107:H108)</f>
        <v>0</v>
      </c>
      <c r="I106" s="120" t="s">
        <v>34</v>
      </c>
      <c r="K106" s="45"/>
      <c r="L106" s="115"/>
      <c r="M106" s="1"/>
      <c r="AW106" s="111"/>
      <c r="AX106" s="111"/>
      <c r="AY106" s="111"/>
      <c r="AZ106" s="111"/>
    </row>
    <row r="107" customFormat="false" ht="76.5" hidden="false" customHeight="true" outlineLevel="0" collapsed="false">
      <c r="B107" s="47" t="s">
        <v>345</v>
      </c>
      <c r="C107" s="34" t="s">
        <v>346</v>
      </c>
      <c r="D107" s="19" t="n">
        <v>113</v>
      </c>
      <c r="E107" s="19" t="n">
        <v>220</v>
      </c>
      <c r="F107" s="36"/>
      <c r="G107" s="36"/>
      <c r="H107" s="36"/>
      <c r="I107" s="120" t="s">
        <v>34</v>
      </c>
      <c r="K107" s="45" t="n">
        <v>4</v>
      </c>
      <c r="L107" s="115" t="n">
        <v>226</v>
      </c>
      <c r="M107" s="1" t="s">
        <v>347</v>
      </c>
      <c r="AW107" s="111"/>
      <c r="AX107" s="111"/>
      <c r="AY107" s="111"/>
      <c r="AZ107" s="111"/>
    </row>
    <row r="108" customFormat="false" ht="45" hidden="false" customHeight="false" outlineLevel="0" collapsed="false">
      <c r="B108" s="33" t="s">
        <v>348</v>
      </c>
      <c r="C108" s="34" t="s">
        <v>349</v>
      </c>
      <c r="D108" s="19" t="n">
        <v>113</v>
      </c>
      <c r="E108" s="19" t="n">
        <v>220</v>
      </c>
      <c r="F108" s="36"/>
      <c r="G108" s="36"/>
      <c r="H108" s="36"/>
      <c r="I108" s="120" t="s">
        <v>34</v>
      </c>
      <c r="K108" s="45" t="n">
        <v>2</v>
      </c>
      <c r="L108" s="115" t="n">
        <v>226</v>
      </c>
      <c r="M108" s="1" t="s">
        <v>347</v>
      </c>
      <c r="AW108" s="111"/>
      <c r="AX108" s="111"/>
      <c r="AY108" s="111"/>
      <c r="AZ108" s="111"/>
    </row>
    <row r="109" customFormat="false" ht="58.5" hidden="false" customHeight="true" outlineLevel="0" collapsed="false">
      <c r="B109" s="33" t="s">
        <v>350</v>
      </c>
      <c r="C109" s="34" t="s">
        <v>74</v>
      </c>
      <c r="D109" s="19" t="n">
        <v>119</v>
      </c>
      <c r="E109" s="19" t="s">
        <v>34</v>
      </c>
      <c r="F109" s="36" t="n">
        <f aca="false">SUM(F110,F120)</f>
        <v>6449819.01</v>
      </c>
      <c r="G109" s="36" t="n">
        <f aca="false">SUM(G110,G120)</f>
        <v>6201629</v>
      </c>
      <c r="H109" s="36" t="n">
        <f aca="false">SUM(H110,H120)</f>
        <v>6201629</v>
      </c>
      <c r="I109" s="120" t="s">
        <v>34</v>
      </c>
      <c r="K109" s="45"/>
      <c r="L109" s="115"/>
      <c r="M109" s="1"/>
      <c r="AW109" s="111"/>
      <c r="AX109" s="111"/>
      <c r="AY109" s="111"/>
      <c r="AZ109" s="111"/>
    </row>
    <row r="110" customFormat="false" ht="30" hidden="false" customHeight="false" outlineLevel="0" collapsed="false">
      <c r="B110" s="33" t="s">
        <v>351</v>
      </c>
      <c r="C110" s="34" t="s">
        <v>76</v>
      </c>
      <c r="D110" s="19" t="n">
        <v>119</v>
      </c>
      <c r="E110" s="19" t="s">
        <v>34</v>
      </c>
      <c r="F110" s="36" t="n">
        <f aca="false">SUM(F111,F114,F117)</f>
        <v>6449819.01</v>
      </c>
      <c r="G110" s="36" t="n">
        <f aca="false">SUM(G111,G114,G117)</f>
        <v>6201629</v>
      </c>
      <c r="H110" s="36" t="n">
        <f aca="false">SUM(H111,H114,H117)</f>
        <v>6201629</v>
      </c>
      <c r="I110" s="120" t="s">
        <v>34</v>
      </c>
      <c r="K110" s="45"/>
      <c r="L110" s="115"/>
      <c r="M110" s="1"/>
      <c r="AW110" s="111"/>
      <c r="AX110" s="111"/>
      <c r="AY110" s="111"/>
      <c r="AZ110" s="111"/>
    </row>
    <row r="111" customFormat="false" ht="91.5" hidden="false" customHeight="true" outlineLevel="0" collapsed="false">
      <c r="B111" s="47" t="s">
        <v>352</v>
      </c>
      <c r="C111" s="34"/>
      <c r="D111" s="19" t="n">
        <v>119</v>
      </c>
      <c r="E111" s="19" t="s">
        <v>34</v>
      </c>
      <c r="F111" s="36" t="n">
        <f aca="false">SUM(F112:F113)</f>
        <v>6241063.01</v>
      </c>
      <c r="G111" s="36" t="n">
        <f aca="false">SUM(G112:G113)</f>
        <v>5992873</v>
      </c>
      <c r="H111" s="36" t="n">
        <f aca="false">SUM(H112:H113)</f>
        <v>5992873</v>
      </c>
      <c r="I111" s="120" t="s">
        <v>34</v>
      </c>
      <c r="K111" s="45" t="n">
        <v>4</v>
      </c>
      <c r="L111" s="122" t="s">
        <v>353</v>
      </c>
      <c r="M111" s="1" t="s">
        <v>354</v>
      </c>
      <c r="AW111" s="111"/>
      <c r="AX111" s="111"/>
      <c r="AY111" s="111"/>
      <c r="AZ111" s="111"/>
    </row>
    <row r="112" customFormat="false" ht="44.25" hidden="false" customHeight="true" outlineLevel="0" collapsed="false">
      <c r="B112" s="47" t="s">
        <v>355</v>
      </c>
      <c r="C112" s="34"/>
      <c r="D112" s="19" t="n">
        <v>119</v>
      </c>
      <c r="E112" s="19" t="n">
        <v>210</v>
      </c>
      <c r="F112" s="36" t="n">
        <f aca="false">'Утверждено (МЗ,ИЦ,КАП)'!G14+'Утверждено (МЗ,ИЦ,КАП)'!G125</f>
        <v>6241063.01</v>
      </c>
      <c r="G112" s="36" t="n">
        <f aca="false">'Утверждено (МЗ,ИЦ,КАП)'!H14+'Утверждено (МЗ,ИЦ,КАП)'!H125</f>
        <v>5992873</v>
      </c>
      <c r="H112" s="36" t="n">
        <f aca="false">'Утверждено (МЗ,ИЦ,КАП)'!I14+'Утверждено (МЗ,ИЦ,КАП)'!I125</f>
        <v>5992873</v>
      </c>
      <c r="I112" s="120" t="s">
        <v>34</v>
      </c>
      <c r="K112" s="45"/>
      <c r="L112" s="115"/>
      <c r="M112" s="1"/>
      <c r="AW112" s="111"/>
      <c r="AX112" s="111"/>
      <c r="AY112" s="111"/>
      <c r="AZ112" s="111"/>
    </row>
    <row r="113" customFormat="false" ht="15" hidden="false" customHeight="false" outlineLevel="0" collapsed="false">
      <c r="B113" s="47" t="s">
        <v>356</v>
      </c>
      <c r="C113" s="34"/>
      <c r="D113" s="19" t="n">
        <v>119</v>
      </c>
      <c r="E113" s="19" t="n">
        <v>220</v>
      </c>
      <c r="F113" s="36"/>
      <c r="G113" s="36"/>
      <c r="H113" s="36"/>
      <c r="I113" s="120" t="s">
        <v>34</v>
      </c>
      <c r="K113" s="45"/>
      <c r="L113" s="115"/>
      <c r="M113" s="1" t="s">
        <v>357</v>
      </c>
      <c r="AW113" s="111"/>
      <c r="AX113" s="111"/>
      <c r="AY113" s="111"/>
      <c r="AZ113" s="111"/>
    </row>
    <row r="114" customFormat="false" ht="45" hidden="false" customHeight="false" outlineLevel="0" collapsed="false">
      <c r="B114" s="33" t="s">
        <v>358</v>
      </c>
      <c r="C114" s="34"/>
      <c r="D114" s="19" t="n">
        <v>119</v>
      </c>
      <c r="E114" s="19" t="s">
        <v>34</v>
      </c>
      <c r="F114" s="36" t="n">
        <f aca="false">SUM(F115:F116)</f>
        <v>208756</v>
      </c>
      <c r="G114" s="36" t="n">
        <f aca="false">SUM(G115:G116)</f>
        <v>208756</v>
      </c>
      <c r="H114" s="36" t="n">
        <f aca="false">SUM(H115:H116)</f>
        <v>208756</v>
      </c>
      <c r="I114" s="120" t="s">
        <v>34</v>
      </c>
      <c r="K114" s="45" t="n">
        <v>2</v>
      </c>
      <c r="L114" s="122" t="s">
        <v>353</v>
      </c>
      <c r="M114" s="1" t="s">
        <v>354</v>
      </c>
      <c r="AW114" s="111"/>
      <c r="AX114" s="111"/>
      <c r="AY114" s="111"/>
      <c r="AZ114" s="111"/>
    </row>
    <row r="115" customFormat="false" ht="44.25" hidden="false" customHeight="true" outlineLevel="0" collapsed="false">
      <c r="B115" s="47" t="s">
        <v>355</v>
      </c>
      <c r="C115" s="34"/>
      <c r="D115" s="19" t="n">
        <v>119</v>
      </c>
      <c r="E115" s="19" t="n">
        <v>210</v>
      </c>
      <c r="F115" s="121" t="n">
        <f aca="false">'Утверждено (ПДД)'!E87</f>
        <v>208756</v>
      </c>
      <c r="G115" s="121" t="n">
        <f aca="false">'Утверждено (ПДД)'!F87</f>
        <v>208756</v>
      </c>
      <c r="H115" s="121" t="n">
        <f aca="false">'Утверждено (ПДД)'!G87</f>
        <v>208756</v>
      </c>
      <c r="I115" s="120" t="s">
        <v>34</v>
      </c>
      <c r="K115" s="45"/>
      <c r="L115" s="115"/>
      <c r="M115" s="1"/>
      <c r="AW115" s="111"/>
      <c r="AX115" s="111"/>
      <c r="AY115" s="111"/>
      <c r="AZ115" s="111"/>
    </row>
    <row r="116" customFormat="false" ht="15" hidden="false" customHeight="false" outlineLevel="0" collapsed="false">
      <c r="B116" s="47" t="s">
        <v>356</v>
      </c>
      <c r="C116" s="34"/>
      <c r="D116" s="19" t="n">
        <v>119</v>
      </c>
      <c r="E116" s="19" t="n">
        <v>220</v>
      </c>
      <c r="F116" s="36"/>
      <c r="G116" s="36"/>
      <c r="H116" s="36"/>
      <c r="I116" s="120" t="s">
        <v>34</v>
      </c>
      <c r="K116" s="45"/>
      <c r="L116" s="115"/>
      <c r="M116" s="1" t="s">
        <v>357</v>
      </c>
      <c r="AW116" s="111"/>
      <c r="AX116" s="111"/>
      <c r="AY116" s="111"/>
      <c r="AZ116" s="111"/>
    </row>
    <row r="117" customFormat="false" ht="15" hidden="false" customHeight="false" outlineLevel="0" collapsed="false">
      <c r="B117" s="33" t="s">
        <v>359</v>
      </c>
      <c r="C117" s="34"/>
      <c r="D117" s="19" t="n">
        <v>119</v>
      </c>
      <c r="E117" s="19" t="s">
        <v>34</v>
      </c>
      <c r="F117" s="36" t="n">
        <f aca="false">SUM(F118:F119)</f>
        <v>0</v>
      </c>
      <c r="G117" s="36" t="n">
        <f aca="false">SUM(G118:G119)</f>
        <v>0</v>
      </c>
      <c r="H117" s="36" t="n">
        <f aca="false">SUM(H118:H119)</f>
        <v>0</v>
      </c>
      <c r="I117" s="120" t="s">
        <v>34</v>
      </c>
      <c r="K117" s="45" t="n">
        <v>5</v>
      </c>
      <c r="L117" s="122" t="s">
        <v>353</v>
      </c>
      <c r="M117" s="1" t="s">
        <v>354</v>
      </c>
      <c r="AW117" s="111"/>
      <c r="AX117" s="111"/>
      <c r="AY117" s="111"/>
      <c r="AZ117" s="111"/>
    </row>
    <row r="118" customFormat="false" ht="44.25" hidden="false" customHeight="true" outlineLevel="0" collapsed="false">
      <c r="B118" s="47" t="s">
        <v>355</v>
      </c>
      <c r="C118" s="34"/>
      <c r="D118" s="19" t="n">
        <v>119</v>
      </c>
      <c r="E118" s="19" t="n">
        <v>210</v>
      </c>
      <c r="F118" s="36" t="n">
        <f aca="false">'Утверждено (МЗ,ИЦ,КАП)'!G256+'Утверждено (МЗ,ИЦ,КАП)'!G261</f>
        <v>0</v>
      </c>
      <c r="G118" s="36" t="n">
        <f aca="false">'Утверждено (МЗ,ИЦ,КАП)'!H256+'Утверждено (МЗ,ИЦ,КАП)'!H261</f>
        <v>0</v>
      </c>
      <c r="H118" s="36" t="n">
        <f aca="false">'Утверждено (МЗ,ИЦ,КАП)'!I256+'Утверждено (МЗ,ИЦ,КАП)'!I261</f>
        <v>0</v>
      </c>
      <c r="I118" s="120" t="s">
        <v>34</v>
      </c>
      <c r="K118" s="45"/>
      <c r="L118" s="115"/>
      <c r="M118" s="1"/>
      <c r="AW118" s="111"/>
      <c r="AX118" s="111"/>
      <c r="AY118" s="111"/>
      <c r="AZ118" s="111"/>
    </row>
    <row r="119" customFormat="false" ht="15" hidden="false" customHeight="false" outlineLevel="0" collapsed="false">
      <c r="B119" s="47" t="s">
        <v>356</v>
      </c>
      <c r="C119" s="34"/>
      <c r="D119" s="19" t="n">
        <v>119</v>
      </c>
      <c r="E119" s="19" t="n">
        <v>220</v>
      </c>
      <c r="F119" s="36"/>
      <c r="G119" s="36"/>
      <c r="H119" s="36"/>
      <c r="I119" s="120" t="s">
        <v>34</v>
      </c>
      <c r="K119" s="45"/>
      <c r="L119" s="115"/>
      <c r="M119" s="1"/>
      <c r="AW119" s="111"/>
      <c r="AX119" s="111"/>
      <c r="AY119" s="111"/>
      <c r="AZ119" s="111"/>
    </row>
    <row r="120" customFormat="false" ht="15" hidden="false" customHeight="false" outlineLevel="0" collapsed="false">
      <c r="B120" s="33" t="s">
        <v>360</v>
      </c>
      <c r="C120" s="34" t="s">
        <v>79</v>
      </c>
      <c r="D120" s="19" t="n">
        <v>119</v>
      </c>
      <c r="E120" s="19" t="s">
        <v>34</v>
      </c>
      <c r="F120" s="36" t="n">
        <f aca="false">SUM(F121,F123)</f>
        <v>0</v>
      </c>
      <c r="G120" s="36" t="n">
        <f aca="false">SUM(G121,G123)</f>
        <v>0</v>
      </c>
      <c r="H120" s="36" t="n">
        <f aca="false">SUM(H121,H123)</f>
        <v>0</v>
      </c>
      <c r="I120" s="120" t="s">
        <v>34</v>
      </c>
      <c r="K120" s="45"/>
      <c r="L120" s="115"/>
      <c r="M120" s="1"/>
      <c r="AW120" s="111"/>
      <c r="AX120" s="111"/>
      <c r="AY120" s="111"/>
      <c r="AZ120" s="111"/>
    </row>
    <row r="121" customFormat="false" ht="92.25" hidden="false" customHeight="true" outlineLevel="0" collapsed="false">
      <c r="B121" s="47" t="s">
        <v>361</v>
      </c>
      <c r="C121" s="34"/>
      <c r="D121" s="19" t="n">
        <v>119</v>
      </c>
      <c r="E121" s="19" t="s">
        <v>34</v>
      </c>
      <c r="F121" s="36" t="n">
        <f aca="false">SUM(F122)</f>
        <v>0</v>
      </c>
      <c r="G121" s="36" t="n">
        <f aca="false">SUM(G122)</f>
        <v>0</v>
      </c>
      <c r="H121" s="36" t="n">
        <f aca="false">SUM(H122)</f>
        <v>0</v>
      </c>
      <c r="I121" s="120" t="s">
        <v>34</v>
      </c>
      <c r="K121" s="45" t="n">
        <v>4</v>
      </c>
      <c r="L121" s="122" t="s">
        <v>362</v>
      </c>
      <c r="M121" s="2" t="s">
        <v>363</v>
      </c>
      <c r="AW121" s="111"/>
      <c r="AX121" s="111"/>
      <c r="AY121" s="111"/>
      <c r="AZ121" s="111"/>
    </row>
    <row r="122" customFormat="false" ht="30" hidden="false" customHeight="false" outlineLevel="0" collapsed="false">
      <c r="B122" s="47" t="s">
        <v>364</v>
      </c>
      <c r="C122" s="34"/>
      <c r="D122" s="19" t="n">
        <v>119</v>
      </c>
      <c r="E122" s="19" t="n">
        <v>260</v>
      </c>
      <c r="F122" s="36"/>
      <c r="G122" s="36"/>
      <c r="H122" s="36"/>
      <c r="I122" s="120" t="s">
        <v>34</v>
      </c>
      <c r="K122" s="45"/>
      <c r="L122" s="115"/>
      <c r="M122" s="1"/>
      <c r="AW122" s="111"/>
      <c r="AX122" s="111"/>
      <c r="AY122" s="111"/>
      <c r="AZ122" s="111"/>
    </row>
    <row r="123" customFormat="false" ht="45" hidden="false" customHeight="true" outlineLevel="0" collapsed="false">
      <c r="B123" s="33" t="s">
        <v>365</v>
      </c>
      <c r="C123" s="34"/>
      <c r="D123" s="19" t="n">
        <v>119</v>
      </c>
      <c r="E123" s="19" t="s">
        <v>34</v>
      </c>
      <c r="F123" s="36" t="n">
        <f aca="false">SUM(F124)</f>
        <v>0</v>
      </c>
      <c r="G123" s="36" t="n">
        <f aca="false">SUM(G124)</f>
        <v>0</v>
      </c>
      <c r="H123" s="36" t="n">
        <f aca="false">SUM(H124)</f>
        <v>0</v>
      </c>
      <c r="I123" s="120" t="s">
        <v>34</v>
      </c>
      <c r="K123" s="45" t="n">
        <v>2</v>
      </c>
      <c r="L123" s="122" t="s">
        <v>362</v>
      </c>
      <c r="M123" s="2" t="s">
        <v>363</v>
      </c>
      <c r="AW123" s="111"/>
      <c r="AX123" s="111"/>
      <c r="AY123" s="111"/>
      <c r="AZ123" s="111"/>
    </row>
    <row r="124" customFormat="false" ht="30" hidden="false" customHeight="false" outlineLevel="0" collapsed="false">
      <c r="B124" s="47" t="s">
        <v>364</v>
      </c>
      <c r="C124" s="34"/>
      <c r="D124" s="19" t="n">
        <v>119</v>
      </c>
      <c r="E124" s="19" t="n">
        <v>260</v>
      </c>
      <c r="F124" s="36"/>
      <c r="G124" s="36"/>
      <c r="H124" s="36"/>
      <c r="I124" s="120" t="s">
        <v>34</v>
      </c>
      <c r="K124" s="45"/>
      <c r="L124" s="115"/>
      <c r="M124" s="1"/>
      <c r="AW124" s="111"/>
      <c r="AX124" s="111"/>
      <c r="AY124" s="111"/>
      <c r="AZ124" s="111"/>
    </row>
    <row r="125" customFormat="false" ht="15" hidden="false" customHeight="false" outlineLevel="0" collapsed="false">
      <c r="B125" s="33" t="s">
        <v>80</v>
      </c>
      <c r="C125" s="34" t="s">
        <v>81</v>
      </c>
      <c r="D125" s="19" t="n">
        <v>300</v>
      </c>
      <c r="E125" s="19" t="s">
        <v>34</v>
      </c>
      <c r="F125" s="36" t="n">
        <f aca="false">SUM(F126,F139,F142,F144)</f>
        <v>0</v>
      </c>
      <c r="G125" s="36" t="n">
        <f aca="false">SUM(G126,G139,G142,G144)</f>
        <v>0</v>
      </c>
      <c r="H125" s="36" t="n">
        <f aca="false">SUM(H126,H139,H142,H144)</f>
        <v>0</v>
      </c>
      <c r="I125" s="120" t="s">
        <v>34</v>
      </c>
      <c r="K125" s="45"/>
      <c r="L125" s="115"/>
      <c r="M125" s="1"/>
      <c r="AW125" s="111"/>
      <c r="AX125" s="111"/>
      <c r="AY125" s="111"/>
      <c r="AZ125" s="111"/>
    </row>
    <row r="126" customFormat="false" ht="45" hidden="false" customHeight="false" outlineLevel="0" collapsed="false">
      <c r="B126" s="33" t="s">
        <v>366</v>
      </c>
      <c r="C126" s="34" t="s">
        <v>83</v>
      </c>
      <c r="D126" s="19" t="n">
        <v>320</v>
      </c>
      <c r="E126" s="19" t="s">
        <v>34</v>
      </c>
      <c r="F126" s="36" t="n">
        <f aca="false">SUM(F127,F135)</f>
        <v>0</v>
      </c>
      <c r="G126" s="36" t="n">
        <f aca="false">SUM(G127,G135)</f>
        <v>0</v>
      </c>
      <c r="H126" s="36" t="n">
        <f aca="false">SUM(H127,H135)</f>
        <v>0</v>
      </c>
      <c r="I126" s="120" t="s">
        <v>34</v>
      </c>
      <c r="K126" s="45"/>
      <c r="L126" s="115"/>
      <c r="M126" s="1"/>
      <c r="AW126" s="111"/>
      <c r="AX126" s="111"/>
      <c r="AY126" s="111"/>
      <c r="AZ126" s="111"/>
    </row>
    <row r="127" customFormat="false" ht="60" hidden="false" customHeight="false" outlineLevel="0" collapsed="false">
      <c r="B127" s="33" t="s">
        <v>367</v>
      </c>
      <c r="C127" s="34" t="s">
        <v>85</v>
      </c>
      <c r="D127" s="19" t="n">
        <v>321</v>
      </c>
      <c r="E127" s="19" t="s">
        <v>34</v>
      </c>
      <c r="F127" s="36" t="n">
        <f aca="false">SUM(F128,F130,F133)</f>
        <v>0</v>
      </c>
      <c r="G127" s="36" t="n">
        <f aca="false">SUM(G128:G130)</f>
        <v>0</v>
      </c>
      <c r="H127" s="36" t="n">
        <f aca="false">SUM(H128:H130)</f>
        <v>0</v>
      </c>
      <c r="I127" s="120" t="s">
        <v>34</v>
      </c>
      <c r="K127" s="45"/>
      <c r="L127" s="115"/>
      <c r="M127" s="1"/>
      <c r="AW127" s="111"/>
      <c r="AX127" s="111"/>
      <c r="AY127" s="111"/>
      <c r="AZ127" s="111"/>
    </row>
    <row r="128" customFormat="false" ht="75.75" hidden="false" customHeight="true" outlineLevel="0" collapsed="false">
      <c r="B128" s="47" t="s">
        <v>368</v>
      </c>
      <c r="C128" s="34"/>
      <c r="D128" s="19" t="n">
        <v>321</v>
      </c>
      <c r="E128" s="19" t="s">
        <v>34</v>
      </c>
      <c r="F128" s="36" t="n">
        <f aca="false">SUM(F129)</f>
        <v>0</v>
      </c>
      <c r="G128" s="36" t="n">
        <f aca="false">SUM(G129)</f>
        <v>0</v>
      </c>
      <c r="H128" s="36" t="n">
        <f aca="false">SUM(H129)</f>
        <v>0</v>
      </c>
      <c r="I128" s="120" t="s">
        <v>34</v>
      </c>
      <c r="K128" s="45" t="n">
        <v>4</v>
      </c>
      <c r="L128" s="115" t="s">
        <v>369</v>
      </c>
      <c r="M128" s="1" t="s">
        <v>370</v>
      </c>
      <c r="AW128" s="111"/>
      <c r="AX128" s="111"/>
      <c r="AY128" s="111"/>
      <c r="AZ128" s="111"/>
    </row>
    <row r="129" customFormat="false" ht="30" hidden="false" customHeight="false" outlineLevel="0" collapsed="false">
      <c r="B129" s="47" t="s">
        <v>371</v>
      </c>
      <c r="C129" s="34"/>
      <c r="D129" s="19" t="n">
        <v>321</v>
      </c>
      <c r="E129" s="19" t="n">
        <v>260</v>
      </c>
      <c r="F129" s="36" t="n">
        <f aca="false">'Утверждено (МЗ,ИЦ,КАП)'!G88+'Утверждено (МЗ,ИЦ,КАП)'!G147</f>
        <v>0</v>
      </c>
      <c r="G129" s="36" t="n">
        <f aca="false">'Утверждено (МЗ,ИЦ,КАП)'!H88+'Утверждено (МЗ,ИЦ,КАП)'!H147</f>
        <v>0</v>
      </c>
      <c r="H129" s="36" t="n">
        <f aca="false">'Утверждено (МЗ,ИЦ,КАП)'!I88+'Утверждено (МЗ,ИЦ,КАП)'!I147</f>
        <v>0</v>
      </c>
      <c r="I129" s="120" t="s">
        <v>34</v>
      </c>
      <c r="K129" s="45"/>
      <c r="L129" s="115"/>
      <c r="M129" s="1"/>
      <c r="AW129" s="111"/>
      <c r="AX129" s="111"/>
      <c r="AY129" s="111"/>
      <c r="AZ129" s="111"/>
    </row>
    <row r="130" customFormat="false" ht="45" hidden="false" customHeight="false" outlineLevel="0" collapsed="false">
      <c r="B130" s="33" t="s">
        <v>358</v>
      </c>
      <c r="C130" s="34"/>
      <c r="D130" s="19" t="n">
        <v>321</v>
      </c>
      <c r="E130" s="19" t="s">
        <v>34</v>
      </c>
      <c r="F130" s="36" t="n">
        <f aca="false">SUM(F131:F132)</f>
        <v>0</v>
      </c>
      <c r="G130" s="36" t="n">
        <f aca="false">SUM(G131:G132)</f>
        <v>0</v>
      </c>
      <c r="H130" s="36" t="n">
        <f aca="false">SUM(H131:H132)</f>
        <v>0</v>
      </c>
      <c r="I130" s="120" t="s">
        <v>34</v>
      </c>
      <c r="K130" s="45" t="n">
        <v>2</v>
      </c>
      <c r="L130" s="115" t="s">
        <v>372</v>
      </c>
      <c r="M130" s="1" t="s">
        <v>373</v>
      </c>
      <c r="AW130" s="111"/>
      <c r="AX130" s="111"/>
      <c r="AY130" s="111"/>
      <c r="AZ130" s="111"/>
    </row>
    <row r="131" customFormat="false" ht="30" hidden="false" customHeight="false" outlineLevel="0" collapsed="false">
      <c r="B131" s="47" t="s">
        <v>371</v>
      </c>
      <c r="C131" s="34"/>
      <c r="D131" s="19" t="n">
        <v>321</v>
      </c>
      <c r="E131" s="19" t="n">
        <v>260</v>
      </c>
      <c r="F131" s="36" t="n">
        <f aca="false">'Утверждено (ПДД)'!E138</f>
        <v>0</v>
      </c>
      <c r="G131" s="36" t="n">
        <f aca="false">'Утверждено (ПДД)'!F138</f>
        <v>0</v>
      </c>
      <c r="H131" s="36" t="n">
        <f aca="false">'Утверждено (ПДД)'!G138</f>
        <v>0</v>
      </c>
      <c r="I131" s="120" t="s">
        <v>34</v>
      </c>
      <c r="K131" s="45"/>
      <c r="L131" s="115"/>
      <c r="M131" s="1"/>
      <c r="AW131" s="111"/>
      <c r="AX131" s="111"/>
      <c r="AY131" s="111"/>
      <c r="AZ131" s="111"/>
    </row>
    <row r="132" customFormat="false" ht="15" hidden="false" customHeight="false" outlineLevel="0" collapsed="false">
      <c r="B132" s="47" t="s">
        <v>374</v>
      </c>
      <c r="C132" s="34"/>
      <c r="D132" s="19" t="n">
        <v>321</v>
      </c>
      <c r="E132" s="19" t="n">
        <v>290</v>
      </c>
      <c r="F132" s="36" t="n">
        <f aca="false">'Утверждено (ПДД)'!E139</f>
        <v>0</v>
      </c>
      <c r="G132" s="36" t="n">
        <f aca="false">'Утверждено (ПДД)'!F139</f>
        <v>0</v>
      </c>
      <c r="H132" s="36" t="n">
        <f aca="false">'Утверждено (ПДД)'!G139</f>
        <v>0</v>
      </c>
      <c r="I132" s="120" t="s">
        <v>34</v>
      </c>
      <c r="K132" s="45"/>
      <c r="L132" s="115"/>
      <c r="M132" s="1"/>
      <c r="AW132" s="111"/>
      <c r="AX132" s="111"/>
      <c r="AY132" s="111"/>
      <c r="AZ132" s="111"/>
    </row>
    <row r="133" customFormat="false" ht="15" hidden="false" customHeight="false" outlineLevel="0" collapsed="false">
      <c r="B133" s="33" t="s">
        <v>375</v>
      </c>
      <c r="C133" s="34"/>
      <c r="D133" s="19" t="n">
        <v>321</v>
      </c>
      <c r="E133" s="19" t="s">
        <v>34</v>
      </c>
      <c r="F133" s="36" t="n">
        <f aca="false">SUM(F134)</f>
        <v>0</v>
      </c>
      <c r="G133" s="36" t="n">
        <f aca="false">SUM(G134)</f>
        <v>0</v>
      </c>
      <c r="H133" s="36" t="n">
        <f aca="false">SUM(H134)</f>
        <v>0</v>
      </c>
      <c r="I133" s="120" t="s">
        <v>34</v>
      </c>
      <c r="K133" s="45" t="n">
        <v>5</v>
      </c>
      <c r="L133" s="115" t="s">
        <v>369</v>
      </c>
      <c r="M133" s="5" t="s">
        <v>373</v>
      </c>
      <c r="N133" s="5"/>
      <c r="O133" s="5"/>
      <c r="P133" s="5"/>
      <c r="Q133" s="5"/>
      <c r="R133" s="5"/>
      <c r="S133" s="5"/>
      <c r="T133" s="5"/>
      <c r="U133" s="5"/>
      <c r="V133" s="5"/>
      <c r="W133" s="5"/>
      <c r="X133" s="5"/>
      <c r="Y133" s="5"/>
      <c r="Z133" s="5"/>
      <c r="AA133" s="5"/>
      <c r="AB133" s="5"/>
      <c r="AC133" s="5"/>
      <c r="AD133" s="5"/>
      <c r="AE133" s="5"/>
      <c r="AF133" s="5"/>
      <c r="AG133" s="5"/>
      <c r="AH133" s="5"/>
      <c r="AI133" s="5"/>
      <c r="AW133" s="111"/>
      <c r="AX133" s="111"/>
      <c r="AY133" s="111"/>
      <c r="AZ133" s="111"/>
    </row>
    <row r="134" customFormat="false" ht="30" hidden="false" customHeight="false" outlineLevel="0" collapsed="false">
      <c r="B134" s="47" t="s">
        <v>371</v>
      </c>
      <c r="C134" s="34"/>
      <c r="D134" s="19" t="n">
        <v>321</v>
      </c>
      <c r="E134" s="19" t="n">
        <v>260</v>
      </c>
      <c r="F134" s="36"/>
      <c r="G134" s="36"/>
      <c r="H134" s="36"/>
      <c r="I134" s="120" t="s">
        <v>34</v>
      </c>
      <c r="K134" s="45"/>
      <c r="L134" s="115"/>
      <c r="M134" s="1"/>
      <c r="AW134" s="111"/>
      <c r="AX134" s="111"/>
      <c r="AY134" s="111"/>
      <c r="AZ134" s="111"/>
    </row>
    <row r="135" customFormat="false" ht="30" hidden="false" customHeight="false" outlineLevel="0" collapsed="false">
      <c r="B135" s="33" t="s">
        <v>376</v>
      </c>
      <c r="C135" s="34" t="s">
        <v>377</v>
      </c>
      <c r="D135" s="19" t="n">
        <v>323</v>
      </c>
      <c r="E135" s="19" t="s">
        <v>34</v>
      </c>
      <c r="F135" s="36" t="n">
        <f aca="false">SUM(F136)</f>
        <v>0</v>
      </c>
      <c r="G135" s="36" t="n">
        <f aca="false">SUM(G136)</f>
        <v>0</v>
      </c>
      <c r="H135" s="36" t="n">
        <f aca="false">SUM(H136)</f>
        <v>0</v>
      </c>
      <c r="I135" s="120" t="s">
        <v>34</v>
      </c>
      <c r="J135" s="123"/>
      <c r="K135" s="45"/>
      <c r="L135" s="115"/>
      <c r="M135" s="1"/>
      <c r="AW135" s="111"/>
      <c r="AX135" s="111"/>
      <c r="AY135" s="111"/>
      <c r="AZ135" s="111"/>
    </row>
    <row r="136" customFormat="false" ht="30" hidden="false" customHeight="false" outlineLevel="0" collapsed="false">
      <c r="B136" s="47" t="s">
        <v>378</v>
      </c>
      <c r="C136" s="34"/>
      <c r="D136" s="19" t="n">
        <v>323</v>
      </c>
      <c r="E136" s="19" t="s">
        <v>34</v>
      </c>
      <c r="F136" s="36" t="n">
        <f aca="false">SUM(F137:F138)</f>
        <v>0</v>
      </c>
      <c r="G136" s="36" t="n">
        <f aca="false">SUM(G137:G138)</f>
        <v>0</v>
      </c>
      <c r="H136" s="36" t="n">
        <f aca="false">SUM(H137:H138)</f>
        <v>0</v>
      </c>
      <c r="I136" s="120" t="s">
        <v>34</v>
      </c>
      <c r="K136" s="45" t="n">
        <v>5</v>
      </c>
      <c r="L136" s="115" t="s">
        <v>379</v>
      </c>
      <c r="M136" s="1" t="s">
        <v>380</v>
      </c>
      <c r="AW136" s="111"/>
      <c r="AX136" s="111"/>
      <c r="AY136" s="111"/>
      <c r="AZ136" s="111"/>
    </row>
    <row r="137" customFormat="false" ht="30" hidden="false" customHeight="false" outlineLevel="0" collapsed="false">
      <c r="B137" s="47" t="s">
        <v>381</v>
      </c>
      <c r="C137" s="34"/>
      <c r="D137" s="19" t="n">
        <v>323</v>
      </c>
      <c r="E137" s="19" t="n">
        <v>260</v>
      </c>
      <c r="F137" s="36"/>
      <c r="G137" s="36"/>
      <c r="H137" s="36"/>
      <c r="I137" s="120" t="s">
        <v>34</v>
      </c>
      <c r="K137" s="45"/>
      <c r="L137" s="115"/>
      <c r="M137" s="1"/>
      <c r="AW137" s="111"/>
      <c r="AX137" s="111"/>
      <c r="AY137" s="111"/>
      <c r="AZ137" s="111"/>
    </row>
    <row r="138" customFormat="false" ht="15" hidden="false" customHeight="true" outlineLevel="0" collapsed="false">
      <c r="B138" s="47" t="s">
        <v>382</v>
      </c>
      <c r="C138" s="34"/>
      <c r="D138" s="19" t="n">
        <v>323</v>
      </c>
      <c r="E138" s="19" t="n">
        <v>340</v>
      </c>
      <c r="F138" s="36" t="n">
        <f aca="false">'Утверждено (МЗ,ИЦ,КАП)'!G234+'Утверждено (МЗ,ИЦ,КАП)'!G235+'Утверждено (МЗ,ИЦ,КАП)'!G236</f>
        <v>0</v>
      </c>
      <c r="G138" s="36" t="n">
        <f aca="false">'Утверждено (МЗ,ИЦ,КАП)'!H234+'Утверждено (МЗ,ИЦ,КАП)'!H235+'Утверждено (МЗ,ИЦ,КАП)'!H236</f>
        <v>0</v>
      </c>
      <c r="H138" s="36" t="n">
        <f aca="false">'Утверждено (МЗ,ИЦ,КАП)'!I234+'Утверждено (МЗ,ИЦ,КАП)'!I235+'Утверждено (МЗ,ИЦ,КАП)'!I236</f>
        <v>0</v>
      </c>
      <c r="I138" s="120" t="s">
        <v>34</v>
      </c>
      <c r="K138" s="45"/>
      <c r="L138" s="115"/>
      <c r="M138" s="1"/>
      <c r="AW138" s="111"/>
      <c r="AX138" s="111"/>
      <c r="AY138" s="111"/>
      <c r="AZ138" s="111"/>
    </row>
    <row r="139" customFormat="false" ht="15" hidden="false" customHeight="false" outlineLevel="0" collapsed="false">
      <c r="B139" s="33" t="s">
        <v>383</v>
      </c>
      <c r="C139" s="34" t="s">
        <v>87</v>
      </c>
      <c r="D139" s="19" t="n">
        <v>340</v>
      </c>
      <c r="E139" s="19" t="s">
        <v>34</v>
      </c>
      <c r="F139" s="36" t="n">
        <f aca="false">SUM(F140)</f>
        <v>0</v>
      </c>
      <c r="G139" s="36" t="n">
        <f aca="false">SUM(G140)</f>
        <v>0</v>
      </c>
      <c r="H139" s="36" t="n">
        <f aca="false">SUM(H140)</f>
        <v>0</v>
      </c>
      <c r="I139" s="120" t="s">
        <v>34</v>
      </c>
      <c r="K139" s="45"/>
      <c r="L139" s="115"/>
      <c r="M139" s="1"/>
      <c r="AW139" s="111"/>
      <c r="AX139" s="111"/>
      <c r="AY139" s="111"/>
      <c r="AZ139" s="111"/>
    </row>
    <row r="140" customFormat="false" ht="30" hidden="false" customHeight="false" outlineLevel="0" collapsed="false">
      <c r="B140" s="47" t="s">
        <v>384</v>
      </c>
      <c r="C140" s="34" t="s">
        <v>385</v>
      </c>
      <c r="D140" s="19" t="n">
        <v>340</v>
      </c>
      <c r="E140" s="19" t="s">
        <v>34</v>
      </c>
      <c r="F140" s="36" t="n">
        <f aca="false">SUM(F141)</f>
        <v>0</v>
      </c>
      <c r="G140" s="36" t="n">
        <f aca="false">SUM(G141)</f>
        <v>0</v>
      </c>
      <c r="H140" s="36" t="n">
        <f aca="false">SUM(H141)</f>
        <v>0</v>
      </c>
      <c r="I140" s="120" t="s">
        <v>34</v>
      </c>
      <c r="K140" s="45" t="n">
        <v>5</v>
      </c>
      <c r="L140" s="115" t="n">
        <v>296</v>
      </c>
      <c r="M140" s="1" t="s">
        <v>386</v>
      </c>
      <c r="AW140" s="111"/>
      <c r="AX140" s="111"/>
      <c r="AY140" s="111"/>
      <c r="AZ140" s="111"/>
    </row>
    <row r="141" customFormat="false" ht="30" hidden="false" customHeight="false" outlineLevel="0" collapsed="false">
      <c r="B141" s="47" t="s">
        <v>387</v>
      </c>
      <c r="C141" s="34"/>
      <c r="D141" s="19" t="n">
        <v>340</v>
      </c>
      <c r="E141" s="19" t="n">
        <v>290</v>
      </c>
      <c r="F141" s="36" t="n">
        <f aca="false">'Утверждено (МЗ,ИЦ,КАП)'!G229</f>
        <v>0</v>
      </c>
      <c r="G141" s="36" t="n">
        <f aca="false">'Утверждено (МЗ,ИЦ,КАП)'!H229</f>
        <v>0</v>
      </c>
      <c r="H141" s="36" t="n">
        <f aca="false">'Утверждено (МЗ,ИЦ,КАП)'!I229</f>
        <v>0</v>
      </c>
      <c r="I141" s="120" t="s">
        <v>34</v>
      </c>
      <c r="K141" s="45"/>
      <c r="L141" s="115"/>
      <c r="M141" s="1"/>
      <c r="AW141" s="111"/>
      <c r="AX141" s="111"/>
      <c r="AY141" s="111"/>
      <c r="AZ141" s="111"/>
    </row>
    <row r="142" customFormat="false" ht="90" hidden="false" customHeight="false" outlineLevel="0" collapsed="false">
      <c r="B142" s="33" t="s">
        <v>388</v>
      </c>
      <c r="C142" s="34" t="s">
        <v>89</v>
      </c>
      <c r="D142" s="19" t="n">
        <v>350</v>
      </c>
      <c r="E142" s="19"/>
      <c r="F142" s="36" t="n">
        <f aca="false">SUM(F143)</f>
        <v>0</v>
      </c>
      <c r="G142" s="36" t="n">
        <f aca="false">SUM(G143)</f>
        <v>0</v>
      </c>
      <c r="H142" s="36" t="n">
        <f aca="false">SUM(H143)</f>
        <v>0</v>
      </c>
      <c r="I142" s="120" t="s">
        <v>34</v>
      </c>
      <c r="K142" s="45"/>
      <c r="L142" s="115"/>
      <c r="M142" s="1"/>
      <c r="AW142" s="111"/>
      <c r="AX142" s="111"/>
      <c r="AY142" s="111"/>
      <c r="AZ142" s="111"/>
    </row>
    <row r="143" customFormat="false" ht="30" hidden="false" customHeight="false" outlineLevel="0" collapsed="false">
      <c r="B143" s="47" t="s">
        <v>389</v>
      </c>
      <c r="C143" s="34"/>
      <c r="D143" s="19"/>
      <c r="E143" s="19"/>
      <c r="F143" s="36"/>
      <c r="G143" s="36"/>
      <c r="H143" s="36"/>
      <c r="I143" s="120" t="s">
        <v>34</v>
      </c>
      <c r="K143" s="45"/>
      <c r="L143" s="115"/>
      <c r="M143" s="1"/>
      <c r="AW143" s="111"/>
      <c r="AX143" s="111"/>
      <c r="AY143" s="111"/>
      <c r="AZ143" s="111"/>
    </row>
    <row r="144" customFormat="false" ht="15" hidden="false" customHeight="false" outlineLevel="0" collapsed="false">
      <c r="B144" s="33" t="s">
        <v>390</v>
      </c>
      <c r="C144" s="34" t="s">
        <v>93</v>
      </c>
      <c r="D144" s="19" t="n">
        <v>360</v>
      </c>
      <c r="E144" s="19"/>
      <c r="F144" s="36" t="n">
        <f aca="false">SUM(F145)</f>
        <v>0</v>
      </c>
      <c r="G144" s="36" t="n">
        <f aca="false">SUM(G145)</f>
        <v>0</v>
      </c>
      <c r="H144" s="36" t="n">
        <f aca="false">SUM(H145)</f>
        <v>0</v>
      </c>
      <c r="I144" s="120" t="s">
        <v>34</v>
      </c>
      <c r="K144" s="45"/>
      <c r="L144" s="115"/>
      <c r="M144" s="1"/>
      <c r="AW144" s="111"/>
      <c r="AX144" s="111"/>
      <c r="AY144" s="111"/>
      <c r="AZ144" s="111"/>
    </row>
    <row r="145" customFormat="false" ht="30" hidden="false" customHeight="false" outlineLevel="0" collapsed="false">
      <c r="B145" s="47" t="s">
        <v>384</v>
      </c>
      <c r="C145" s="34" t="s">
        <v>391</v>
      </c>
      <c r="D145" s="19" t="n">
        <v>360</v>
      </c>
      <c r="E145" s="19"/>
      <c r="F145" s="36"/>
      <c r="G145" s="36"/>
      <c r="H145" s="36"/>
      <c r="I145" s="120" t="s">
        <v>34</v>
      </c>
      <c r="K145" s="45"/>
      <c r="L145" s="115"/>
      <c r="M145" s="1"/>
      <c r="AW145" s="111"/>
      <c r="AX145" s="111"/>
      <c r="AY145" s="111"/>
      <c r="AZ145" s="111"/>
    </row>
    <row r="146" customFormat="false" ht="15" hidden="false" customHeight="false" outlineLevel="0" collapsed="false">
      <c r="B146" s="33" t="s">
        <v>94</v>
      </c>
      <c r="C146" s="34" t="s">
        <v>95</v>
      </c>
      <c r="D146" s="19" t="n">
        <v>850</v>
      </c>
      <c r="E146" s="19" t="s">
        <v>34</v>
      </c>
      <c r="F146" s="36" t="n">
        <f aca="false">SUM(F147,F152,F157)</f>
        <v>479647</v>
      </c>
      <c r="G146" s="36" t="n">
        <f aca="false">SUM(G147,G152,G157)</f>
        <v>479647</v>
      </c>
      <c r="H146" s="36" t="n">
        <f aca="false">SUM(H147,H152,H157)</f>
        <v>479647</v>
      </c>
      <c r="I146" s="120" t="s">
        <v>34</v>
      </c>
      <c r="K146" s="45"/>
      <c r="L146" s="115"/>
      <c r="M146" s="1"/>
      <c r="AW146" s="111"/>
      <c r="AX146" s="111"/>
      <c r="AY146" s="111"/>
      <c r="AZ146" s="111"/>
    </row>
    <row r="147" customFormat="false" ht="30" hidden="false" customHeight="true" outlineLevel="0" collapsed="false">
      <c r="B147" s="33" t="s">
        <v>392</v>
      </c>
      <c r="C147" s="34" t="s">
        <v>97</v>
      </c>
      <c r="D147" s="19" t="n">
        <v>851</v>
      </c>
      <c r="E147" s="19" t="s">
        <v>34</v>
      </c>
      <c r="F147" s="36" t="n">
        <f aca="false">SUM(F148,F150)</f>
        <v>479647</v>
      </c>
      <c r="G147" s="36" t="n">
        <f aca="false">SUM(G148,G150)</f>
        <v>479647</v>
      </c>
      <c r="H147" s="36" t="n">
        <f aca="false">SUM(H148,H150)</f>
        <v>479647</v>
      </c>
      <c r="I147" s="120" t="s">
        <v>34</v>
      </c>
      <c r="K147" s="45"/>
      <c r="L147" s="115"/>
      <c r="M147" s="1"/>
      <c r="AW147" s="111"/>
      <c r="AX147" s="111"/>
      <c r="AY147" s="111"/>
      <c r="AZ147" s="111"/>
    </row>
    <row r="148" customFormat="false" ht="77.25" hidden="false" customHeight="true" outlineLevel="0" collapsed="false">
      <c r="B148" s="47" t="s">
        <v>345</v>
      </c>
      <c r="C148" s="34" t="s">
        <v>393</v>
      </c>
      <c r="D148" s="19" t="n">
        <v>851</v>
      </c>
      <c r="E148" s="19" t="s">
        <v>34</v>
      </c>
      <c r="F148" s="36" t="n">
        <f aca="false">SUM(F149)</f>
        <v>455670</v>
      </c>
      <c r="G148" s="36" t="n">
        <f aca="false">SUM(G149)</f>
        <v>455670</v>
      </c>
      <c r="H148" s="36" t="n">
        <f aca="false">SUM(H149)</f>
        <v>455670</v>
      </c>
      <c r="I148" s="120" t="s">
        <v>34</v>
      </c>
      <c r="K148" s="45" t="n">
        <v>4</v>
      </c>
      <c r="L148" s="115" t="n">
        <v>291</v>
      </c>
      <c r="M148" s="1" t="s">
        <v>394</v>
      </c>
      <c r="AW148" s="111"/>
      <c r="AX148" s="111"/>
      <c r="AY148" s="111"/>
      <c r="AZ148" s="111"/>
    </row>
    <row r="149" customFormat="false" ht="30" hidden="false" customHeight="false" outlineLevel="0" collapsed="false">
      <c r="B149" s="47" t="s">
        <v>395</v>
      </c>
      <c r="C149" s="34"/>
      <c r="D149" s="19" t="n">
        <v>851</v>
      </c>
      <c r="E149" s="19" t="n">
        <v>290</v>
      </c>
      <c r="F149" s="36" t="n">
        <f aca="false">'Утверждено (МЗ,ИЦ,КАП)'!G91+'Утверждено (МЗ,ИЦ,КАП)'!G92</f>
        <v>455670</v>
      </c>
      <c r="G149" s="36" t="n">
        <f aca="false">'Утверждено (МЗ,ИЦ,КАП)'!H91+'Утверждено (МЗ,ИЦ,КАП)'!H92</f>
        <v>455670</v>
      </c>
      <c r="H149" s="36" t="n">
        <f aca="false">'Утверждено (МЗ,ИЦ,КАП)'!I91+'Утверждено (МЗ,ИЦ,КАП)'!I92</f>
        <v>455670</v>
      </c>
      <c r="I149" s="120" t="s">
        <v>34</v>
      </c>
      <c r="K149" s="45"/>
      <c r="L149" s="115"/>
      <c r="M149" s="1"/>
      <c r="AW149" s="111"/>
      <c r="AX149" s="111"/>
      <c r="AY149" s="111"/>
      <c r="AZ149" s="111"/>
    </row>
    <row r="150" customFormat="false" ht="45" hidden="false" customHeight="false" outlineLevel="0" collapsed="false">
      <c r="B150" s="33" t="s">
        <v>348</v>
      </c>
      <c r="C150" s="34" t="s">
        <v>396</v>
      </c>
      <c r="D150" s="19" t="n">
        <v>851</v>
      </c>
      <c r="E150" s="19" t="s">
        <v>34</v>
      </c>
      <c r="F150" s="36" t="n">
        <f aca="false">SUM(F151)</f>
        <v>23977</v>
      </c>
      <c r="G150" s="36" t="n">
        <f aca="false">SUM(G151)</f>
        <v>23977</v>
      </c>
      <c r="H150" s="36" t="n">
        <f aca="false">SUM(H151)</f>
        <v>23977</v>
      </c>
      <c r="I150" s="120" t="s">
        <v>34</v>
      </c>
      <c r="K150" s="45" t="n">
        <v>2</v>
      </c>
      <c r="L150" s="115" t="n">
        <v>291</v>
      </c>
      <c r="M150" s="1" t="s">
        <v>394</v>
      </c>
      <c r="AW150" s="111"/>
      <c r="AX150" s="111"/>
      <c r="AY150" s="111"/>
      <c r="AZ150" s="111"/>
    </row>
    <row r="151" customFormat="false" ht="30" hidden="false" customHeight="false" outlineLevel="0" collapsed="false">
      <c r="B151" s="47" t="s">
        <v>395</v>
      </c>
      <c r="C151" s="34"/>
      <c r="D151" s="19" t="n">
        <v>851</v>
      </c>
      <c r="E151" s="19" t="n">
        <v>290</v>
      </c>
      <c r="F151" s="121" t="n">
        <f aca="false">'Утверждено (ПДД)'!E142</f>
        <v>23977</v>
      </c>
      <c r="G151" s="121" t="n">
        <f aca="false">'Утверждено (ПДД)'!F142</f>
        <v>23977</v>
      </c>
      <c r="H151" s="121" t="n">
        <f aca="false">'Утверждено (ПДД)'!G142</f>
        <v>23977</v>
      </c>
      <c r="I151" s="120" t="s">
        <v>34</v>
      </c>
      <c r="K151" s="45"/>
      <c r="L151" s="115"/>
      <c r="M151" s="1"/>
      <c r="AW151" s="111"/>
      <c r="AX151" s="111"/>
      <c r="AY151" s="111"/>
      <c r="AZ151" s="111"/>
    </row>
    <row r="152" customFormat="false" ht="45.75" hidden="false" customHeight="true" outlineLevel="0" collapsed="false">
      <c r="B152" s="33" t="s">
        <v>397</v>
      </c>
      <c r="C152" s="34" t="s">
        <v>99</v>
      </c>
      <c r="D152" s="19" t="n">
        <v>852</v>
      </c>
      <c r="E152" s="19" t="s">
        <v>34</v>
      </c>
      <c r="F152" s="36" t="n">
        <f aca="false">SUM(F153,F155)</f>
        <v>0</v>
      </c>
      <c r="G152" s="36" t="n">
        <f aca="false">SUM(G153,G155)</f>
        <v>0</v>
      </c>
      <c r="H152" s="36" t="n">
        <f aca="false">SUM(H153,H155)</f>
        <v>0</v>
      </c>
      <c r="I152" s="120" t="s">
        <v>34</v>
      </c>
      <c r="K152" s="45"/>
      <c r="L152" s="115"/>
      <c r="M152" s="1"/>
      <c r="AW152" s="111"/>
      <c r="AX152" s="111"/>
      <c r="AY152" s="111"/>
      <c r="AZ152" s="111"/>
    </row>
    <row r="153" customFormat="false" ht="77.25" hidden="false" customHeight="true" outlineLevel="0" collapsed="false">
      <c r="B153" s="47" t="s">
        <v>345</v>
      </c>
      <c r="C153" s="34" t="s">
        <v>398</v>
      </c>
      <c r="D153" s="19" t="n">
        <v>852</v>
      </c>
      <c r="E153" s="19" t="s">
        <v>34</v>
      </c>
      <c r="F153" s="36" t="n">
        <f aca="false">SUM(F154)</f>
        <v>0</v>
      </c>
      <c r="G153" s="36" t="n">
        <f aca="false">SUM(G154)</f>
        <v>0</v>
      </c>
      <c r="H153" s="36" t="n">
        <f aca="false">SUM(H154)</f>
        <v>0</v>
      </c>
      <c r="I153" s="120" t="s">
        <v>34</v>
      </c>
      <c r="K153" s="45" t="n">
        <v>4</v>
      </c>
      <c r="L153" s="115" t="n">
        <v>291</v>
      </c>
      <c r="M153" s="1" t="s">
        <v>399</v>
      </c>
      <c r="AW153" s="111"/>
      <c r="AX153" s="111"/>
      <c r="AY153" s="111"/>
      <c r="AZ153" s="111"/>
    </row>
    <row r="154" customFormat="false" ht="30" hidden="false" customHeight="false" outlineLevel="0" collapsed="false">
      <c r="B154" s="47" t="s">
        <v>395</v>
      </c>
      <c r="C154" s="34"/>
      <c r="D154" s="19" t="n">
        <v>852</v>
      </c>
      <c r="E154" s="19" t="n">
        <v>290</v>
      </c>
      <c r="F154" s="36" t="n">
        <f aca="false">'Утверждено (МЗ,ИЦ,КАП)'!G89</f>
        <v>0</v>
      </c>
      <c r="G154" s="36" t="n">
        <f aca="false">'Утверждено (МЗ,ИЦ,КАП)'!H89</f>
        <v>0</v>
      </c>
      <c r="H154" s="36" t="n">
        <f aca="false">'Утверждено (МЗ,ИЦ,КАП)'!I89</f>
        <v>0</v>
      </c>
      <c r="I154" s="120" t="s">
        <v>34</v>
      </c>
      <c r="K154" s="45"/>
      <c r="L154" s="115"/>
      <c r="M154" s="1"/>
      <c r="AW154" s="111"/>
      <c r="AX154" s="111"/>
      <c r="AY154" s="111"/>
      <c r="AZ154" s="111"/>
    </row>
    <row r="155" customFormat="false" ht="45" hidden="false" customHeight="false" outlineLevel="0" collapsed="false">
      <c r="B155" s="33" t="s">
        <v>348</v>
      </c>
      <c r="C155" s="34" t="s">
        <v>400</v>
      </c>
      <c r="D155" s="19" t="n">
        <v>852</v>
      </c>
      <c r="E155" s="19" t="s">
        <v>34</v>
      </c>
      <c r="F155" s="36" t="n">
        <f aca="false">SUM(F156)</f>
        <v>0</v>
      </c>
      <c r="G155" s="36" t="n">
        <f aca="false">SUM(G156)</f>
        <v>0</v>
      </c>
      <c r="H155" s="36" t="n">
        <f aca="false">SUM(H156)</f>
        <v>0</v>
      </c>
      <c r="I155" s="120" t="s">
        <v>34</v>
      </c>
      <c r="K155" s="45" t="n">
        <v>2</v>
      </c>
      <c r="L155" s="115" t="n">
        <v>291</v>
      </c>
      <c r="M155" s="1" t="s">
        <v>399</v>
      </c>
      <c r="AW155" s="111"/>
      <c r="AX155" s="111"/>
      <c r="AY155" s="111"/>
      <c r="AZ155" s="111"/>
    </row>
    <row r="156" customFormat="false" ht="30" hidden="false" customHeight="false" outlineLevel="0" collapsed="false">
      <c r="B156" s="47" t="s">
        <v>395</v>
      </c>
      <c r="C156" s="34"/>
      <c r="D156" s="19" t="n">
        <v>852</v>
      </c>
      <c r="E156" s="19" t="n">
        <v>290</v>
      </c>
      <c r="F156" s="36" t="n">
        <f aca="false">'Утверждено (ПДД)'!E140</f>
        <v>0</v>
      </c>
      <c r="G156" s="36" t="n">
        <f aca="false">'Утверждено (ПДД)'!F140</f>
        <v>0</v>
      </c>
      <c r="H156" s="36" t="n">
        <f aca="false">'Утверждено (ПДД)'!G140</f>
        <v>0</v>
      </c>
      <c r="I156" s="120" t="s">
        <v>34</v>
      </c>
      <c r="K156" s="45"/>
      <c r="L156" s="115"/>
      <c r="M156" s="1"/>
      <c r="AW156" s="111"/>
      <c r="AX156" s="111"/>
      <c r="AY156" s="111"/>
      <c r="AZ156" s="111"/>
    </row>
    <row r="157" customFormat="false" ht="30" hidden="false" customHeight="false" outlineLevel="0" collapsed="false">
      <c r="B157" s="33" t="s">
        <v>401</v>
      </c>
      <c r="C157" s="34" t="s">
        <v>101</v>
      </c>
      <c r="D157" s="19" t="n">
        <v>853</v>
      </c>
      <c r="E157" s="19" t="s">
        <v>34</v>
      </c>
      <c r="F157" s="36" t="n">
        <f aca="false">SUM(F158,F160)</f>
        <v>0</v>
      </c>
      <c r="G157" s="36" t="n">
        <f aca="false">SUM(G158,G160)</f>
        <v>0</v>
      </c>
      <c r="H157" s="36" t="n">
        <f aca="false">SUM(H158,H160)</f>
        <v>0</v>
      </c>
      <c r="I157" s="120" t="s">
        <v>34</v>
      </c>
      <c r="K157" s="45"/>
      <c r="L157" s="115"/>
      <c r="M157" s="1"/>
      <c r="AW157" s="111"/>
      <c r="AX157" s="111"/>
      <c r="AY157" s="111"/>
      <c r="AZ157" s="111"/>
    </row>
    <row r="158" customFormat="false" ht="77.25" hidden="false" customHeight="true" outlineLevel="0" collapsed="false">
      <c r="B158" s="47" t="s">
        <v>333</v>
      </c>
      <c r="C158" s="34" t="s">
        <v>402</v>
      </c>
      <c r="D158" s="19" t="n">
        <v>853</v>
      </c>
      <c r="E158" s="19" t="s">
        <v>34</v>
      </c>
      <c r="F158" s="36" t="n">
        <f aca="false">SUM(F159)</f>
        <v>0</v>
      </c>
      <c r="G158" s="36" t="n">
        <f aca="false">SUM(G159)</f>
        <v>0</v>
      </c>
      <c r="H158" s="36" t="n">
        <f aca="false">SUM(H159)</f>
        <v>0</v>
      </c>
      <c r="I158" s="120" t="s">
        <v>34</v>
      </c>
      <c r="K158" s="45" t="n">
        <v>4</v>
      </c>
      <c r="L158" s="115" t="s">
        <v>403</v>
      </c>
      <c r="M158" s="124" t="s">
        <v>404</v>
      </c>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W158" s="111"/>
      <c r="AX158" s="111"/>
      <c r="AY158" s="111"/>
      <c r="AZ158" s="111"/>
    </row>
    <row r="159" customFormat="false" ht="30" hidden="false" customHeight="false" outlineLevel="0" collapsed="false">
      <c r="B159" s="47" t="s">
        <v>395</v>
      </c>
      <c r="C159" s="34"/>
      <c r="D159" s="19" t="n">
        <v>853</v>
      </c>
      <c r="E159" s="19" t="n">
        <v>290</v>
      </c>
      <c r="F159" s="36" t="n">
        <f aca="false">'Утверждено (МЗ,ИЦ,КАП)'!G90</f>
        <v>0</v>
      </c>
      <c r="G159" s="36" t="n">
        <f aca="false">'Утверждено (МЗ,ИЦ,КАП)'!H90</f>
        <v>0</v>
      </c>
      <c r="H159" s="36" t="n">
        <f aca="false">'Утверждено (МЗ,ИЦ,КАП)'!I90</f>
        <v>0</v>
      </c>
      <c r="I159" s="120" t="s">
        <v>34</v>
      </c>
      <c r="K159" s="45"/>
      <c r="L159" s="115"/>
      <c r="M159" s="1"/>
      <c r="AW159" s="111"/>
      <c r="AX159" s="111"/>
      <c r="AY159" s="111"/>
      <c r="AZ159" s="111"/>
    </row>
    <row r="160" customFormat="false" ht="45" hidden="false" customHeight="true" outlineLevel="0" collapsed="false">
      <c r="B160" s="33" t="s">
        <v>348</v>
      </c>
      <c r="C160" s="34" t="s">
        <v>405</v>
      </c>
      <c r="D160" s="19" t="n">
        <v>853</v>
      </c>
      <c r="E160" s="19" t="s">
        <v>34</v>
      </c>
      <c r="F160" s="36" t="n">
        <f aca="false">SUM(F161)</f>
        <v>0</v>
      </c>
      <c r="G160" s="36" t="n">
        <f aca="false">SUM(G161)</f>
        <v>0</v>
      </c>
      <c r="H160" s="36" t="n">
        <f aca="false">SUM(H161)</f>
        <v>0</v>
      </c>
      <c r="I160" s="120" t="s">
        <v>34</v>
      </c>
      <c r="K160" s="45" t="n">
        <v>2</v>
      </c>
      <c r="L160" s="115" t="s">
        <v>403</v>
      </c>
      <c r="M160" s="124" t="s">
        <v>404</v>
      </c>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W160" s="111"/>
      <c r="AX160" s="111"/>
      <c r="AY160" s="111"/>
      <c r="AZ160" s="111"/>
    </row>
    <row r="161" customFormat="false" ht="30" hidden="false" customHeight="false" outlineLevel="0" collapsed="false">
      <c r="B161" s="47" t="s">
        <v>395</v>
      </c>
      <c r="C161" s="34"/>
      <c r="D161" s="19" t="n">
        <v>853</v>
      </c>
      <c r="E161" s="19" t="n">
        <v>290</v>
      </c>
      <c r="F161" s="121" t="n">
        <f aca="false">'Утверждено (ПДД)'!E141</f>
        <v>0</v>
      </c>
      <c r="G161" s="121" t="n">
        <f aca="false">'Утверждено (ПДД)'!F141</f>
        <v>0</v>
      </c>
      <c r="H161" s="121" t="n">
        <f aca="false">'Утверждено (ПДД)'!G141</f>
        <v>0</v>
      </c>
      <c r="I161" s="120" t="s">
        <v>34</v>
      </c>
      <c r="K161" s="45"/>
      <c r="L161" s="115"/>
      <c r="M161" s="1"/>
      <c r="AW161" s="111"/>
      <c r="AX161" s="111"/>
      <c r="AY161" s="111"/>
      <c r="AZ161" s="111"/>
    </row>
    <row r="162" customFormat="false" ht="30" hidden="false" customHeight="false" outlineLevel="0" collapsed="false">
      <c r="B162" s="33" t="s">
        <v>102</v>
      </c>
      <c r="C162" s="34" t="s">
        <v>103</v>
      </c>
      <c r="D162" s="19" t="s">
        <v>34</v>
      </c>
      <c r="E162" s="19" t="s">
        <v>34</v>
      </c>
      <c r="F162" s="36" t="n">
        <f aca="false">SUM(F163,F167,F171)</f>
        <v>0</v>
      </c>
      <c r="G162" s="36" t="n">
        <f aca="false">SUM(G163,G167,G171)</f>
        <v>0</v>
      </c>
      <c r="H162" s="36" t="n">
        <f aca="false">SUM(H163,H167,H171)</f>
        <v>0</v>
      </c>
      <c r="I162" s="120" t="s">
        <v>34</v>
      </c>
      <c r="K162" s="45"/>
      <c r="L162" s="115"/>
      <c r="M162" s="1"/>
      <c r="AW162" s="111"/>
      <c r="AX162" s="111"/>
      <c r="AY162" s="111"/>
      <c r="AZ162" s="111"/>
    </row>
    <row r="163" customFormat="false" ht="30" hidden="false" customHeight="true" outlineLevel="0" collapsed="false">
      <c r="B163" s="33" t="s">
        <v>406</v>
      </c>
      <c r="C163" s="34" t="s">
        <v>105</v>
      </c>
      <c r="D163" s="19" t="n">
        <v>613</v>
      </c>
      <c r="E163" s="19" t="s">
        <v>34</v>
      </c>
      <c r="F163" s="36" t="n">
        <f aca="false">SUM(F164,F165,F166)</f>
        <v>0</v>
      </c>
      <c r="G163" s="36" t="n">
        <f aca="false">SUM(G164,G165,G166)</f>
        <v>0</v>
      </c>
      <c r="H163" s="36" t="n">
        <f aca="false">SUM(H164,H165,H166)</f>
        <v>0</v>
      </c>
      <c r="I163" s="120" t="s">
        <v>34</v>
      </c>
      <c r="K163" s="45"/>
      <c r="L163" s="115"/>
      <c r="M163" s="1"/>
      <c r="AW163" s="111"/>
      <c r="AX163" s="111"/>
      <c r="AY163" s="111"/>
      <c r="AZ163" s="111"/>
    </row>
    <row r="164" customFormat="false" ht="15" hidden="false" customHeight="true" outlineLevel="0" collapsed="false">
      <c r="B164" s="33" t="s">
        <v>407</v>
      </c>
      <c r="C164" s="34"/>
      <c r="D164" s="19"/>
      <c r="E164" s="19"/>
      <c r="F164" s="36"/>
      <c r="G164" s="36"/>
      <c r="H164" s="36"/>
      <c r="I164" s="120" t="s">
        <v>34</v>
      </c>
      <c r="K164" s="45"/>
      <c r="L164" s="115"/>
      <c r="M164" s="1"/>
      <c r="AW164" s="111"/>
      <c r="AX164" s="111"/>
      <c r="AY164" s="111"/>
      <c r="AZ164" s="111"/>
    </row>
    <row r="165" customFormat="false" ht="15" hidden="true" customHeight="false" outlineLevel="0" collapsed="false">
      <c r="B165" s="33"/>
      <c r="C165" s="34"/>
      <c r="D165" s="19"/>
      <c r="E165" s="19"/>
      <c r="F165" s="36"/>
      <c r="G165" s="36"/>
      <c r="H165" s="36"/>
      <c r="I165" s="120" t="s">
        <v>34</v>
      </c>
      <c r="K165" s="45"/>
      <c r="L165" s="115"/>
      <c r="M165" s="1"/>
      <c r="AW165" s="111"/>
      <c r="AX165" s="111"/>
      <c r="AY165" s="111"/>
      <c r="AZ165" s="111"/>
    </row>
    <row r="166" customFormat="false" ht="15" hidden="true" customHeight="false" outlineLevel="0" collapsed="false">
      <c r="B166" s="33"/>
      <c r="C166" s="34"/>
      <c r="D166" s="19"/>
      <c r="E166" s="19"/>
      <c r="F166" s="36"/>
      <c r="G166" s="36"/>
      <c r="H166" s="36"/>
      <c r="I166" s="120" t="s">
        <v>34</v>
      </c>
      <c r="K166" s="45"/>
      <c r="L166" s="115"/>
      <c r="M166" s="1"/>
      <c r="AW166" s="111"/>
      <c r="AX166" s="111"/>
      <c r="AY166" s="111"/>
      <c r="AZ166" s="111"/>
    </row>
    <row r="167" customFormat="false" ht="15" hidden="false" customHeight="true" outlineLevel="0" collapsed="false">
      <c r="B167" s="33" t="s">
        <v>408</v>
      </c>
      <c r="C167" s="34" t="s">
        <v>107</v>
      </c>
      <c r="D167" s="19" t="n">
        <v>623</v>
      </c>
      <c r="E167" s="19" t="s">
        <v>34</v>
      </c>
      <c r="F167" s="36" t="n">
        <f aca="false">SUM(F168,F169,F170)</f>
        <v>0</v>
      </c>
      <c r="G167" s="36" t="n">
        <f aca="false">SUM(G168,G169,G170)</f>
        <v>0</v>
      </c>
      <c r="H167" s="36" t="n">
        <f aca="false">SUM(H168,H169,H170)</f>
        <v>0</v>
      </c>
      <c r="I167" s="120" t="s">
        <v>34</v>
      </c>
      <c r="K167" s="45"/>
      <c r="L167" s="115"/>
      <c r="M167" s="1"/>
      <c r="AW167" s="111"/>
      <c r="AX167" s="111"/>
      <c r="AY167" s="111"/>
      <c r="AZ167" s="111"/>
    </row>
    <row r="168" customFormat="false" ht="15" hidden="false" customHeight="true" outlineLevel="0" collapsed="false">
      <c r="B168" s="33" t="s">
        <v>407</v>
      </c>
      <c r="C168" s="34"/>
      <c r="D168" s="19"/>
      <c r="E168" s="19"/>
      <c r="F168" s="36"/>
      <c r="G168" s="36"/>
      <c r="H168" s="36"/>
      <c r="I168" s="120" t="s">
        <v>34</v>
      </c>
      <c r="K168" s="45"/>
      <c r="L168" s="115"/>
      <c r="M168" s="1"/>
      <c r="AW168" s="111"/>
      <c r="AX168" s="111"/>
      <c r="AY168" s="111"/>
      <c r="AZ168" s="111"/>
    </row>
    <row r="169" customFormat="false" ht="15" hidden="true" customHeight="false" outlineLevel="0" collapsed="false">
      <c r="B169" s="33"/>
      <c r="C169" s="34"/>
      <c r="D169" s="19"/>
      <c r="E169" s="19"/>
      <c r="F169" s="36"/>
      <c r="G169" s="36"/>
      <c r="H169" s="36"/>
      <c r="I169" s="120" t="s">
        <v>34</v>
      </c>
      <c r="K169" s="45"/>
      <c r="L169" s="115"/>
      <c r="M169" s="1"/>
      <c r="AW169" s="111"/>
      <c r="AX169" s="111"/>
      <c r="AY169" s="111"/>
      <c r="AZ169" s="111"/>
    </row>
    <row r="170" customFormat="false" ht="15" hidden="true" customHeight="false" outlineLevel="0" collapsed="false">
      <c r="B170" s="33"/>
      <c r="C170" s="34"/>
      <c r="D170" s="19"/>
      <c r="E170" s="19"/>
      <c r="F170" s="36"/>
      <c r="G170" s="36"/>
      <c r="H170" s="36"/>
      <c r="I170" s="120" t="s">
        <v>34</v>
      </c>
      <c r="K170" s="45"/>
      <c r="L170" s="115"/>
      <c r="M170" s="1"/>
      <c r="AW170" s="111"/>
      <c r="AX170" s="111"/>
      <c r="AY170" s="111"/>
      <c r="AZ170" s="111"/>
    </row>
    <row r="171" customFormat="false" ht="47.25" hidden="false" customHeight="true" outlineLevel="0" collapsed="false">
      <c r="B171" s="33" t="s">
        <v>409</v>
      </c>
      <c r="C171" s="34" t="s">
        <v>109</v>
      </c>
      <c r="D171" s="19" t="n">
        <v>634</v>
      </c>
      <c r="E171" s="19" t="s">
        <v>34</v>
      </c>
      <c r="F171" s="36" t="n">
        <f aca="false">SUM(F172)</f>
        <v>0</v>
      </c>
      <c r="G171" s="36" t="n">
        <f aca="false">SUM(G172)</f>
        <v>0</v>
      </c>
      <c r="H171" s="36" t="n">
        <f aca="false">SUM(H172)</f>
        <v>0</v>
      </c>
      <c r="I171" s="120" t="s">
        <v>34</v>
      </c>
      <c r="K171" s="45"/>
      <c r="L171" s="115"/>
      <c r="M171" s="1"/>
      <c r="AW171" s="111"/>
      <c r="AX171" s="111"/>
      <c r="AY171" s="111"/>
      <c r="AZ171" s="111"/>
    </row>
    <row r="172" customFormat="false" ht="15" hidden="false" customHeight="true" outlineLevel="0" collapsed="false">
      <c r="B172" s="33" t="s">
        <v>410</v>
      </c>
      <c r="C172" s="34"/>
      <c r="D172" s="19"/>
      <c r="E172" s="19"/>
      <c r="F172" s="36"/>
      <c r="G172" s="36"/>
      <c r="H172" s="36"/>
      <c r="I172" s="120" t="s">
        <v>34</v>
      </c>
      <c r="K172" s="45"/>
      <c r="L172" s="115"/>
      <c r="M172" s="1"/>
      <c r="AW172" s="111"/>
      <c r="AX172" s="111"/>
      <c r="AY172" s="111"/>
      <c r="AZ172" s="111"/>
    </row>
    <row r="173" customFormat="false" ht="30" hidden="false" customHeight="false" outlineLevel="0" collapsed="false">
      <c r="B173" s="33" t="s">
        <v>411</v>
      </c>
      <c r="C173" s="34" t="s">
        <v>111</v>
      </c>
      <c r="D173" s="19" t="n">
        <v>810</v>
      </c>
      <c r="E173" s="19" t="s">
        <v>34</v>
      </c>
      <c r="F173" s="36" t="n">
        <f aca="false">SUM(F174)</f>
        <v>0</v>
      </c>
      <c r="G173" s="36" t="n">
        <f aca="false">SUM(G174)</f>
        <v>0</v>
      </c>
      <c r="H173" s="36" t="n">
        <f aca="false">SUM(H174)</f>
        <v>0</v>
      </c>
      <c r="I173" s="120" t="s">
        <v>34</v>
      </c>
      <c r="K173" s="45"/>
      <c r="L173" s="115"/>
      <c r="M173" s="1"/>
      <c r="AW173" s="111"/>
      <c r="AX173" s="111"/>
      <c r="AY173" s="111"/>
      <c r="AZ173" s="111"/>
    </row>
    <row r="174" customFormat="false" ht="15" hidden="false" customHeight="true" outlineLevel="0" collapsed="false">
      <c r="B174" s="33" t="s">
        <v>410</v>
      </c>
      <c r="C174" s="34"/>
      <c r="D174" s="19"/>
      <c r="E174" s="19"/>
      <c r="F174" s="36"/>
      <c r="G174" s="36"/>
      <c r="H174" s="36"/>
      <c r="I174" s="120" t="s">
        <v>34</v>
      </c>
      <c r="K174" s="45"/>
      <c r="L174" s="115"/>
      <c r="M174" s="1"/>
      <c r="AW174" s="111"/>
      <c r="AX174" s="111"/>
      <c r="AY174" s="111"/>
      <c r="AZ174" s="111"/>
    </row>
    <row r="175" customFormat="false" ht="15" hidden="false" customHeight="false" outlineLevel="0" collapsed="false">
      <c r="B175" s="33" t="s">
        <v>412</v>
      </c>
      <c r="C175" s="34" t="s">
        <v>113</v>
      </c>
      <c r="D175" s="19" t="n">
        <v>862</v>
      </c>
      <c r="E175" s="19" t="s">
        <v>34</v>
      </c>
      <c r="F175" s="36" t="n">
        <f aca="false">SUM(F176)</f>
        <v>0</v>
      </c>
      <c r="G175" s="36" t="n">
        <f aca="false">SUM(G176)</f>
        <v>0</v>
      </c>
      <c r="H175" s="36" t="n">
        <f aca="false">SUM(H176)</f>
        <v>0</v>
      </c>
      <c r="I175" s="120" t="s">
        <v>34</v>
      </c>
      <c r="K175" s="45"/>
      <c r="L175" s="115"/>
      <c r="M175" s="1"/>
      <c r="AW175" s="111"/>
      <c r="AX175" s="111"/>
      <c r="AY175" s="111"/>
      <c r="AZ175" s="111"/>
    </row>
    <row r="176" customFormat="false" ht="15" hidden="false" customHeight="true" outlineLevel="0" collapsed="false">
      <c r="B176" s="33" t="s">
        <v>410</v>
      </c>
      <c r="C176" s="34"/>
      <c r="D176" s="19"/>
      <c r="E176" s="19"/>
      <c r="F176" s="36"/>
      <c r="G176" s="36"/>
      <c r="H176" s="36"/>
      <c r="I176" s="120" t="s">
        <v>34</v>
      </c>
      <c r="K176" s="45"/>
      <c r="L176" s="115"/>
      <c r="M176" s="1"/>
      <c r="AW176" s="111"/>
      <c r="AX176" s="111"/>
      <c r="AY176" s="111"/>
      <c r="AZ176" s="111"/>
    </row>
    <row r="177" customFormat="false" ht="45" hidden="false" customHeight="false" outlineLevel="0" collapsed="false">
      <c r="B177" s="33" t="s">
        <v>413</v>
      </c>
      <c r="C177" s="34" t="s">
        <v>115</v>
      </c>
      <c r="D177" s="19" t="n">
        <v>863</v>
      </c>
      <c r="E177" s="19" t="s">
        <v>34</v>
      </c>
      <c r="F177" s="36" t="n">
        <f aca="false">SUM(F179:F181)</f>
        <v>0</v>
      </c>
      <c r="G177" s="36" t="n">
        <f aca="false">SUM(G179:G181)</f>
        <v>0</v>
      </c>
      <c r="H177" s="36" t="n">
        <f aca="false">SUM(H179:H181)</f>
        <v>0</v>
      </c>
      <c r="I177" s="120" t="s">
        <v>34</v>
      </c>
      <c r="K177" s="45"/>
      <c r="L177" s="115"/>
      <c r="M177" s="1"/>
      <c r="AW177" s="111"/>
      <c r="AX177" s="111"/>
      <c r="AY177" s="111"/>
      <c r="AZ177" s="111"/>
    </row>
    <row r="178" customFormat="false" ht="15" hidden="false" customHeight="false" outlineLevel="0" collapsed="false">
      <c r="B178" s="33"/>
      <c r="C178" s="34"/>
      <c r="D178" s="19"/>
      <c r="E178" s="19"/>
      <c r="F178" s="36"/>
      <c r="G178" s="36"/>
      <c r="H178" s="36"/>
      <c r="I178" s="120" t="s">
        <v>34</v>
      </c>
      <c r="K178" s="45"/>
      <c r="L178" s="115"/>
      <c r="M178" s="1"/>
      <c r="AW178" s="111"/>
      <c r="AX178" s="111"/>
      <c r="AY178" s="111"/>
      <c r="AZ178" s="111"/>
    </row>
    <row r="179" customFormat="false" ht="15" hidden="false" customHeight="true" outlineLevel="0" collapsed="false">
      <c r="B179" s="33" t="s">
        <v>414</v>
      </c>
      <c r="C179" s="34"/>
      <c r="D179" s="19"/>
      <c r="E179" s="19"/>
      <c r="F179" s="36"/>
      <c r="G179" s="36"/>
      <c r="H179" s="36"/>
      <c r="I179" s="120" t="s">
        <v>34</v>
      </c>
      <c r="K179" s="45"/>
      <c r="L179" s="115"/>
      <c r="M179" s="1"/>
      <c r="AW179" s="111"/>
      <c r="AX179" s="111"/>
      <c r="AY179" s="111"/>
      <c r="AZ179" s="111"/>
    </row>
    <row r="180" customFormat="false" ht="15" hidden="true" customHeight="false" outlineLevel="0" collapsed="false">
      <c r="B180" s="33"/>
      <c r="C180" s="34"/>
      <c r="D180" s="19"/>
      <c r="E180" s="19"/>
      <c r="F180" s="36"/>
      <c r="G180" s="36"/>
      <c r="H180" s="36"/>
      <c r="I180" s="120" t="s">
        <v>34</v>
      </c>
      <c r="K180" s="45"/>
      <c r="L180" s="115"/>
      <c r="M180" s="1"/>
      <c r="AW180" s="111"/>
      <c r="AX180" s="111"/>
      <c r="AY180" s="111"/>
      <c r="AZ180" s="111"/>
    </row>
    <row r="181" customFormat="false" ht="15" hidden="true" customHeight="false" outlineLevel="0" collapsed="false">
      <c r="B181" s="33"/>
      <c r="C181" s="34"/>
      <c r="D181" s="19"/>
      <c r="E181" s="19"/>
      <c r="F181" s="36"/>
      <c r="G181" s="36"/>
      <c r="H181" s="36"/>
      <c r="I181" s="120" t="s">
        <v>34</v>
      </c>
      <c r="K181" s="45"/>
      <c r="L181" s="115"/>
      <c r="M181" s="1"/>
      <c r="AW181" s="111"/>
      <c r="AX181" s="111"/>
      <c r="AY181" s="111"/>
      <c r="AZ181" s="111"/>
    </row>
    <row r="182" customFormat="false" ht="30" hidden="false" customHeight="false" outlineLevel="0" collapsed="false">
      <c r="B182" s="33" t="s">
        <v>116</v>
      </c>
      <c r="C182" s="34" t="s">
        <v>117</v>
      </c>
      <c r="D182" s="19" t="s">
        <v>34</v>
      </c>
      <c r="E182" s="19" t="s">
        <v>34</v>
      </c>
      <c r="F182" s="36" t="n">
        <f aca="false">SUM(F183)</f>
        <v>0</v>
      </c>
      <c r="G182" s="36" t="n">
        <f aca="false">SUM(G183)</f>
        <v>0</v>
      </c>
      <c r="H182" s="36" t="n">
        <f aca="false">SUM(H183)</f>
        <v>0</v>
      </c>
      <c r="I182" s="120" t="s">
        <v>34</v>
      </c>
      <c r="K182" s="45"/>
      <c r="L182" s="115"/>
      <c r="M182" s="1"/>
      <c r="AW182" s="111"/>
      <c r="AX182" s="111"/>
      <c r="AY182" s="111"/>
      <c r="AZ182" s="111"/>
    </row>
    <row r="183" customFormat="false" ht="60" hidden="false" customHeight="true" outlineLevel="0" collapsed="false">
      <c r="B183" s="33" t="s">
        <v>415</v>
      </c>
      <c r="C183" s="34" t="s">
        <v>119</v>
      </c>
      <c r="D183" s="19" t="n">
        <v>831</v>
      </c>
      <c r="E183" s="19" t="s">
        <v>34</v>
      </c>
      <c r="F183" s="36" t="n">
        <f aca="false">SUM(F184,F186)</f>
        <v>0</v>
      </c>
      <c r="G183" s="36" t="n">
        <f aca="false">SUM(G184,G186)</f>
        <v>0</v>
      </c>
      <c r="H183" s="36" t="n">
        <f aca="false">SUM(H184,H186)</f>
        <v>0</v>
      </c>
      <c r="I183" s="120" t="s">
        <v>34</v>
      </c>
      <c r="K183" s="45"/>
      <c r="L183" s="115"/>
      <c r="M183" s="1"/>
      <c r="AW183" s="111"/>
      <c r="AX183" s="111"/>
      <c r="AY183" s="111"/>
      <c r="AZ183" s="111"/>
    </row>
    <row r="184" customFormat="false" ht="77.25" hidden="false" customHeight="true" outlineLevel="0" collapsed="false">
      <c r="B184" s="47" t="s">
        <v>416</v>
      </c>
      <c r="C184" s="34" t="s">
        <v>417</v>
      </c>
      <c r="D184" s="19" t="n">
        <v>831</v>
      </c>
      <c r="E184" s="19" t="s">
        <v>34</v>
      </c>
      <c r="F184" s="36" t="n">
        <f aca="false">SUM(F185)</f>
        <v>0</v>
      </c>
      <c r="G184" s="36" t="n">
        <f aca="false">SUM(G185)</f>
        <v>0</v>
      </c>
      <c r="H184" s="36" t="n">
        <f aca="false">SUM(H185)</f>
        <v>0</v>
      </c>
      <c r="I184" s="120" t="s">
        <v>34</v>
      </c>
      <c r="K184" s="45" t="n">
        <v>4</v>
      </c>
      <c r="L184" s="115" t="s">
        <v>418</v>
      </c>
      <c r="M184" s="1" t="s">
        <v>419</v>
      </c>
      <c r="AW184" s="111"/>
      <c r="AX184" s="111"/>
      <c r="AY184" s="111"/>
      <c r="AZ184" s="111"/>
    </row>
    <row r="185" customFormat="false" ht="30" hidden="false" customHeight="false" outlineLevel="0" collapsed="false">
      <c r="B185" s="47" t="s">
        <v>420</v>
      </c>
      <c r="C185" s="34"/>
      <c r="D185" s="19" t="n">
        <v>831</v>
      </c>
      <c r="E185" s="19" t="n">
        <v>290</v>
      </c>
      <c r="F185" s="36"/>
      <c r="G185" s="36"/>
      <c r="H185" s="36"/>
      <c r="I185" s="120" t="s">
        <v>34</v>
      </c>
      <c r="K185" s="45"/>
      <c r="L185" s="115"/>
      <c r="M185" s="1"/>
      <c r="AW185" s="111"/>
      <c r="AX185" s="111"/>
      <c r="AY185" s="111"/>
      <c r="AZ185" s="111"/>
    </row>
    <row r="186" customFormat="false" ht="45" hidden="false" customHeight="false" outlineLevel="0" collapsed="false">
      <c r="B186" s="33" t="s">
        <v>282</v>
      </c>
      <c r="C186" s="34" t="s">
        <v>421</v>
      </c>
      <c r="D186" s="19" t="n">
        <v>831</v>
      </c>
      <c r="E186" s="19" t="s">
        <v>34</v>
      </c>
      <c r="F186" s="36" t="n">
        <f aca="false">SUM(F187)</f>
        <v>0</v>
      </c>
      <c r="G186" s="36" t="n">
        <f aca="false">SUM(G187)</f>
        <v>0</v>
      </c>
      <c r="H186" s="36" t="n">
        <f aca="false">SUM(H187)</f>
        <v>0</v>
      </c>
      <c r="I186" s="120" t="s">
        <v>34</v>
      </c>
      <c r="K186" s="45" t="n">
        <v>2</v>
      </c>
      <c r="L186" s="115" t="s">
        <v>418</v>
      </c>
      <c r="M186" s="1" t="s">
        <v>419</v>
      </c>
      <c r="AW186" s="111"/>
      <c r="AX186" s="111"/>
      <c r="AY186" s="111"/>
      <c r="AZ186" s="111"/>
    </row>
    <row r="187" customFormat="false" ht="30" hidden="false" customHeight="false" outlineLevel="0" collapsed="false">
      <c r="B187" s="47" t="s">
        <v>420</v>
      </c>
      <c r="C187" s="34"/>
      <c r="D187" s="19" t="n">
        <v>831</v>
      </c>
      <c r="E187" s="19" t="n">
        <v>290</v>
      </c>
      <c r="F187" s="36" t="n">
        <f aca="false">'Утверждено (ПДД)'!E143</f>
        <v>0</v>
      </c>
      <c r="G187" s="36" t="n">
        <f aca="false">'Утверждено (ПДД)'!F143</f>
        <v>0</v>
      </c>
      <c r="H187" s="36" t="n">
        <f aca="false">'Утверждено (ПДД)'!G143</f>
        <v>0</v>
      </c>
      <c r="I187" s="120" t="s">
        <v>34</v>
      </c>
      <c r="K187" s="45"/>
      <c r="L187" s="115"/>
      <c r="M187" s="1"/>
      <c r="AW187" s="111"/>
      <c r="AX187" s="111"/>
      <c r="AY187" s="111"/>
      <c r="AZ187" s="111"/>
    </row>
    <row r="188" customFormat="false" ht="15" hidden="false" customHeight="true" outlineLevel="0" collapsed="false">
      <c r="B188" s="33" t="s">
        <v>422</v>
      </c>
      <c r="C188" s="34" t="s">
        <v>121</v>
      </c>
      <c r="D188" s="19" t="s">
        <v>34</v>
      </c>
      <c r="E188" s="19" t="s">
        <v>34</v>
      </c>
      <c r="F188" s="36" t="n">
        <f aca="false">SUM(F189,F199,F208,F221)</f>
        <v>10139749.23</v>
      </c>
      <c r="G188" s="36" t="n">
        <f aca="false">SUM(G189,G199,G208,G221)</f>
        <v>9150890.7</v>
      </c>
      <c r="H188" s="36" t="n">
        <f aca="false">SUM(H189,H199,H208,H221)</f>
        <v>9150890.7</v>
      </c>
      <c r="I188" s="36" t="n">
        <f aca="false">SUM(I189,I199,I208,I221)</f>
        <v>0</v>
      </c>
      <c r="K188" s="45"/>
      <c r="L188" s="115"/>
      <c r="M188" s="1"/>
      <c r="AW188" s="111"/>
      <c r="AX188" s="111"/>
      <c r="AY188" s="111"/>
      <c r="AZ188" s="111"/>
    </row>
    <row r="189" customFormat="false" ht="45" hidden="false" customHeight="false" outlineLevel="0" collapsed="false">
      <c r="B189" s="33" t="s">
        <v>423</v>
      </c>
      <c r="C189" s="34" t="s">
        <v>123</v>
      </c>
      <c r="D189" s="19" t="n">
        <v>241</v>
      </c>
      <c r="E189" s="19" t="s">
        <v>34</v>
      </c>
      <c r="F189" s="36" t="n">
        <f aca="false">SUM(F190,F193,F196)</f>
        <v>0</v>
      </c>
      <c r="G189" s="36" t="n">
        <f aca="false">SUM(G190,G193,G196)</f>
        <v>0</v>
      </c>
      <c r="H189" s="36" t="n">
        <f aca="false">SUM(H190,H193,H196)</f>
        <v>0</v>
      </c>
      <c r="I189" s="36" t="n">
        <f aca="false">SUM(I190,I193,I196)</f>
        <v>0</v>
      </c>
      <c r="K189" s="45"/>
      <c r="L189" s="115"/>
      <c r="M189" s="1"/>
      <c r="AW189" s="111"/>
      <c r="AX189" s="111"/>
      <c r="AY189" s="111"/>
      <c r="AZ189" s="111"/>
    </row>
    <row r="190" customFormat="false" ht="75" hidden="false" customHeight="true" outlineLevel="0" collapsed="false">
      <c r="B190" s="47" t="s">
        <v>333</v>
      </c>
      <c r="C190" s="34" t="s">
        <v>424</v>
      </c>
      <c r="D190" s="19" t="n">
        <v>241</v>
      </c>
      <c r="E190" s="19" t="s">
        <v>34</v>
      </c>
      <c r="F190" s="36" t="n">
        <f aca="false">SUM(F191:F192)</f>
        <v>0</v>
      </c>
      <c r="G190" s="36" t="n">
        <f aca="false">SUM(G191:G192)</f>
        <v>0</v>
      </c>
      <c r="H190" s="36" t="n">
        <f aca="false">SUM(H191:H192)</f>
        <v>0</v>
      </c>
      <c r="I190" s="36" t="n">
        <f aca="false">SUM(I191:I192)</f>
        <v>0</v>
      </c>
      <c r="K190" s="45" t="n">
        <v>4</v>
      </c>
      <c r="L190" s="115" t="s">
        <v>425</v>
      </c>
      <c r="M190" s="1"/>
      <c r="AW190" s="111"/>
      <c r="AX190" s="111"/>
      <c r="AY190" s="111"/>
      <c r="AZ190" s="111"/>
    </row>
    <row r="191" customFormat="false" ht="30" hidden="false" customHeight="false" outlineLevel="0" collapsed="false">
      <c r="B191" s="52" t="s">
        <v>426</v>
      </c>
      <c r="C191" s="34"/>
      <c r="D191" s="19" t="n">
        <v>241</v>
      </c>
      <c r="E191" s="19" t="n">
        <v>220</v>
      </c>
      <c r="F191" s="36"/>
      <c r="G191" s="36"/>
      <c r="H191" s="36"/>
      <c r="I191" s="36"/>
      <c r="K191" s="45"/>
      <c r="L191" s="125"/>
      <c r="M191" s="1"/>
      <c r="AW191" s="111"/>
      <c r="AX191" s="111"/>
      <c r="AY191" s="111"/>
      <c r="AZ191" s="111"/>
    </row>
    <row r="192" customFormat="false" ht="15" hidden="false" customHeight="true" outlineLevel="0" collapsed="false">
      <c r="B192" s="52" t="s">
        <v>427</v>
      </c>
      <c r="C192" s="34"/>
      <c r="D192" s="19" t="n">
        <v>241</v>
      </c>
      <c r="E192" s="19" t="n">
        <v>320</v>
      </c>
      <c r="F192" s="36"/>
      <c r="G192" s="36"/>
      <c r="H192" s="36"/>
      <c r="I192" s="36"/>
      <c r="K192" s="45"/>
      <c r="L192" s="125"/>
      <c r="M192" s="1"/>
      <c r="AW192" s="111"/>
      <c r="AX192" s="111"/>
      <c r="AY192" s="111"/>
      <c r="AZ192" s="111"/>
    </row>
    <row r="193" customFormat="false" ht="45" hidden="false" customHeight="false" outlineLevel="0" collapsed="false">
      <c r="B193" s="33" t="s">
        <v>428</v>
      </c>
      <c r="C193" s="34" t="s">
        <v>429</v>
      </c>
      <c r="D193" s="19" t="n">
        <v>241</v>
      </c>
      <c r="E193" s="19" t="s">
        <v>34</v>
      </c>
      <c r="F193" s="36" t="n">
        <f aca="false">SUM(F194:F195)</f>
        <v>0</v>
      </c>
      <c r="G193" s="36" t="n">
        <f aca="false">SUM(G194:G195)</f>
        <v>0</v>
      </c>
      <c r="H193" s="36" t="n">
        <f aca="false">SUM(H194:H195)</f>
        <v>0</v>
      </c>
      <c r="I193" s="36" t="n">
        <f aca="false">SUM(I194:I195)</f>
        <v>0</v>
      </c>
      <c r="K193" s="45" t="n">
        <v>2</v>
      </c>
      <c r="L193" s="115" t="s">
        <v>425</v>
      </c>
      <c r="M193" s="1"/>
      <c r="AW193" s="111"/>
      <c r="AX193" s="111"/>
      <c r="AY193" s="111"/>
      <c r="AZ193" s="111"/>
    </row>
    <row r="194" customFormat="false" ht="30" hidden="false" customHeight="false" outlineLevel="0" collapsed="false">
      <c r="B194" s="52" t="s">
        <v>426</v>
      </c>
      <c r="C194" s="34"/>
      <c r="D194" s="19" t="n">
        <v>241</v>
      </c>
      <c r="E194" s="19" t="n">
        <v>220</v>
      </c>
      <c r="F194" s="36"/>
      <c r="G194" s="36"/>
      <c r="H194" s="36"/>
      <c r="I194" s="36"/>
      <c r="K194" s="45"/>
      <c r="L194" s="125"/>
      <c r="M194" s="1"/>
      <c r="AW194" s="111"/>
      <c r="AX194" s="111"/>
      <c r="AY194" s="111"/>
      <c r="AZ194" s="111"/>
    </row>
    <row r="195" customFormat="false" ht="15" hidden="false" customHeight="true" outlineLevel="0" collapsed="false">
      <c r="B195" s="52" t="s">
        <v>427</v>
      </c>
      <c r="C195" s="34"/>
      <c r="D195" s="19" t="n">
        <v>241</v>
      </c>
      <c r="E195" s="19" t="n">
        <v>320</v>
      </c>
      <c r="F195" s="36"/>
      <c r="G195" s="36"/>
      <c r="H195" s="36"/>
      <c r="I195" s="36"/>
      <c r="K195" s="45"/>
      <c r="L195" s="125"/>
      <c r="M195" s="1"/>
      <c r="AW195" s="111"/>
      <c r="AX195" s="111"/>
      <c r="AY195" s="111"/>
      <c r="AZ195" s="111"/>
    </row>
    <row r="196" customFormat="false" ht="15" hidden="false" customHeight="false" outlineLevel="0" collapsed="false">
      <c r="B196" s="33" t="s">
        <v>430</v>
      </c>
      <c r="C196" s="34" t="s">
        <v>431</v>
      </c>
      <c r="D196" s="19" t="n">
        <v>241</v>
      </c>
      <c r="E196" s="19" t="s">
        <v>34</v>
      </c>
      <c r="F196" s="36" t="n">
        <f aca="false">SUM(F197:F198)</f>
        <v>0</v>
      </c>
      <c r="G196" s="36" t="n">
        <f aca="false">SUM(G197:G198)</f>
        <v>0</v>
      </c>
      <c r="H196" s="36" t="n">
        <f aca="false">SUM(H197:H198)</f>
        <v>0</v>
      </c>
      <c r="I196" s="36" t="n">
        <f aca="false">SUM(I197:I198)</f>
        <v>0</v>
      </c>
      <c r="K196" s="45" t="n">
        <v>5</v>
      </c>
      <c r="L196" s="115" t="s">
        <v>425</v>
      </c>
      <c r="M196" s="1"/>
      <c r="AW196" s="111"/>
      <c r="AX196" s="111"/>
      <c r="AY196" s="111"/>
      <c r="AZ196" s="111"/>
    </row>
    <row r="197" customFormat="false" ht="30" hidden="false" customHeight="false" outlineLevel="0" collapsed="false">
      <c r="B197" s="52" t="s">
        <v>426</v>
      </c>
      <c r="C197" s="34"/>
      <c r="D197" s="19" t="n">
        <v>241</v>
      </c>
      <c r="E197" s="19" t="n">
        <v>220</v>
      </c>
      <c r="F197" s="36"/>
      <c r="G197" s="36"/>
      <c r="H197" s="36"/>
      <c r="I197" s="36"/>
      <c r="K197" s="45"/>
      <c r="L197" s="125"/>
      <c r="M197" s="1"/>
      <c r="AW197" s="111"/>
      <c r="AX197" s="111"/>
      <c r="AY197" s="111"/>
      <c r="AZ197" s="111"/>
    </row>
    <row r="198" customFormat="false" ht="15" hidden="false" customHeight="true" outlineLevel="0" collapsed="false">
      <c r="B198" s="52" t="s">
        <v>427</v>
      </c>
      <c r="C198" s="34"/>
      <c r="D198" s="19" t="n">
        <v>241</v>
      </c>
      <c r="E198" s="19" t="n">
        <v>320</v>
      </c>
      <c r="F198" s="36"/>
      <c r="G198" s="36"/>
      <c r="H198" s="36"/>
      <c r="I198" s="36"/>
      <c r="K198" s="45"/>
      <c r="L198" s="125"/>
      <c r="M198" s="1"/>
      <c r="AW198" s="111"/>
      <c r="AX198" s="111"/>
      <c r="AY198" s="111"/>
      <c r="AZ198" s="111"/>
    </row>
    <row r="199" customFormat="false" ht="45" hidden="false" customHeight="false" outlineLevel="0" collapsed="false">
      <c r="B199" s="33" t="s">
        <v>432</v>
      </c>
      <c r="C199" s="34" t="s">
        <v>125</v>
      </c>
      <c r="D199" s="19" t="n">
        <v>243</v>
      </c>
      <c r="E199" s="19" t="s">
        <v>34</v>
      </c>
      <c r="F199" s="36" t="n">
        <f aca="false">SUM(F200,F204)</f>
        <v>0</v>
      </c>
      <c r="G199" s="36" t="n">
        <f aca="false">SUM(G200,G204)</f>
        <v>0</v>
      </c>
      <c r="H199" s="36" t="n">
        <f aca="false">SUM(H200,H204)</f>
        <v>0</v>
      </c>
      <c r="I199" s="36" t="n">
        <f aca="false">SUM(I200,I204)</f>
        <v>0</v>
      </c>
      <c r="K199" s="45"/>
      <c r="L199" s="115"/>
      <c r="M199" s="1"/>
      <c r="AW199" s="111"/>
      <c r="AX199" s="111"/>
      <c r="AY199" s="111"/>
      <c r="AZ199" s="111"/>
    </row>
    <row r="200" customFormat="false" ht="30" hidden="false" customHeight="true" outlineLevel="0" collapsed="false">
      <c r="B200" s="47" t="s">
        <v>433</v>
      </c>
      <c r="C200" s="34" t="s">
        <v>434</v>
      </c>
      <c r="D200" s="19" t="n">
        <v>243</v>
      </c>
      <c r="E200" s="19" t="s">
        <v>34</v>
      </c>
      <c r="F200" s="36" t="n">
        <f aca="false">SUM(F201:F203)</f>
        <v>0</v>
      </c>
      <c r="G200" s="36" t="n">
        <f aca="false">SUM(G201:G203)</f>
        <v>0</v>
      </c>
      <c r="H200" s="36" t="n">
        <f aca="false">SUM(H201:H203)</f>
        <v>0</v>
      </c>
      <c r="I200" s="36" t="n">
        <f aca="false">SUM(I201:I203)</f>
        <v>0</v>
      </c>
      <c r="K200" s="45" t="n">
        <v>5</v>
      </c>
      <c r="L200" s="125" t="s">
        <v>435</v>
      </c>
      <c r="M200" s="1"/>
      <c r="AW200" s="111"/>
      <c r="AX200" s="111"/>
      <c r="AY200" s="111"/>
      <c r="AZ200" s="111"/>
    </row>
    <row r="201" customFormat="false" ht="30" hidden="false" customHeight="false" outlineLevel="0" collapsed="false">
      <c r="B201" s="52" t="s">
        <v>436</v>
      </c>
      <c r="C201" s="34"/>
      <c r="D201" s="19" t="n">
        <v>243</v>
      </c>
      <c r="E201" s="19" t="n">
        <v>220</v>
      </c>
      <c r="F201" s="36"/>
      <c r="G201" s="36"/>
      <c r="H201" s="36"/>
      <c r="I201" s="36"/>
      <c r="K201" s="45"/>
      <c r="L201" s="125"/>
      <c r="M201" s="1"/>
      <c r="AW201" s="111"/>
      <c r="AX201" s="111"/>
      <c r="AY201" s="111"/>
      <c r="AZ201" s="111"/>
    </row>
    <row r="202" customFormat="false" ht="15" hidden="false" customHeight="false" outlineLevel="0" collapsed="false">
      <c r="B202" s="52" t="s">
        <v>437</v>
      </c>
      <c r="C202" s="34"/>
      <c r="D202" s="19" t="n">
        <v>243</v>
      </c>
      <c r="E202" s="19" t="n">
        <v>310</v>
      </c>
      <c r="F202" s="36"/>
      <c r="G202" s="36"/>
      <c r="H202" s="36"/>
      <c r="I202" s="36"/>
      <c r="K202" s="45"/>
      <c r="L202" s="125"/>
      <c r="M202" s="1"/>
      <c r="AW202" s="111"/>
      <c r="AX202" s="111"/>
      <c r="AY202" s="111"/>
      <c r="AZ202" s="111"/>
    </row>
    <row r="203" customFormat="false" ht="15" hidden="false" customHeight="true" outlineLevel="0" collapsed="false">
      <c r="B203" s="52" t="s">
        <v>438</v>
      </c>
      <c r="C203" s="34"/>
      <c r="D203" s="19" t="n">
        <v>243</v>
      </c>
      <c r="E203" s="19" t="n">
        <v>340</v>
      </c>
      <c r="F203" s="36"/>
      <c r="G203" s="36"/>
      <c r="H203" s="36"/>
      <c r="I203" s="36"/>
      <c r="K203" s="45"/>
      <c r="L203" s="125"/>
      <c r="M203" s="1"/>
      <c r="AW203" s="111"/>
      <c r="AX203" s="111"/>
      <c r="AY203" s="111"/>
      <c r="AZ203" s="111"/>
    </row>
    <row r="204" customFormat="false" ht="30" hidden="false" customHeight="true" outlineLevel="0" collapsed="false">
      <c r="B204" s="33" t="s">
        <v>348</v>
      </c>
      <c r="C204" s="34" t="s">
        <v>439</v>
      </c>
      <c r="D204" s="19" t="n">
        <v>243</v>
      </c>
      <c r="E204" s="19" t="s">
        <v>34</v>
      </c>
      <c r="F204" s="36" t="n">
        <f aca="false">SUM(F205:F207)</f>
        <v>0</v>
      </c>
      <c r="G204" s="36" t="n">
        <f aca="false">SUM(G205:G207)</f>
        <v>0</v>
      </c>
      <c r="H204" s="36" t="n">
        <f aca="false">SUM(H205:H207)</f>
        <v>0</v>
      </c>
      <c r="I204" s="36" t="n">
        <f aca="false">SUM(I205:I207)</f>
        <v>0</v>
      </c>
      <c r="K204" s="45" t="n">
        <v>2</v>
      </c>
      <c r="L204" s="125" t="s">
        <v>435</v>
      </c>
      <c r="M204" s="1"/>
      <c r="AW204" s="111"/>
      <c r="AX204" s="111"/>
      <c r="AY204" s="111"/>
      <c r="AZ204" s="111"/>
    </row>
    <row r="205" customFormat="false" ht="30" hidden="false" customHeight="false" outlineLevel="0" collapsed="false">
      <c r="B205" s="52" t="s">
        <v>436</v>
      </c>
      <c r="C205" s="34"/>
      <c r="D205" s="19" t="n">
        <v>243</v>
      </c>
      <c r="E205" s="19" t="n">
        <v>220</v>
      </c>
      <c r="F205" s="36"/>
      <c r="G205" s="36"/>
      <c r="H205" s="36"/>
      <c r="I205" s="36"/>
      <c r="K205" s="45"/>
      <c r="L205" s="125"/>
      <c r="M205" s="1"/>
      <c r="AW205" s="111"/>
      <c r="AX205" s="111"/>
      <c r="AY205" s="111"/>
      <c r="AZ205" s="111"/>
    </row>
    <row r="206" customFormat="false" ht="15" hidden="false" customHeight="false" outlineLevel="0" collapsed="false">
      <c r="B206" s="52" t="s">
        <v>437</v>
      </c>
      <c r="C206" s="34"/>
      <c r="D206" s="19" t="n">
        <v>243</v>
      </c>
      <c r="E206" s="19" t="n">
        <v>310</v>
      </c>
      <c r="F206" s="36"/>
      <c r="G206" s="36"/>
      <c r="H206" s="36"/>
      <c r="I206" s="36"/>
      <c r="K206" s="45"/>
      <c r="L206" s="125"/>
      <c r="M206" s="1"/>
      <c r="AW206" s="111"/>
      <c r="AX206" s="111"/>
      <c r="AY206" s="111"/>
      <c r="AZ206" s="111"/>
    </row>
    <row r="207" customFormat="false" ht="15" hidden="false" customHeight="true" outlineLevel="0" collapsed="false">
      <c r="B207" s="52" t="s">
        <v>438</v>
      </c>
      <c r="C207" s="34"/>
      <c r="D207" s="19" t="n">
        <v>243</v>
      </c>
      <c r="E207" s="19" t="n">
        <v>340</v>
      </c>
      <c r="F207" s="36"/>
      <c r="G207" s="36"/>
      <c r="H207" s="36"/>
      <c r="I207" s="36"/>
      <c r="K207" s="45"/>
      <c r="L207" s="125"/>
      <c r="M207" s="1"/>
      <c r="AW207" s="111"/>
      <c r="AX207" s="111"/>
      <c r="AY207" s="111"/>
      <c r="AZ207" s="111"/>
    </row>
    <row r="208" customFormat="false" ht="15" hidden="false" customHeight="false" outlineLevel="0" collapsed="false">
      <c r="B208" s="33" t="s">
        <v>440</v>
      </c>
      <c r="C208" s="34" t="s">
        <v>127</v>
      </c>
      <c r="D208" s="19" t="n">
        <v>244</v>
      </c>
      <c r="E208" s="19" t="s">
        <v>34</v>
      </c>
      <c r="F208" s="36" t="n">
        <f aca="false">SUM(F209,F213,F217)</f>
        <v>8261427.21</v>
      </c>
      <c r="G208" s="36" t="n">
        <f aca="false">SUM(G209,G213,G217)</f>
        <v>7284690.7</v>
      </c>
      <c r="H208" s="36" t="n">
        <f aca="false">SUM(H209,H213,H217)</f>
        <v>7284690.7</v>
      </c>
      <c r="I208" s="36" t="n">
        <f aca="false">SUM(I209,I213,I217)</f>
        <v>0</v>
      </c>
      <c r="K208" s="45"/>
      <c r="L208" s="115"/>
      <c r="M208" s="1"/>
      <c r="AW208" s="111"/>
      <c r="AX208" s="111"/>
      <c r="AY208" s="111"/>
      <c r="AZ208" s="111"/>
    </row>
    <row r="209" customFormat="false" ht="72.75" hidden="false" customHeight="true" outlineLevel="0" collapsed="false">
      <c r="B209" s="47" t="s">
        <v>333</v>
      </c>
      <c r="C209" s="34" t="s">
        <v>441</v>
      </c>
      <c r="D209" s="19" t="n">
        <v>244</v>
      </c>
      <c r="E209" s="19" t="s">
        <v>34</v>
      </c>
      <c r="F209" s="116" t="n">
        <f aca="false">SUM(F210:F212)</f>
        <v>1129308.15</v>
      </c>
      <c r="G209" s="36" t="n">
        <f aca="false">SUM(G210:G212)</f>
        <v>806647.7</v>
      </c>
      <c r="H209" s="36" t="n">
        <f aca="false">SUM(H210:H212)</f>
        <v>806647.7</v>
      </c>
      <c r="I209" s="36" t="n">
        <f aca="false">SUM(I210:I212)</f>
        <v>0</v>
      </c>
      <c r="K209" s="45"/>
      <c r="L209" s="115"/>
      <c r="M209" s="1"/>
      <c r="AW209" s="111"/>
      <c r="AX209" s="111"/>
      <c r="AY209" s="111"/>
      <c r="AZ209" s="111"/>
    </row>
    <row r="210" customFormat="false" ht="30" hidden="false" customHeight="false" outlineLevel="0" collapsed="false">
      <c r="B210" s="52" t="s">
        <v>436</v>
      </c>
      <c r="C210" s="34"/>
      <c r="D210" s="19" t="n">
        <v>244</v>
      </c>
      <c r="E210" s="19" t="n">
        <v>220</v>
      </c>
      <c r="F210" s="36" t="n">
        <f aca="false">'Утверждено (МЗ,ИЦ,КАП)'!G289</f>
        <v>799368.15</v>
      </c>
      <c r="G210" s="36" t="n">
        <f aca="false">'Утверждено (МЗ,ИЦ,КАП)'!H289</f>
        <v>575607.7</v>
      </c>
      <c r="H210" s="36" t="n">
        <f aca="false">'Утверждено (МЗ,ИЦ,КАП)'!I289</f>
        <v>575607.7</v>
      </c>
      <c r="I210" s="36"/>
      <c r="K210" s="45" t="n">
        <v>4</v>
      </c>
      <c r="L210" s="125" t="s">
        <v>442</v>
      </c>
      <c r="M210" s="1"/>
      <c r="AW210" s="111"/>
      <c r="AX210" s="111"/>
      <c r="AY210" s="111"/>
      <c r="AZ210" s="111"/>
    </row>
    <row r="211" customFormat="false" ht="15" hidden="false" customHeight="false" outlineLevel="0" collapsed="false">
      <c r="B211" s="52" t="s">
        <v>437</v>
      </c>
      <c r="C211" s="34"/>
      <c r="D211" s="19" t="n">
        <v>244</v>
      </c>
      <c r="E211" s="19" t="n">
        <v>310</v>
      </c>
      <c r="F211" s="36" t="n">
        <f aca="false">'Утверждено (МЗ,ИЦ,КАП)'!G290</f>
        <v>42440</v>
      </c>
      <c r="G211" s="36" t="n">
        <f aca="false">'Утверждено (МЗ,ИЦ,КАП)'!H290</f>
        <v>49440</v>
      </c>
      <c r="H211" s="36" t="n">
        <f aca="false">'Утверждено (МЗ,ИЦ,КАП)'!I290</f>
        <v>49440</v>
      </c>
      <c r="I211" s="36"/>
      <c r="K211" s="45" t="n">
        <v>4</v>
      </c>
      <c r="L211" s="125" t="n">
        <v>310</v>
      </c>
      <c r="M211" s="1"/>
      <c r="AW211" s="111"/>
      <c r="AX211" s="111"/>
      <c r="AY211" s="111"/>
      <c r="AZ211" s="111"/>
    </row>
    <row r="212" customFormat="false" ht="15" hidden="false" customHeight="true" outlineLevel="0" collapsed="false">
      <c r="B212" s="52" t="s">
        <v>438</v>
      </c>
      <c r="C212" s="34"/>
      <c r="D212" s="19" t="n">
        <v>244</v>
      </c>
      <c r="E212" s="19" t="n">
        <v>340</v>
      </c>
      <c r="F212" s="36" t="n">
        <f aca="false">'Утверждено (МЗ,ИЦ,КАП)'!G291</f>
        <v>287500</v>
      </c>
      <c r="G212" s="36" t="n">
        <f aca="false">'Утверждено (МЗ,ИЦ,КАП)'!H291</f>
        <v>181600</v>
      </c>
      <c r="H212" s="36" t="n">
        <f aca="false">'Утверждено (МЗ,ИЦ,КАП)'!I291</f>
        <v>181600</v>
      </c>
      <c r="I212" s="36"/>
      <c r="K212" s="45" t="n">
        <v>4</v>
      </c>
      <c r="L212" s="125" t="s">
        <v>443</v>
      </c>
      <c r="M212" s="1"/>
      <c r="AW212" s="111"/>
      <c r="AX212" s="111"/>
      <c r="AY212" s="111"/>
      <c r="AZ212" s="111"/>
    </row>
    <row r="213" customFormat="false" ht="45" hidden="false" customHeight="false" outlineLevel="0" collapsed="false">
      <c r="B213" s="33" t="s">
        <v>428</v>
      </c>
      <c r="C213" s="34" t="s">
        <v>444</v>
      </c>
      <c r="D213" s="19" t="n">
        <v>244</v>
      </c>
      <c r="E213" s="19" t="s">
        <v>34</v>
      </c>
      <c r="F213" s="118" t="n">
        <f aca="false">SUM(F214:F216)</f>
        <v>7132119.06</v>
      </c>
      <c r="G213" s="36" t="n">
        <f aca="false">SUM(G214:G216)</f>
        <v>6478043</v>
      </c>
      <c r="H213" s="36" t="n">
        <f aca="false">SUM(H214:H216)</f>
        <v>6478043</v>
      </c>
      <c r="I213" s="36" t="n">
        <f aca="false">SUM(I214:I216)</f>
        <v>0</v>
      </c>
      <c r="K213" s="45"/>
      <c r="L213" s="115"/>
      <c r="M213" s="1"/>
      <c r="AW213" s="111"/>
      <c r="AX213" s="111"/>
      <c r="AY213" s="111"/>
      <c r="AZ213" s="111"/>
    </row>
    <row r="214" customFormat="false" ht="30" hidden="false" customHeight="false" outlineLevel="0" collapsed="false">
      <c r="B214" s="52" t="s">
        <v>436</v>
      </c>
      <c r="C214" s="34"/>
      <c r="D214" s="19" t="n">
        <v>244</v>
      </c>
      <c r="E214" s="19" t="n">
        <v>220</v>
      </c>
      <c r="F214" s="36" t="n">
        <f aca="false">'Утверждено (ПДД)'!E1076</f>
        <v>458299</v>
      </c>
      <c r="G214" s="36" t="n">
        <f aca="false">'Утверждено (ПДД)'!F1076</f>
        <v>458299</v>
      </c>
      <c r="H214" s="36" t="n">
        <f aca="false">'Утверждено (ПДД)'!G1076</f>
        <v>458299</v>
      </c>
      <c r="I214" s="36"/>
      <c r="K214" s="45" t="n">
        <v>2</v>
      </c>
      <c r="L214" s="125" t="s">
        <v>445</v>
      </c>
      <c r="M214" s="1"/>
      <c r="AW214" s="111"/>
      <c r="AX214" s="111"/>
      <c r="AY214" s="111"/>
      <c r="AZ214" s="111"/>
    </row>
    <row r="215" customFormat="false" ht="15" hidden="false" customHeight="false" outlineLevel="0" collapsed="false">
      <c r="B215" s="52" t="s">
        <v>437</v>
      </c>
      <c r="C215" s="34"/>
      <c r="D215" s="19" t="n">
        <v>244</v>
      </c>
      <c r="E215" s="19" t="n">
        <v>310</v>
      </c>
      <c r="F215" s="36" t="n">
        <f aca="false">'Утверждено (ПДД)'!E1077</f>
        <v>357063.52</v>
      </c>
      <c r="G215" s="36" t="n">
        <f aca="false">'Утверждено (ПДД)'!F1077</f>
        <v>356523</v>
      </c>
      <c r="H215" s="36" t="n">
        <f aca="false">'Утверждено (ПДД)'!G1077</f>
        <v>356523</v>
      </c>
      <c r="I215" s="36"/>
      <c r="K215" s="45" t="n">
        <v>2</v>
      </c>
      <c r="L215" s="125" t="n">
        <v>310</v>
      </c>
      <c r="M215" s="1"/>
      <c r="AW215" s="111"/>
      <c r="AX215" s="111"/>
      <c r="AY215" s="111"/>
      <c r="AZ215" s="111"/>
    </row>
    <row r="216" customFormat="false" ht="15" hidden="false" customHeight="true" outlineLevel="0" collapsed="false">
      <c r="B216" s="52" t="s">
        <v>438</v>
      </c>
      <c r="C216" s="34"/>
      <c r="D216" s="19" t="n">
        <v>244</v>
      </c>
      <c r="E216" s="19" t="n">
        <v>340</v>
      </c>
      <c r="F216" s="36" t="n">
        <f aca="false">'Утверждено (ПДД)'!E1078</f>
        <v>6316756.54</v>
      </c>
      <c r="G216" s="36" t="n">
        <f aca="false">'Утверждено (ПДД)'!F1078</f>
        <v>5663221</v>
      </c>
      <c r="H216" s="36" t="n">
        <f aca="false">'Утверждено (ПДД)'!G1078</f>
        <v>5663221</v>
      </c>
      <c r="I216" s="36"/>
      <c r="K216" s="45" t="n">
        <v>2</v>
      </c>
      <c r="L216" s="125" t="s">
        <v>443</v>
      </c>
      <c r="M216" s="1"/>
      <c r="AW216" s="111"/>
      <c r="AX216" s="111"/>
      <c r="AY216" s="111"/>
      <c r="AZ216" s="111"/>
    </row>
    <row r="217" customFormat="false" ht="15" hidden="false" customHeight="true" outlineLevel="0" collapsed="false">
      <c r="B217" s="52" t="s">
        <v>430</v>
      </c>
      <c r="C217" s="34"/>
      <c r="D217" s="19" t="n">
        <v>244</v>
      </c>
      <c r="E217" s="19" t="s">
        <v>34</v>
      </c>
      <c r="F217" s="119" t="n">
        <f aca="false">SUM(F218:F220)</f>
        <v>0</v>
      </c>
      <c r="G217" s="36" t="n">
        <f aca="false">SUM(G218:G220)</f>
        <v>0</v>
      </c>
      <c r="H217" s="36" t="n">
        <f aca="false">SUM(H218:H220)</f>
        <v>0</v>
      </c>
      <c r="I217" s="36" t="n">
        <f aca="false">SUM(I218:I220)</f>
        <v>0</v>
      </c>
      <c r="K217" s="45"/>
      <c r="L217" s="115"/>
      <c r="M217" s="1"/>
      <c r="AW217" s="111"/>
      <c r="AX217" s="111"/>
      <c r="AY217" s="111"/>
      <c r="AZ217" s="111"/>
    </row>
    <row r="218" customFormat="false" ht="30" hidden="false" customHeight="false" outlineLevel="0" collapsed="false">
      <c r="B218" s="52" t="s">
        <v>436</v>
      </c>
      <c r="C218" s="34"/>
      <c r="D218" s="19" t="n">
        <v>244</v>
      </c>
      <c r="E218" s="19" t="n">
        <v>220</v>
      </c>
      <c r="F218" s="126" t="n">
        <f aca="false">'Утверждено (МЗ,ИЦ,КАП)'!G294+'Утверждено (МЗ,ИЦ,КАП)'!G219+'Утверждено (МЗ,ИЦ,КАП)'!J212</f>
        <v>0</v>
      </c>
      <c r="G218" s="36" t="n">
        <f aca="false">'Утверждено (МЗ,ИЦ,КАП)'!H294</f>
        <v>0</v>
      </c>
      <c r="H218" s="36" t="n">
        <f aca="false">'Утверждено (МЗ,ИЦ,КАП)'!I294</f>
        <v>0</v>
      </c>
      <c r="I218" s="36"/>
      <c r="K218" s="45" t="n">
        <v>5</v>
      </c>
      <c r="L218" s="125" t="s">
        <v>446</v>
      </c>
      <c r="M218" s="1"/>
      <c r="AW218" s="111"/>
      <c r="AX218" s="111"/>
      <c r="AY218" s="111"/>
      <c r="AZ218" s="111"/>
    </row>
    <row r="219" customFormat="false" ht="15" hidden="false" customHeight="false" outlineLevel="0" collapsed="false">
      <c r="B219" s="52" t="s">
        <v>437</v>
      </c>
      <c r="C219" s="34"/>
      <c r="D219" s="19" t="n">
        <v>244</v>
      </c>
      <c r="E219" s="19" t="n">
        <v>310</v>
      </c>
      <c r="F219" s="36" t="n">
        <f aca="false">'Утверждено (МЗ,ИЦ,КАП)'!G295</f>
        <v>0</v>
      </c>
      <c r="G219" s="36" t="n">
        <f aca="false">'Утверждено (МЗ,ИЦ,КАП)'!H295</f>
        <v>0</v>
      </c>
      <c r="H219" s="36" t="n">
        <f aca="false">'Утверждено (МЗ,ИЦ,КАП)'!I295</f>
        <v>0</v>
      </c>
      <c r="I219" s="36"/>
      <c r="K219" s="45" t="n">
        <v>5</v>
      </c>
      <c r="L219" s="125" t="n">
        <v>310</v>
      </c>
      <c r="M219" s="1"/>
      <c r="AW219" s="111"/>
      <c r="AX219" s="111"/>
      <c r="AY219" s="111"/>
      <c r="AZ219" s="111"/>
    </row>
    <row r="220" customFormat="false" ht="15" hidden="false" customHeight="true" outlineLevel="0" collapsed="false">
      <c r="B220" s="52" t="s">
        <v>438</v>
      </c>
      <c r="C220" s="34"/>
      <c r="D220" s="19" t="n">
        <v>244</v>
      </c>
      <c r="E220" s="19" t="n">
        <v>340</v>
      </c>
      <c r="F220" s="36" t="n">
        <f aca="false">'Утверждено (МЗ,ИЦ,КАП)'!G296</f>
        <v>0</v>
      </c>
      <c r="G220" s="36" t="n">
        <f aca="false">'Утверждено (МЗ,ИЦ,КАП)'!H296</f>
        <v>0</v>
      </c>
      <c r="H220" s="36" t="n">
        <f aca="false">'Утверждено (МЗ,ИЦ,КАП)'!I296</f>
        <v>0</v>
      </c>
      <c r="I220" s="36"/>
      <c r="K220" s="45" t="n">
        <v>5</v>
      </c>
      <c r="L220" s="125" t="s">
        <v>443</v>
      </c>
      <c r="M220" s="1"/>
      <c r="AW220" s="111"/>
      <c r="AX220" s="111"/>
      <c r="AY220" s="111"/>
      <c r="AZ220" s="111"/>
    </row>
    <row r="221" customFormat="false" ht="15" hidden="false" customHeight="false" outlineLevel="0" collapsed="false">
      <c r="B221" s="33" t="s">
        <v>447</v>
      </c>
      <c r="C221" s="34" t="s">
        <v>130</v>
      </c>
      <c r="D221" s="19" t="n">
        <v>247</v>
      </c>
      <c r="E221" s="19" t="s">
        <v>34</v>
      </c>
      <c r="F221" s="36" t="n">
        <f aca="false">SUM(F222,F224,F226)</f>
        <v>1878322.02</v>
      </c>
      <c r="G221" s="36" t="n">
        <f aca="false">SUM(G222,G224,G226)</f>
        <v>1866200</v>
      </c>
      <c r="H221" s="36" t="n">
        <f aca="false">SUM(H222,H224,H226)</f>
        <v>1866200</v>
      </c>
      <c r="I221" s="36" t="n">
        <f aca="false">SUM(I222,I224,I226)</f>
        <v>0</v>
      </c>
      <c r="L221" s="113"/>
      <c r="AW221" s="111"/>
      <c r="AX221" s="111"/>
      <c r="AY221" s="111"/>
      <c r="AZ221" s="111"/>
    </row>
    <row r="222" customFormat="false" ht="75" hidden="false" customHeight="true" outlineLevel="0" collapsed="false">
      <c r="B222" s="47" t="s">
        <v>448</v>
      </c>
      <c r="C222" s="34" t="s">
        <v>449</v>
      </c>
      <c r="D222" s="19" t="n">
        <v>247</v>
      </c>
      <c r="E222" s="19" t="s">
        <v>34</v>
      </c>
      <c r="F222" s="36" t="n">
        <f aca="false">SUM(F223)</f>
        <v>1857322.02</v>
      </c>
      <c r="G222" s="36" t="n">
        <f aca="false">SUM(G223)</f>
        <v>1845200</v>
      </c>
      <c r="H222" s="36" t="n">
        <f aca="false">SUM(H223)</f>
        <v>1845200</v>
      </c>
      <c r="I222" s="36" t="n">
        <f aca="false">SUM(I223)</f>
        <v>0</v>
      </c>
      <c r="K222" s="45" t="n">
        <v>4</v>
      </c>
      <c r="L222" s="113" t="n">
        <v>223</v>
      </c>
      <c r="AW222" s="111"/>
      <c r="AX222" s="111"/>
      <c r="AY222" s="111"/>
      <c r="AZ222" s="111"/>
    </row>
    <row r="223" customFormat="false" ht="30" hidden="false" customHeight="false" outlineLevel="0" collapsed="false">
      <c r="B223" s="52" t="s">
        <v>426</v>
      </c>
      <c r="C223" s="34"/>
      <c r="D223" s="19" t="n">
        <v>247</v>
      </c>
      <c r="E223" s="19" t="n">
        <v>220</v>
      </c>
      <c r="F223" s="36" t="n">
        <f aca="false">'Утверждено (МЗ,ИЦ,КАП)'!G292</f>
        <v>1857322.02</v>
      </c>
      <c r="G223" s="36" t="n">
        <f aca="false">'Утверждено (МЗ,ИЦ,КАП)'!H292</f>
        <v>1845200</v>
      </c>
      <c r="H223" s="36" t="n">
        <f aca="false">'Утверждено (МЗ,ИЦ,КАП)'!I292</f>
        <v>1845200</v>
      </c>
      <c r="I223" s="36"/>
      <c r="K223" s="45"/>
      <c r="L223" s="125"/>
      <c r="M223" s="1"/>
      <c r="AW223" s="111"/>
      <c r="AX223" s="111"/>
      <c r="AY223" s="111"/>
      <c r="AZ223" s="111"/>
    </row>
    <row r="224" customFormat="false" ht="45" hidden="false" customHeight="false" outlineLevel="0" collapsed="false">
      <c r="B224" s="33" t="s">
        <v>428</v>
      </c>
      <c r="C224" s="34" t="s">
        <v>450</v>
      </c>
      <c r="D224" s="19" t="n">
        <v>247</v>
      </c>
      <c r="E224" s="19" t="s">
        <v>34</v>
      </c>
      <c r="F224" s="36" t="n">
        <f aca="false">SUM(F225)</f>
        <v>21000</v>
      </c>
      <c r="G224" s="36" t="n">
        <f aca="false">SUM(G225)</f>
        <v>21000</v>
      </c>
      <c r="H224" s="36" t="n">
        <f aca="false">SUM(H225)</f>
        <v>21000</v>
      </c>
      <c r="I224" s="36" t="n">
        <f aca="false">SUM(I225)</f>
        <v>0</v>
      </c>
      <c r="K224" s="45" t="n">
        <v>2</v>
      </c>
      <c r="L224" s="113" t="n">
        <v>223</v>
      </c>
      <c r="AW224" s="111"/>
      <c r="AX224" s="111"/>
      <c r="AY224" s="111"/>
      <c r="AZ224" s="111"/>
    </row>
    <row r="225" customFormat="false" ht="30" hidden="false" customHeight="false" outlineLevel="0" collapsed="false">
      <c r="B225" s="52" t="s">
        <v>426</v>
      </c>
      <c r="C225" s="34"/>
      <c r="D225" s="19" t="n">
        <v>247</v>
      </c>
      <c r="E225" s="19" t="n">
        <v>220</v>
      </c>
      <c r="F225" s="36" t="n">
        <f aca="false">'Утверждено (ПДД)'!E1079</f>
        <v>21000</v>
      </c>
      <c r="G225" s="36" t="n">
        <f aca="false">'Утверждено (ПДД)'!F1079</f>
        <v>21000</v>
      </c>
      <c r="H225" s="36" t="n">
        <f aca="false">'Утверждено (ПДД)'!G1079</f>
        <v>21000</v>
      </c>
      <c r="I225" s="36"/>
      <c r="K225" s="45"/>
      <c r="L225" s="125"/>
      <c r="M225" s="1"/>
      <c r="AW225" s="111"/>
      <c r="AX225" s="111"/>
      <c r="AY225" s="111"/>
      <c r="AZ225" s="111"/>
    </row>
    <row r="226" customFormat="false" ht="15" hidden="false" customHeight="false" outlineLevel="0" collapsed="false">
      <c r="B226" s="33" t="s">
        <v>430</v>
      </c>
      <c r="C226" s="34" t="s">
        <v>451</v>
      </c>
      <c r="D226" s="19" t="n">
        <v>247</v>
      </c>
      <c r="E226" s="19" t="s">
        <v>34</v>
      </c>
      <c r="F226" s="36" t="n">
        <f aca="false">SUM(F227)</f>
        <v>0</v>
      </c>
      <c r="G226" s="36" t="n">
        <f aca="false">SUM(G227)</f>
        <v>0</v>
      </c>
      <c r="H226" s="36" t="n">
        <f aca="false">SUM(H227)</f>
        <v>0</v>
      </c>
      <c r="I226" s="36" t="n">
        <f aca="false">SUM(I227)</f>
        <v>0</v>
      </c>
      <c r="K226" s="45" t="n">
        <v>5</v>
      </c>
      <c r="L226" s="113" t="n">
        <v>223</v>
      </c>
    </row>
    <row r="227" customFormat="false" ht="30" hidden="false" customHeight="false" outlineLevel="0" collapsed="false">
      <c r="B227" s="52" t="s">
        <v>426</v>
      </c>
      <c r="C227" s="34"/>
      <c r="D227" s="19" t="n">
        <v>247</v>
      </c>
      <c r="E227" s="19" t="n">
        <v>220</v>
      </c>
      <c r="F227" s="36"/>
      <c r="G227" s="36"/>
      <c r="H227" s="36"/>
      <c r="I227" s="36"/>
      <c r="K227" s="45"/>
      <c r="L227" s="125"/>
      <c r="M227" s="1"/>
      <c r="AW227" s="111"/>
      <c r="AX227" s="111"/>
      <c r="AY227" s="111"/>
      <c r="AZ227" s="111"/>
    </row>
    <row r="228" customFormat="false" ht="45" hidden="false" customHeight="false" outlineLevel="0" collapsed="false">
      <c r="B228" s="33" t="s">
        <v>452</v>
      </c>
      <c r="C228" s="34" t="s">
        <v>132</v>
      </c>
      <c r="D228" s="19" t="n">
        <v>400</v>
      </c>
      <c r="E228" s="19" t="s">
        <v>34</v>
      </c>
      <c r="F228" s="36" t="n">
        <f aca="false">SUM(F229,F235)</f>
        <v>0</v>
      </c>
      <c r="G228" s="36" t="n">
        <f aca="false">SUM(G229,G235)</f>
        <v>0</v>
      </c>
      <c r="H228" s="36" t="n">
        <f aca="false">SUM(H229,H235)</f>
        <v>0</v>
      </c>
      <c r="I228" s="36" t="n">
        <f aca="false">SUM(I229,I235)</f>
        <v>0</v>
      </c>
      <c r="K228" s="45"/>
      <c r="L228" s="115"/>
      <c r="M228" s="1"/>
      <c r="AW228" s="111"/>
      <c r="AX228" s="111"/>
      <c r="AY228" s="111"/>
      <c r="AZ228" s="111"/>
    </row>
    <row r="229" customFormat="false" ht="60" hidden="false" customHeight="false" outlineLevel="0" collapsed="false">
      <c r="B229" s="33" t="s">
        <v>453</v>
      </c>
      <c r="C229" s="34" t="s">
        <v>134</v>
      </c>
      <c r="D229" s="19" t="n">
        <v>406</v>
      </c>
      <c r="E229" s="19" t="s">
        <v>34</v>
      </c>
      <c r="F229" s="36" t="n">
        <f aca="false">SUM(F230)</f>
        <v>0</v>
      </c>
      <c r="G229" s="36" t="n">
        <f aca="false">SUM(G230)</f>
        <v>0</v>
      </c>
      <c r="H229" s="36" t="n">
        <f aca="false">SUM(H230)</f>
        <v>0</v>
      </c>
      <c r="I229" s="36" t="n">
        <f aca="false">SUM(I230)</f>
        <v>0</v>
      </c>
      <c r="K229" s="45"/>
      <c r="L229" s="115"/>
      <c r="M229" s="1"/>
      <c r="AW229" s="111"/>
      <c r="AX229" s="111"/>
      <c r="AY229" s="111"/>
      <c r="AZ229" s="111"/>
    </row>
    <row r="230" customFormat="false" ht="45" hidden="false" customHeight="true" outlineLevel="0" collapsed="false">
      <c r="B230" s="33" t="s">
        <v>454</v>
      </c>
      <c r="C230" s="34" t="s">
        <v>455</v>
      </c>
      <c r="D230" s="19" t="n">
        <v>406</v>
      </c>
      <c r="E230" s="19" t="s">
        <v>34</v>
      </c>
      <c r="F230" s="36" t="n">
        <f aca="false">SUM(F231:F234)</f>
        <v>0</v>
      </c>
      <c r="G230" s="36" t="n">
        <f aca="false">SUM(G231:G234)</f>
        <v>0</v>
      </c>
      <c r="H230" s="36" t="n">
        <f aca="false">SUM(H231:H234)</f>
        <v>0</v>
      </c>
      <c r="I230" s="36" t="n">
        <f aca="false">SUM(I231:I234)</f>
        <v>0</v>
      </c>
      <c r="K230" s="45"/>
      <c r="L230" s="115"/>
      <c r="M230" s="1"/>
      <c r="AW230" s="111"/>
      <c r="AX230" s="111"/>
      <c r="AY230" s="111"/>
      <c r="AZ230" s="111"/>
    </row>
    <row r="231" customFormat="false" ht="30" hidden="false" customHeight="false" outlineLevel="0" collapsed="false">
      <c r="B231" s="52" t="s">
        <v>436</v>
      </c>
      <c r="C231" s="34"/>
      <c r="D231" s="19" t="n">
        <v>406</v>
      </c>
      <c r="E231" s="19" t="n">
        <v>220</v>
      </c>
      <c r="F231" s="36"/>
      <c r="G231" s="36"/>
      <c r="H231" s="36"/>
      <c r="I231" s="36"/>
      <c r="K231" s="45"/>
      <c r="L231" s="125"/>
      <c r="M231" s="1"/>
      <c r="AW231" s="111"/>
      <c r="AX231" s="111"/>
      <c r="AY231" s="111"/>
      <c r="AZ231" s="111"/>
    </row>
    <row r="232" customFormat="false" ht="15" hidden="false" customHeight="false" outlineLevel="0" collapsed="false">
      <c r="B232" s="47" t="s">
        <v>456</v>
      </c>
      <c r="C232" s="34"/>
      <c r="D232" s="19" t="n">
        <v>406</v>
      </c>
      <c r="E232" s="19" t="n">
        <v>290</v>
      </c>
      <c r="F232" s="36"/>
      <c r="G232" s="36"/>
      <c r="H232" s="36"/>
      <c r="I232" s="120"/>
      <c r="K232" s="45"/>
      <c r="L232" s="115"/>
      <c r="M232" s="1"/>
      <c r="AW232" s="111"/>
      <c r="AX232" s="111"/>
      <c r="AY232" s="111"/>
      <c r="AZ232" s="111"/>
    </row>
    <row r="233" customFormat="false" ht="15" hidden="false" customHeight="false" outlineLevel="0" collapsed="false">
      <c r="B233" s="52" t="s">
        <v>437</v>
      </c>
      <c r="C233" s="34"/>
      <c r="D233" s="19" t="n">
        <v>406</v>
      </c>
      <c r="E233" s="19" t="n">
        <v>310</v>
      </c>
      <c r="F233" s="36"/>
      <c r="G233" s="36"/>
      <c r="H233" s="36"/>
      <c r="I233" s="36"/>
      <c r="K233" s="45"/>
      <c r="L233" s="125"/>
      <c r="M233" s="1"/>
      <c r="AW233" s="111"/>
      <c r="AX233" s="111"/>
      <c r="AY233" s="111"/>
      <c r="AZ233" s="111"/>
    </row>
    <row r="234" customFormat="false" ht="15" hidden="false" customHeight="true" outlineLevel="0" collapsed="false">
      <c r="B234" s="52" t="s">
        <v>457</v>
      </c>
      <c r="C234" s="34"/>
      <c r="D234" s="19" t="n">
        <v>406</v>
      </c>
      <c r="E234" s="19" t="n">
        <v>330</v>
      </c>
      <c r="F234" s="36"/>
      <c r="G234" s="36"/>
      <c r="H234" s="36"/>
      <c r="I234" s="36"/>
      <c r="K234" s="45"/>
      <c r="L234" s="125"/>
      <c r="M234" s="1"/>
      <c r="AW234" s="111"/>
      <c r="AX234" s="111"/>
      <c r="AY234" s="111"/>
      <c r="AZ234" s="111"/>
    </row>
    <row r="235" customFormat="false" ht="45" hidden="false" customHeight="false" outlineLevel="0" collapsed="false">
      <c r="B235" s="33" t="s">
        <v>458</v>
      </c>
      <c r="C235" s="34" t="s">
        <v>136</v>
      </c>
      <c r="D235" s="19" t="n">
        <v>407</v>
      </c>
      <c r="E235" s="19" t="s">
        <v>34</v>
      </c>
      <c r="F235" s="36" t="n">
        <f aca="false">SUM(F236)</f>
        <v>0</v>
      </c>
      <c r="G235" s="36" t="n">
        <f aca="false">SUM(G236)</f>
        <v>0</v>
      </c>
      <c r="H235" s="36" t="n">
        <f aca="false">SUM(H236)</f>
        <v>0</v>
      </c>
      <c r="I235" s="36" t="n">
        <f aca="false">SUM(I236)</f>
        <v>0</v>
      </c>
      <c r="K235" s="45"/>
      <c r="L235" s="115"/>
      <c r="M235" s="1"/>
      <c r="AW235" s="111"/>
      <c r="AX235" s="111"/>
      <c r="AY235" s="111"/>
      <c r="AZ235" s="111"/>
    </row>
    <row r="236" customFormat="false" ht="45" hidden="false" customHeight="true" outlineLevel="0" collapsed="false">
      <c r="B236" s="33" t="s">
        <v>454</v>
      </c>
      <c r="C236" s="34" t="s">
        <v>459</v>
      </c>
      <c r="D236" s="19" t="n">
        <v>407</v>
      </c>
      <c r="E236" s="19" t="s">
        <v>34</v>
      </c>
      <c r="F236" s="36" t="n">
        <f aca="false">SUM(F237:F241)</f>
        <v>0</v>
      </c>
      <c r="G236" s="36" t="n">
        <f aca="false">SUM(G237:G241)</f>
        <v>0</v>
      </c>
      <c r="H236" s="36" t="n">
        <f aca="false">SUM(H237:H241)</f>
        <v>0</v>
      </c>
      <c r="I236" s="36" t="n">
        <f aca="false">SUM(I237:I241)</f>
        <v>0</v>
      </c>
      <c r="K236" s="45"/>
      <c r="L236" s="115"/>
      <c r="M236" s="1"/>
      <c r="AW236" s="111"/>
      <c r="AX236" s="111"/>
      <c r="AY236" s="111"/>
      <c r="AZ236" s="111"/>
    </row>
    <row r="237" customFormat="false" ht="30" hidden="false" customHeight="false" outlineLevel="0" collapsed="false">
      <c r="B237" s="52" t="s">
        <v>436</v>
      </c>
      <c r="C237" s="34"/>
      <c r="D237" s="19" t="n">
        <v>407</v>
      </c>
      <c r="E237" s="19" t="n">
        <v>220</v>
      </c>
      <c r="F237" s="36"/>
      <c r="G237" s="36"/>
      <c r="H237" s="36"/>
      <c r="I237" s="36"/>
      <c r="K237" s="45"/>
      <c r="L237" s="125"/>
      <c r="M237" s="1"/>
      <c r="AW237" s="111"/>
      <c r="AX237" s="111"/>
      <c r="AY237" s="111"/>
      <c r="AZ237" s="111"/>
    </row>
    <row r="238" customFormat="false" ht="15" hidden="false" customHeight="false" outlineLevel="0" collapsed="false">
      <c r="B238" s="47" t="s">
        <v>456</v>
      </c>
      <c r="C238" s="34"/>
      <c r="D238" s="19" t="n">
        <v>407</v>
      </c>
      <c r="E238" s="19" t="n">
        <v>290</v>
      </c>
      <c r="F238" s="36"/>
      <c r="G238" s="36"/>
      <c r="H238" s="36"/>
      <c r="I238" s="120"/>
      <c r="K238" s="45"/>
      <c r="L238" s="115"/>
      <c r="M238" s="1"/>
      <c r="AW238" s="111"/>
      <c r="AX238" s="111"/>
      <c r="AY238" s="111"/>
      <c r="AZ238" s="111"/>
    </row>
    <row r="239" customFormat="false" ht="15" hidden="false" customHeight="false" outlineLevel="0" collapsed="false">
      <c r="B239" s="52" t="s">
        <v>437</v>
      </c>
      <c r="C239" s="34"/>
      <c r="D239" s="19" t="n">
        <v>407</v>
      </c>
      <c r="E239" s="19" t="n">
        <v>310</v>
      </c>
      <c r="F239" s="36"/>
      <c r="G239" s="36"/>
      <c r="H239" s="36"/>
      <c r="I239" s="36"/>
      <c r="K239" s="45"/>
      <c r="L239" s="125"/>
      <c r="M239" s="1"/>
      <c r="AW239" s="111"/>
      <c r="AX239" s="111"/>
      <c r="AY239" s="111"/>
      <c r="AZ239" s="111"/>
    </row>
    <row r="240" customFormat="false" ht="15" hidden="false" customHeight="true" outlineLevel="0" collapsed="false">
      <c r="B240" s="52" t="s">
        <v>457</v>
      </c>
      <c r="C240" s="34"/>
      <c r="D240" s="19" t="n">
        <v>407</v>
      </c>
      <c r="E240" s="19" t="n">
        <v>330</v>
      </c>
      <c r="F240" s="36"/>
      <c r="G240" s="36"/>
      <c r="H240" s="36"/>
      <c r="I240" s="36"/>
      <c r="K240" s="45"/>
      <c r="L240" s="125"/>
      <c r="M240" s="1"/>
      <c r="AW240" s="111"/>
      <c r="AX240" s="111"/>
      <c r="AY240" s="111"/>
      <c r="AZ240" s="111"/>
    </row>
    <row r="241" customFormat="false" ht="15" hidden="false" customHeight="true" outlineLevel="0" collapsed="false">
      <c r="B241" s="52" t="s">
        <v>438</v>
      </c>
      <c r="C241" s="34"/>
      <c r="D241" s="19" t="n">
        <v>407</v>
      </c>
      <c r="E241" s="19" t="n">
        <v>340</v>
      </c>
      <c r="F241" s="36"/>
      <c r="G241" s="36"/>
      <c r="H241" s="36"/>
      <c r="I241" s="36"/>
      <c r="K241" s="45"/>
      <c r="L241" s="125"/>
      <c r="M241" s="1"/>
      <c r="AW241" s="111"/>
      <c r="AX241" s="111"/>
      <c r="AY241" s="111"/>
      <c r="AZ241" s="111"/>
    </row>
    <row r="242" s="12" customFormat="true" ht="14.25" hidden="false" customHeight="false" outlineLevel="0" collapsed="false">
      <c r="B242" s="37" t="s">
        <v>460</v>
      </c>
      <c r="C242" s="38" t="s">
        <v>138</v>
      </c>
      <c r="D242" s="39" t="n">
        <v>100</v>
      </c>
      <c r="E242" s="39" t="s">
        <v>34</v>
      </c>
      <c r="F242" s="40" t="n">
        <f aca="false">SUM(F243:F245)</f>
        <v>0</v>
      </c>
      <c r="G242" s="40" t="n">
        <f aca="false">SUM(G243:G245)</f>
        <v>0</v>
      </c>
      <c r="H242" s="40" t="n">
        <f aca="false">SUM(H243:H245)</f>
        <v>0</v>
      </c>
      <c r="I242" s="127" t="s">
        <v>34</v>
      </c>
      <c r="J242" s="61"/>
      <c r="K242" s="49"/>
      <c r="L242" s="115"/>
      <c r="AW242" s="111"/>
      <c r="AX242" s="111"/>
      <c r="AY242" s="111"/>
      <c r="AZ242" s="111"/>
    </row>
    <row r="243" customFormat="false" ht="30" hidden="false" customHeight="false" outlineLevel="0" collapsed="false">
      <c r="B243" s="33" t="s">
        <v>461</v>
      </c>
      <c r="C243" s="34" t="s">
        <v>140</v>
      </c>
      <c r="D243" s="19" t="n">
        <v>110</v>
      </c>
      <c r="E243" s="19" t="n">
        <v>180</v>
      </c>
      <c r="F243" s="36" t="n">
        <f aca="false">'Утверждено (ПДД)'!E59</f>
        <v>0</v>
      </c>
      <c r="G243" s="36" t="n">
        <f aca="false">'Утверждено (ПДД)'!F59</f>
        <v>0</v>
      </c>
      <c r="H243" s="36" t="n">
        <f aca="false">'Утверждено (ПДД)'!G59</f>
        <v>0</v>
      </c>
      <c r="I243" s="120" t="s">
        <v>34</v>
      </c>
      <c r="K243" s="45" t="n">
        <v>2</v>
      </c>
      <c r="L243" s="115" t="n">
        <v>189</v>
      </c>
      <c r="M243" s="1" t="s">
        <v>462</v>
      </c>
      <c r="AW243" s="111"/>
      <c r="AX243" s="111"/>
      <c r="AY243" s="111"/>
      <c r="AZ243" s="111"/>
    </row>
    <row r="244" customFormat="false" ht="15" hidden="false" customHeight="false" outlineLevel="0" collapsed="false">
      <c r="B244" s="33" t="s">
        <v>463</v>
      </c>
      <c r="C244" s="34" t="s">
        <v>142</v>
      </c>
      <c r="D244" s="19" t="n">
        <v>110</v>
      </c>
      <c r="E244" s="19" t="n">
        <v>180</v>
      </c>
      <c r="F244" s="36" t="n">
        <f aca="false">'Утверждено (ПДД)'!E70</f>
        <v>0</v>
      </c>
      <c r="G244" s="36" t="n">
        <f aca="false">'Утверждено (ПДД)'!F70</f>
        <v>0</v>
      </c>
      <c r="H244" s="36" t="n">
        <f aca="false">'Утверждено (ПДД)'!G70</f>
        <v>0</v>
      </c>
      <c r="I244" s="120" t="s">
        <v>34</v>
      </c>
      <c r="K244" s="45" t="n">
        <v>2</v>
      </c>
      <c r="L244" s="115" t="n">
        <v>189</v>
      </c>
      <c r="M244" s="1" t="s">
        <v>462</v>
      </c>
      <c r="AW244" s="111"/>
      <c r="AX244" s="111"/>
      <c r="AY244" s="111"/>
      <c r="AZ244" s="111"/>
    </row>
    <row r="245" customFormat="false" ht="15" hidden="false" customHeight="false" outlineLevel="0" collapsed="false">
      <c r="B245" s="33" t="s">
        <v>464</v>
      </c>
      <c r="C245" s="34" t="s">
        <v>144</v>
      </c>
      <c r="D245" s="19" t="s">
        <v>34</v>
      </c>
      <c r="E245" s="19" t="s">
        <v>34</v>
      </c>
      <c r="F245" s="36"/>
      <c r="G245" s="36"/>
      <c r="H245" s="36"/>
      <c r="I245" s="120" t="s">
        <v>34</v>
      </c>
      <c r="K245" s="45"/>
      <c r="L245" s="115"/>
      <c r="M245" s="1"/>
      <c r="AW245" s="111"/>
      <c r="AX245" s="111"/>
      <c r="AY245" s="111"/>
      <c r="AZ245" s="111"/>
    </row>
    <row r="246" s="12" customFormat="true" ht="15" hidden="false" customHeight="false" outlineLevel="0" collapsed="false">
      <c r="B246" s="37" t="s">
        <v>465</v>
      </c>
      <c r="C246" s="38" t="s">
        <v>146</v>
      </c>
      <c r="D246" s="39" t="s">
        <v>34</v>
      </c>
      <c r="E246" s="39" t="s">
        <v>34</v>
      </c>
      <c r="F246" s="40"/>
      <c r="G246" s="40"/>
      <c r="H246" s="40"/>
      <c r="I246" s="127" t="s">
        <v>34</v>
      </c>
      <c r="J246" s="111"/>
      <c r="K246" s="45" t="s">
        <v>309</v>
      </c>
      <c r="L246" s="115" t="n">
        <v>610</v>
      </c>
      <c r="M246" s="1" t="s">
        <v>466</v>
      </c>
      <c r="AW246" s="111"/>
      <c r="AX246" s="111"/>
      <c r="AY246" s="111"/>
      <c r="AZ246" s="111"/>
    </row>
    <row r="247" customFormat="false" ht="30" hidden="false" customHeight="false" outlineLevel="0" collapsed="false">
      <c r="B247" s="33" t="s">
        <v>467</v>
      </c>
      <c r="C247" s="34" t="s">
        <v>148</v>
      </c>
      <c r="D247" s="19" t="n">
        <v>610</v>
      </c>
      <c r="E247" s="19" t="n">
        <v>610</v>
      </c>
      <c r="F247" s="36"/>
      <c r="G247" s="36"/>
      <c r="H247" s="36"/>
      <c r="I247" s="120" t="s">
        <v>34</v>
      </c>
      <c r="K247" s="45" t="s">
        <v>309</v>
      </c>
      <c r="L247" s="115" t="n">
        <v>610</v>
      </c>
      <c r="M247" s="1" t="s">
        <v>468</v>
      </c>
      <c r="AW247" s="111"/>
      <c r="AX247" s="111"/>
      <c r="AY247" s="111"/>
      <c r="AZ247" s="111"/>
    </row>
    <row r="248" customFormat="false" ht="15" hidden="false" customHeight="false" outlineLevel="0" collapsed="false">
      <c r="K248" s="45"/>
      <c r="L248" s="128"/>
      <c r="M248" s="1"/>
      <c r="AW248" s="61"/>
      <c r="AX248" s="61"/>
      <c r="AY248" s="61"/>
      <c r="AZ248" s="61"/>
    </row>
    <row r="249" customFormat="false" ht="15" hidden="false" customHeight="false" outlineLevel="0" collapsed="false">
      <c r="K249" s="45"/>
      <c r="L249" s="128"/>
      <c r="M249" s="1"/>
      <c r="AW249" s="61"/>
      <c r="AX249" s="61"/>
      <c r="AY249" s="61"/>
      <c r="AZ249" s="61"/>
    </row>
    <row r="250" customFormat="false" ht="15" hidden="false" customHeight="true" outlineLevel="0" collapsed="false">
      <c r="B250" s="129" t="s">
        <v>469</v>
      </c>
      <c r="C250" s="108"/>
      <c r="D250" s="108"/>
      <c r="E250" s="108"/>
      <c r="F250" s="108"/>
      <c r="G250" s="108"/>
      <c r="H250" s="108"/>
      <c r="I250" s="108"/>
      <c r="K250" s="45"/>
      <c r="L250" s="128"/>
      <c r="M250" s="1"/>
      <c r="AW250" s="61"/>
      <c r="AX250" s="61"/>
      <c r="AY250" s="61"/>
      <c r="AZ250" s="61"/>
    </row>
    <row r="251" customFormat="false" ht="15" hidden="false" customHeight="false" outlineLevel="0" collapsed="false">
      <c r="K251" s="45"/>
      <c r="L251" s="128"/>
      <c r="M251" s="1"/>
      <c r="AW251" s="61"/>
      <c r="AX251" s="61"/>
      <c r="AY251" s="61"/>
      <c r="AZ251" s="61"/>
    </row>
    <row r="252" customFormat="false" ht="15" hidden="false" customHeight="true" outlineLevel="0" collapsed="false">
      <c r="A252" s="32" t="s">
        <v>164</v>
      </c>
      <c r="B252" s="32" t="s">
        <v>23</v>
      </c>
      <c r="C252" s="32" t="s">
        <v>165</v>
      </c>
      <c r="D252" s="32" t="s">
        <v>166</v>
      </c>
      <c r="E252" s="32" t="s">
        <v>270</v>
      </c>
      <c r="F252" s="130" t="s">
        <v>27</v>
      </c>
      <c r="G252" s="131"/>
      <c r="H252" s="131"/>
      <c r="I252" s="132"/>
      <c r="K252" s="45"/>
      <c r="L252" s="128"/>
      <c r="M252" s="1"/>
      <c r="AW252" s="61"/>
      <c r="AX252" s="61"/>
      <c r="AY252" s="61"/>
      <c r="AZ252" s="61"/>
    </row>
    <row r="253" customFormat="false" ht="60.75" hidden="false" customHeight="true" outlineLevel="0" collapsed="false">
      <c r="A253" s="32"/>
      <c r="B253" s="32"/>
      <c r="C253" s="32"/>
      <c r="D253" s="32"/>
      <c r="E253" s="32"/>
      <c r="F253" s="32" t="str">
        <f aca="false">F57</f>
        <v>на 2025 г. текущий финансовый год</v>
      </c>
      <c r="G253" s="32" t="str">
        <f aca="false">G57</f>
        <v>на 2026 г. первый год планового периода</v>
      </c>
      <c r="H253" s="32" t="str">
        <f aca="false">H57</f>
        <v>на 2027 г. второй год планового периода</v>
      </c>
      <c r="I253" s="32" t="s">
        <v>31</v>
      </c>
      <c r="K253" s="45"/>
      <c r="L253" s="128"/>
      <c r="M253" s="1"/>
      <c r="AW253" s="61"/>
      <c r="AX253" s="61"/>
      <c r="AY253" s="61"/>
      <c r="AZ253" s="61"/>
    </row>
    <row r="254" customFormat="false" ht="15" hidden="false" customHeight="false" outlineLevel="0" collapsed="false">
      <c r="A254" s="19" t="n">
        <v>1</v>
      </c>
      <c r="B254" s="133" t="n">
        <v>2</v>
      </c>
      <c r="C254" s="19" t="n">
        <v>3</v>
      </c>
      <c r="D254" s="19" t="n">
        <v>4</v>
      </c>
      <c r="E254" s="134" t="s">
        <v>171</v>
      </c>
      <c r="F254" s="19" t="n">
        <v>5</v>
      </c>
      <c r="G254" s="19" t="n">
        <v>6</v>
      </c>
      <c r="H254" s="19" t="n">
        <v>7</v>
      </c>
      <c r="I254" s="19" t="n">
        <v>8</v>
      </c>
      <c r="K254" s="45"/>
      <c r="L254" s="128"/>
      <c r="M254" s="1"/>
      <c r="AW254" s="61"/>
      <c r="AX254" s="61"/>
      <c r="AY254" s="61"/>
      <c r="AZ254" s="61"/>
    </row>
    <row r="255" customFormat="false" ht="15" hidden="false" customHeight="false" outlineLevel="0" collapsed="false">
      <c r="A255" s="19" t="s">
        <v>172</v>
      </c>
      <c r="B255" s="135" t="s">
        <v>470</v>
      </c>
      <c r="C255" s="19" t="n">
        <v>26000</v>
      </c>
      <c r="D255" s="19" t="s">
        <v>34</v>
      </c>
      <c r="E255" s="19" t="s">
        <v>34</v>
      </c>
      <c r="F255" s="36" t="n">
        <f aca="false">F188</f>
        <v>10139749.23</v>
      </c>
      <c r="G255" s="36" t="n">
        <f aca="false">G188</f>
        <v>9150890.7</v>
      </c>
      <c r="H255" s="36" t="n">
        <f aca="false">H188</f>
        <v>9150890.7</v>
      </c>
      <c r="I255" s="36" t="n">
        <f aca="false">I188</f>
        <v>0</v>
      </c>
      <c r="K255" s="45"/>
      <c r="L255" s="128"/>
      <c r="M255" s="1"/>
      <c r="AW255" s="111"/>
      <c r="AX255" s="111"/>
      <c r="AY255" s="111"/>
      <c r="AZ255" s="111"/>
    </row>
    <row r="256" customFormat="false" ht="138.8" hidden="false" customHeight="true" outlineLevel="0" collapsed="false">
      <c r="A256" s="19" t="s">
        <v>174</v>
      </c>
      <c r="B256" s="135" t="s">
        <v>471</v>
      </c>
      <c r="C256" s="19" t="n">
        <v>26100</v>
      </c>
      <c r="D256" s="19" t="s">
        <v>34</v>
      </c>
      <c r="E256" s="19" t="s">
        <v>34</v>
      </c>
      <c r="F256" s="36"/>
      <c r="G256" s="36"/>
      <c r="H256" s="36"/>
      <c r="I256" s="36"/>
      <c r="K256" s="45" t="s">
        <v>309</v>
      </c>
      <c r="L256" s="128"/>
      <c r="M256" s="1" t="s">
        <v>472</v>
      </c>
      <c r="AW256" s="111"/>
      <c r="AX256" s="111"/>
      <c r="AY256" s="111"/>
      <c r="AZ256" s="111"/>
    </row>
    <row r="257" customFormat="false" ht="60" hidden="false" customHeight="false" outlineLevel="0" collapsed="false">
      <c r="A257" s="19" t="s">
        <v>176</v>
      </c>
      <c r="B257" s="135" t="s">
        <v>473</v>
      </c>
      <c r="C257" s="19" t="n">
        <v>26200</v>
      </c>
      <c r="D257" s="19" t="s">
        <v>34</v>
      </c>
      <c r="E257" s="19" t="s">
        <v>34</v>
      </c>
      <c r="F257" s="36" t="n">
        <f aca="false">Закупки!P5</f>
        <v>5997365.56</v>
      </c>
      <c r="G257" s="36" t="n">
        <f aca="false">Закупки!Q5</f>
        <v>5375800</v>
      </c>
      <c r="H257" s="36" t="n">
        <f aca="false">Закупки!R5</f>
        <v>5375800</v>
      </c>
      <c r="I257" s="36"/>
      <c r="K257" s="45" t="s">
        <v>309</v>
      </c>
      <c r="L257" s="128"/>
      <c r="M257" s="1" t="s">
        <v>474</v>
      </c>
      <c r="AW257" s="111"/>
      <c r="AX257" s="111"/>
      <c r="AY257" s="111"/>
      <c r="AZ257" s="111"/>
    </row>
    <row r="258" customFormat="false" ht="60" hidden="false" customHeight="true" outlineLevel="0" collapsed="false">
      <c r="A258" s="19" t="s">
        <v>178</v>
      </c>
      <c r="B258" s="135" t="s">
        <v>475</v>
      </c>
      <c r="C258" s="19" t="n">
        <v>26300</v>
      </c>
      <c r="D258" s="19" t="s">
        <v>34</v>
      </c>
      <c r="E258" s="19" t="s">
        <v>34</v>
      </c>
      <c r="F258" s="36" t="n">
        <f aca="false">SUM(F259,F260)</f>
        <v>0</v>
      </c>
      <c r="G258" s="36" t="n">
        <f aca="false">SUM(G259,G260)</f>
        <v>0</v>
      </c>
      <c r="H258" s="36" t="n">
        <f aca="false">SUM(H259,H260)</f>
        <v>0</v>
      </c>
      <c r="I258" s="36" t="n">
        <f aca="false">SUM(I259,I260)</f>
        <v>0</v>
      </c>
      <c r="K258" s="45" t="s">
        <v>309</v>
      </c>
      <c r="L258" s="128"/>
      <c r="M258" s="1" t="s">
        <v>472</v>
      </c>
      <c r="AW258" s="111"/>
      <c r="AX258" s="111"/>
      <c r="AY258" s="111"/>
      <c r="AZ258" s="111"/>
    </row>
    <row r="259" customFormat="false" ht="30" hidden="false" customHeight="false" outlineLevel="0" collapsed="false">
      <c r="A259" s="19"/>
      <c r="B259" s="135" t="s">
        <v>180</v>
      </c>
      <c r="C259" s="19"/>
      <c r="D259" s="19"/>
      <c r="E259" s="19"/>
      <c r="F259" s="36" t="n">
        <f aca="false">F261</f>
        <v>0</v>
      </c>
      <c r="G259" s="36" t="n">
        <f aca="false">G261</f>
        <v>0</v>
      </c>
      <c r="H259" s="36" t="n">
        <f aca="false">H261</f>
        <v>0</v>
      </c>
      <c r="I259" s="36" t="n">
        <f aca="false">I261</f>
        <v>0</v>
      </c>
      <c r="K259" s="45"/>
      <c r="L259" s="128"/>
      <c r="M259" s="1"/>
      <c r="AW259" s="111"/>
      <c r="AX259" s="111"/>
      <c r="AY259" s="111"/>
      <c r="AZ259" s="111"/>
    </row>
    <row r="260" customFormat="false" ht="15" hidden="false" customHeight="false" outlineLevel="0" collapsed="false">
      <c r="A260" s="19"/>
      <c r="B260" s="135" t="s">
        <v>181</v>
      </c>
      <c r="C260" s="19"/>
      <c r="D260" s="19"/>
      <c r="E260" s="19"/>
      <c r="F260" s="36" t="n">
        <f aca="false">F263</f>
        <v>0</v>
      </c>
      <c r="G260" s="36" t="n">
        <f aca="false">G263</f>
        <v>0</v>
      </c>
      <c r="H260" s="36" t="n">
        <f aca="false">H263</f>
        <v>0</v>
      </c>
      <c r="I260" s="36" t="n">
        <f aca="false">I263</f>
        <v>0</v>
      </c>
      <c r="K260" s="45"/>
      <c r="L260" s="128"/>
      <c r="M260" s="1"/>
      <c r="AW260" s="111"/>
      <c r="AX260" s="111"/>
      <c r="AY260" s="111"/>
      <c r="AZ260" s="111"/>
    </row>
    <row r="261" customFormat="false" ht="29.25" hidden="false" customHeight="true" outlineLevel="0" collapsed="false">
      <c r="A261" s="34" t="s">
        <v>476</v>
      </c>
      <c r="B261" s="135" t="s">
        <v>180</v>
      </c>
      <c r="C261" s="19" t="n">
        <v>26310</v>
      </c>
      <c r="D261" s="19" t="s">
        <v>34</v>
      </c>
      <c r="E261" s="19" t="s">
        <v>34</v>
      </c>
      <c r="F261" s="36" t="n">
        <f aca="false">Закупки!J5</f>
        <v>0</v>
      </c>
      <c r="G261" s="36" t="n">
        <f aca="false">Закупки!K5</f>
        <v>0</v>
      </c>
      <c r="H261" s="36" t="n">
        <f aca="false">Закупки!L5</f>
        <v>0</v>
      </c>
      <c r="I261" s="36"/>
      <c r="K261" s="45" t="s">
        <v>309</v>
      </c>
      <c r="L261" s="128"/>
      <c r="M261" s="1"/>
      <c r="AW261" s="111"/>
      <c r="AX261" s="111"/>
      <c r="AY261" s="111"/>
      <c r="AZ261" s="111"/>
    </row>
    <row r="262" customFormat="false" ht="15" hidden="false" customHeight="false" outlineLevel="0" collapsed="false">
      <c r="A262" s="34"/>
      <c r="B262" s="135" t="s">
        <v>128</v>
      </c>
      <c r="C262" s="19" t="s">
        <v>185</v>
      </c>
      <c r="D262" s="19" t="s">
        <v>34</v>
      </c>
      <c r="E262" s="19"/>
      <c r="F262" s="36"/>
      <c r="G262" s="36"/>
      <c r="H262" s="36"/>
      <c r="I262" s="36"/>
      <c r="K262" s="45"/>
      <c r="L262" s="128"/>
      <c r="M262" s="1"/>
      <c r="AW262" s="111"/>
      <c r="AX262" s="111"/>
      <c r="AY262" s="111"/>
      <c r="AZ262" s="111"/>
    </row>
    <row r="263" customFormat="false" ht="16.5" hidden="false" customHeight="true" outlineLevel="0" collapsed="false">
      <c r="A263" s="34" t="s">
        <v>477</v>
      </c>
      <c r="B263" s="135" t="s">
        <v>181</v>
      </c>
      <c r="C263" s="19" t="n">
        <v>26320</v>
      </c>
      <c r="D263" s="19" t="s">
        <v>34</v>
      </c>
      <c r="E263" s="19" t="s">
        <v>34</v>
      </c>
      <c r="F263" s="36" t="n">
        <f aca="false">Закупки!M5</f>
        <v>0</v>
      </c>
      <c r="G263" s="36" t="n">
        <f aca="false">Закупки!N5</f>
        <v>0</v>
      </c>
      <c r="H263" s="36" t="n">
        <f aca="false">Закупки!O5</f>
        <v>0</v>
      </c>
      <c r="I263" s="36"/>
      <c r="K263" s="45" t="s">
        <v>309</v>
      </c>
      <c r="L263" s="128"/>
      <c r="M263" s="1"/>
      <c r="AW263" s="111"/>
      <c r="AX263" s="111"/>
      <c r="AY263" s="111"/>
      <c r="AZ263" s="111"/>
    </row>
    <row r="264" customFormat="false" ht="59.25" hidden="false" customHeight="true" outlineLevel="0" collapsed="false">
      <c r="A264" s="19" t="s">
        <v>188</v>
      </c>
      <c r="B264" s="135" t="s">
        <v>478</v>
      </c>
      <c r="C264" s="19" t="n">
        <v>26400</v>
      </c>
      <c r="D264" s="19" t="s">
        <v>34</v>
      </c>
      <c r="E264" s="19" t="s">
        <v>34</v>
      </c>
      <c r="F264" s="36" t="n">
        <f aca="false">SUM(F265,F268,F272,F274)</f>
        <v>4142383.67</v>
      </c>
      <c r="G264" s="36" t="n">
        <f aca="false">SUM(G265,G268,G272,G274)</f>
        <v>3775090.7</v>
      </c>
      <c r="H264" s="36" t="n">
        <f aca="false">SUM(H265,H268,H272,H274)</f>
        <v>3775090.7</v>
      </c>
      <c r="I264" s="36" t="n">
        <f aca="false">SUM(I265,I268,I272,I274)</f>
        <v>0</v>
      </c>
      <c r="K264" s="45" t="s">
        <v>309</v>
      </c>
      <c r="L264" s="128"/>
      <c r="M264" s="1" t="s">
        <v>474</v>
      </c>
      <c r="AW264" s="111"/>
      <c r="AX264" s="111"/>
      <c r="AY264" s="111"/>
      <c r="AZ264" s="111"/>
    </row>
    <row r="265" customFormat="false" ht="45.75" hidden="false" customHeight="true" outlineLevel="0" collapsed="false">
      <c r="A265" s="19" t="s">
        <v>190</v>
      </c>
      <c r="B265" s="135" t="s">
        <v>191</v>
      </c>
      <c r="C265" s="19" t="n">
        <v>26410</v>
      </c>
      <c r="D265" s="19" t="s">
        <v>34</v>
      </c>
      <c r="E265" s="19" t="s">
        <v>34</v>
      </c>
      <c r="F265" s="36" t="n">
        <f aca="false">SUM(F266:F267)</f>
        <v>2699130.17</v>
      </c>
      <c r="G265" s="36" t="n">
        <f aca="false">SUM(G266:G267)</f>
        <v>2470247.7</v>
      </c>
      <c r="H265" s="36" t="n">
        <f aca="false">SUM(H266:H267)</f>
        <v>2470247.7</v>
      </c>
      <c r="I265" s="36" t="n">
        <f aca="false">SUM(I266:I267)</f>
        <v>0</v>
      </c>
      <c r="K265" s="45" t="n">
        <v>4</v>
      </c>
      <c r="L265" s="128"/>
      <c r="M265" s="1"/>
      <c r="AW265" s="111"/>
      <c r="AX265" s="111"/>
      <c r="AY265" s="111"/>
      <c r="AZ265" s="111"/>
    </row>
    <row r="266" customFormat="false" ht="29.25" hidden="false" customHeight="true" outlineLevel="0" collapsed="false">
      <c r="A266" s="19" t="s">
        <v>192</v>
      </c>
      <c r="B266" s="135" t="s">
        <v>180</v>
      </c>
      <c r="C266" s="19" t="n">
        <v>26411</v>
      </c>
      <c r="D266" s="19" t="s">
        <v>34</v>
      </c>
      <c r="E266" s="19" t="s">
        <v>34</v>
      </c>
      <c r="F266" s="36" t="n">
        <f aca="false">Закупки!S9+Закупки!S10+Закупки!S11+Закупки!S12+Закупки!S13+Закупки!S14+Закупки!S15+Закупки!S16+Закупки!S17</f>
        <v>0</v>
      </c>
      <c r="G266" s="36" t="n">
        <f aca="false">Закупки!T9+Закупки!T10+Закупки!T11+Закупки!T12+Закупки!T13+Закупки!T14+Закупки!T15+Закупки!W16+Закупки!W17</f>
        <v>0</v>
      </c>
      <c r="H266" s="36" t="n">
        <f aca="false">Закупки!U9+Закупки!U10+Закупки!U11+Закупки!U12+Закупки!U13+Закупки!U14+Закупки!U15+Закупки!X16+Закупки!X17</f>
        <v>0</v>
      </c>
      <c r="I266" s="36"/>
      <c r="K266" s="45"/>
      <c r="L266" s="128"/>
      <c r="M266" s="1"/>
      <c r="AW266" s="111"/>
      <c r="AX266" s="111"/>
      <c r="AY266" s="111"/>
      <c r="AZ266" s="111"/>
    </row>
    <row r="267" customFormat="false" ht="16.5" hidden="false" customHeight="true" outlineLevel="0" collapsed="false">
      <c r="A267" s="19" t="s">
        <v>193</v>
      </c>
      <c r="B267" s="135" t="s">
        <v>181</v>
      </c>
      <c r="C267" s="19" t="n">
        <v>26412</v>
      </c>
      <c r="D267" s="19" t="s">
        <v>34</v>
      </c>
      <c r="E267" s="19" t="s">
        <v>34</v>
      </c>
      <c r="F267" s="36" t="n">
        <f aca="false">Закупки!V9+Закупки!V10+Закупки!V11+Закупки!V12+Закупки!V13+Закупки!V14+Закупки!V15</f>
        <v>2699130.17</v>
      </c>
      <c r="G267" s="36" t="n">
        <f aca="false">Закупки!W9+Закупки!W10+Закупки!W11+Закупки!W12+Закупки!W13+Закупки!W14+Закупки!W15</f>
        <v>2470247.7</v>
      </c>
      <c r="H267" s="36" t="n">
        <f aca="false">Закупки!X9+Закупки!X10+Закупки!X11+Закупки!X12+Закупки!X13+Закупки!X14+Закупки!X15</f>
        <v>2470247.7</v>
      </c>
      <c r="I267" s="36"/>
      <c r="K267" s="45"/>
      <c r="L267" s="128"/>
      <c r="M267" s="1"/>
      <c r="AW267" s="111"/>
      <c r="AX267" s="111"/>
      <c r="AY267" s="111"/>
      <c r="AZ267" s="111"/>
    </row>
    <row r="268" customFormat="false" ht="46.5" hidden="false" customHeight="true" outlineLevel="0" collapsed="false">
      <c r="A268" s="19" t="s">
        <v>195</v>
      </c>
      <c r="B268" s="135" t="s">
        <v>479</v>
      </c>
      <c r="C268" s="19" t="n">
        <v>26420</v>
      </c>
      <c r="D268" s="19" t="s">
        <v>34</v>
      </c>
      <c r="E268" s="19" t="s">
        <v>34</v>
      </c>
      <c r="F268" s="36" t="n">
        <f aca="false">SUM(F269:F271)</f>
        <v>0</v>
      </c>
      <c r="G268" s="36" t="n">
        <f aca="false">SUM(G269:G271)</f>
        <v>0</v>
      </c>
      <c r="H268" s="36" t="n">
        <f aca="false">SUM(H269:H271)</f>
        <v>0</v>
      </c>
      <c r="I268" s="36" t="n">
        <f aca="false">SUM(I269:I271)</f>
        <v>0</v>
      </c>
      <c r="K268" s="45" t="n">
        <v>5</v>
      </c>
      <c r="L268" s="128"/>
      <c r="M268" s="1"/>
      <c r="AW268" s="111"/>
      <c r="AX268" s="111"/>
      <c r="AY268" s="111"/>
      <c r="AZ268" s="111"/>
    </row>
    <row r="269" customFormat="false" ht="30.75" hidden="false" customHeight="true" outlineLevel="0" collapsed="false">
      <c r="A269" s="19" t="s">
        <v>197</v>
      </c>
      <c r="B269" s="135" t="s">
        <v>180</v>
      </c>
      <c r="C269" s="19" t="n">
        <v>26421</v>
      </c>
      <c r="D269" s="19" t="s">
        <v>34</v>
      </c>
      <c r="E269" s="19" t="s">
        <v>34</v>
      </c>
      <c r="F269" s="36" t="n">
        <f aca="false">+Закупки!S18+Закупки!S19+Закупки!S20+Закупки!S21</f>
        <v>0</v>
      </c>
      <c r="G269" s="36" t="n">
        <f aca="false">Закупки!T16+Закупки!T17+Закупки!T18+Закупки!T19+Закупки!T20+Закупки!T21</f>
        <v>0</v>
      </c>
      <c r="H269" s="36" t="n">
        <f aca="false">Закупки!U16+Закупки!U17+Закупки!U18+Закупки!U19+Закупки!U20+Закупки!U21</f>
        <v>0</v>
      </c>
      <c r="I269" s="36"/>
      <c r="K269" s="45"/>
      <c r="L269" s="128"/>
      <c r="M269" s="1"/>
      <c r="AW269" s="111"/>
      <c r="AX269" s="111"/>
      <c r="AY269" s="111"/>
      <c r="AZ269" s="111"/>
    </row>
    <row r="270" customFormat="false" ht="15" hidden="false" customHeight="false" outlineLevel="0" collapsed="false">
      <c r="A270" s="19"/>
      <c r="B270" s="135" t="s">
        <v>128</v>
      </c>
      <c r="C270" s="19" t="s">
        <v>198</v>
      </c>
      <c r="D270" s="19" t="s">
        <v>34</v>
      </c>
      <c r="E270" s="19"/>
      <c r="F270" s="36"/>
      <c r="G270" s="36"/>
      <c r="H270" s="36"/>
      <c r="I270" s="36"/>
      <c r="K270" s="45"/>
      <c r="L270" s="128"/>
      <c r="M270" s="1"/>
      <c r="AW270" s="111"/>
      <c r="AX270" s="111"/>
      <c r="AY270" s="111"/>
      <c r="AZ270" s="111"/>
    </row>
    <row r="271" customFormat="false" ht="15" hidden="false" customHeight="true" outlineLevel="0" collapsed="false">
      <c r="A271" s="19" t="s">
        <v>199</v>
      </c>
      <c r="B271" s="135" t="s">
        <v>181</v>
      </c>
      <c r="C271" s="19" t="n">
        <v>26422</v>
      </c>
      <c r="D271" s="19" t="s">
        <v>34</v>
      </c>
      <c r="E271" s="19" t="s">
        <v>34</v>
      </c>
      <c r="F271" s="36" t="n">
        <f aca="false">+Закупки!V18+Закупки!V19+Закупки!V20+Закупки!D21</f>
        <v>0</v>
      </c>
      <c r="G271" s="36" t="n">
        <f aca="false">+Закупки!W18+Закупки!W19+Закупки!W20</f>
        <v>0</v>
      </c>
      <c r="H271" s="36" t="n">
        <f aca="false">+Закупки!X18+Закупки!X19+Закупки!X20</f>
        <v>0</v>
      </c>
      <c r="I271" s="36"/>
      <c r="K271" s="45"/>
      <c r="L271" s="128"/>
      <c r="M271" s="1"/>
      <c r="AW271" s="111"/>
      <c r="AX271" s="111"/>
      <c r="AY271" s="111"/>
      <c r="AZ271" s="111"/>
    </row>
    <row r="272" customFormat="false" ht="30" hidden="false" customHeight="true" outlineLevel="0" collapsed="false">
      <c r="A272" s="19" t="s">
        <v>200</v>
      </c>
      <c r="B272" s="135" t="s">
        <v>480</v>
      </c>
      <c r="C272" s="19" t="n">
        <v>26430</v>
      </c>
      <c r="D272" s="19" t="s">
        <v>34</v>
      </c>
      <c r="E272" s="19" t="s">
        <v>34</v>
      </c>
      <c r="F272" s="36"/>
      <c r="G272" s="36"/>
      <c r="H272" s="36"/>
      <c r="I272" s="36"/>
      <c r="K272" s="45" t="n">
        <v>6</v>
      </c>
      <c r="L272" s="128"/>
      <c r="M272" s="1"/>
      <c r="AW272" s="111"/>
      <c r="AX272" s="111"/>
      <c r="AY272" s="111"/>
      <c r="AZ272" s="111"/>
    </row>
    <row r="273" customFormat="false" ht="15" hidden="false" customHeight="false" outlineLevel="0" collapsed="false">
      <c r="A273" s="19"/>
      <c r="B273" s="135" t="s">
        <v>481</v>
      </c>
      <c r="C273" s="19" t="s">
        <v>202</v>
      </c>
      <c r="D273" s="19" t="s">
        <v>34</v>
      </c>
      <c r="E273" s="19"/>
      <c r="F273" s="36"/>
      <c r="G273" s="36"/>
      <c r="H273" s="36"/>
      <c r="I273" s="36"/>
      <c r="K273" s="45"/>
      <c r="L273" s="128"/>
      <c r="M273" s="1"/>
      <c r="AW273" s="111"/>
      <c r="AX273" s="111"/>
      <c r="AY273" s="111"/>
      <c r="AZ273" s="111"/>
    </row>
    <row r="274" customFormat="false" ht="15" hidden="false" customHeight="true" outlineLevel="0" collapsed="false">
      <c r="A274" s="19" t="s">
        <v>203</v>
      </c>
      <c r="B274" s="135" t="s">
        <v>204</v>
      </c>
      <c r="C274" s="19" t="n">
        <v>26450</v>
      </c>
      <c r="D274" s="19" t="s">
        <v>34</v>
      </c>
      <c r="E274" s="19" t="s">
        <v>34</v>
      </c>
      <c r="F274" s="36" t="n">
        <f aca="false">SUM(F275:F277)</f>
        <v>1443253.5</v>
      </c>
      <c r="G274" s="36" t="n">
        <f aca="false">SUM(G275:G277)</f>
        <v>1304843</v>
      </c>
      <c r="H274" s="36" t="n">
        <f aca="false">SUM(H275:H277)</f>
        <v>1304843</v>
      </c>
      <c r="I274" s="36" t="n">
        <f aca="false">SUM(I275:I277)</f>
        <v>0</v>
      </c>
      <c r="K274" s="45" t="n">
        <v>2</v>
      </c>
      <c r="L274" s="128"/>
      <c r="M274" s="1"/>
      <c r="AW274" s="111"/>
      <c r="AX274" s="111"/>
      <c r="AY274" s="111"/>
      <c r="AZ274" s="111"/>
    </row>
    <row r="275" customFormat="false" ht="30.75" hidden="false" customHeight="true" outlineLevel="0" collapsed="false">
      <c r="A275" s="19" t="s">
        <v>205</v>
      </c>
      <c r="B275" s="135" t="s">
        <v>180</v>
      </c>
      <c r="C275" s="19" t="n">
        <v>26451</v>
      </c>
      <c r="D275" s="19" t="s">
        <v>34</v>
      </c>
      <c r="E275" s="19" t="s">
        <v>34</v>
      </c>
      <c r="F275" s="36" t="n">
        <f aca="false">Закупки!S24+Закупки!S25+Закупки!S26</f>
        <v>0</v>
      </c>
      <c r="G275" s="36" t="n">
        <f aca="false">Закупки!T24+Закупки!T25+Закупки!T26</f>
        <v>0</v>
      </c>
      <c r="H275" s="36" t="n">
        <f aca="false">Закупки!U24+Закупки!U25+Закупки!U26</f>
        <v>0</v>
      </c>
      <c r="I275" s="36"/>
      <c r="K275" s="45"/>
      <c r="L275" s="128"/>
      <c r="M275" s="1"/>
      <c r="AW275" s="111"/>
      <c r="AX275" s="111"/>
      <c r="AY275" s="111"/>
      <c r="AZ275" s="111"/>
    </row>
    <row r="276" customFormat="false" ht="15" hidden="false" customHeight="false" outlineLevel="0" collapsed="false">
      <c r="A276" s="19"/>
      <c r="B276" s="135" t="s">
        <v>128</v>
      </c>
      <c r="C276" s="19" t="s">
        <v>206</v>
      </c>
      <c r="D276" s="19" t="s">
        <v>34</v>
      </c>
      <c r="E276" s="19"/>
      <c r="F276" s="36"/>
      <c r="G276" s="36"/>
      <c r="H276" s="36"/>
      <c r="I276" s="36"/>
      <c r="K276" s="45"/>
      <c r="L276" s="128"/>
      <c r="M276" s="1"/>
      <c r="AW276" s="111"/>
      <c r="AX276" s="111"/>
      <c r="AY276" s="111"/>
      <c r="AZ276" s="111"/>
    </row>
    <row r="277" customFormat="false" ht="15" hidden="false" customHeight="true" outlineLevel="0" collapsed="false">
      <c r="A277" s="19" t="s">
        <v>207</v>
      </c>
      <c r="B277" s="135" t="s">
        <v>181</v>
      </c>
      <c r="C277" s="19" t="n">
        <v>26452</v>
      </c>
      <c r="D277" s="19" t="s">
        <v>34</v>
      </c>
      <c r="E277" s="19" t="s">
        <v>34</v>
      </c>
      <c r="F277" s="36" t="n">
        <f aca="false">Закупки!V24+Закупки!V25+Закупки!V26</f>
        <v>1443253.5</v>
      </c>
      <c r="G277" s="36" t="n">
        <f aca="false">Закупки!W24+Закупки!W25+Закупки!W26</f>
        <v>1304843</v>
      </c>
      <c r="H277" s="36" t="n">
        <f aca="false">Закупки!X24+Закупки!X25+Закупки!X26</f>
        <v>1304843</v>
      </c>
      <c r="I277" s="36"/>
      <c r="K277" s="45"/>
      <c r="L277" s="128"/>
      <c r="M277" s="1"/>
      <c r="AW277" s="111"/>
      <c r="AX277" s="111"/>
      <c r="AY277" s="111"/>
      <c r="AZ277" s="111"/>
    </row>
    <row r="278" customFormat="false" ht="38.8" hidden="false" customHeight="true" outlineLevel="0" collapsed="false">
      <c r="A278" s="19" t="s">
        <v>208</v>
      </c>
      <c r="B278" s="135" t="s">
        <v>482</v>
      </c>
      <c r="C278" s="19" t="n">
        <v>26500</v>
      </c>
      <c r="D278" s="19" t="s">
        <v>34</v>
      </c>
      <c r="E278" s="19" t="s">
        <v>34</v>
      </c>
      <c r="F278" s="36" t="n">
        <f aca="false">F266+F269+F272+F275</f>
        <v>0</v>
      </c>
      <c r="G278" s="36" t="n">
        <f aca="false">G266+G269+G272+G275</f>
        <v>0</v>
      </c>
      <c r="H278" s="36" t="n">
        <f aca="false">H266+H269+H272+H275</f>
        <v>0</v>
      </c>
      <c r="I278" s="36" t="n">
        <f aca="false">I266+I269+I272+I275</f>
        <v>0</v>
      </c>
      <c r="K278" s="45" t="s">
        <v>273</v>
      </c>
      <c r="L278" s="128"/>
      <c r="M278" s="136" t="s">
        <v>483</v>
      </c>
      <c r="AW278" s="111"/>
      <c r="AX278" s="111"/>
      <c r="AY278" s="111"/>
      <c r="AZ278" s="111"/>
    </row>
    <row r="279" customFormat="false" ht="30" hidden="false" customHeight="true" outlineLevel="0" collapsed="false">
      <c r="A279" s="35"/>
      <c r="B279" s="135" t="s">
        <v>484</v>
      </c>
      <c r="C279" s="19" t="n">
        <v>26510</v>
      </c>
      <c r="D279" s="19" t="n">
        <f aca="false">R1</f>
        <v>2025</v>
      </c>
      <c r="E279" s="19" t="s">
        <v>34</v>
      </c>
      <c r="F279" s="36" t="n">
        <f aca="false">F278</f>
        <v>0</v>
      </c>
      <c r="G279" s="36"/>
      <c r="H279" s="36"/>
      <c r="I279" s="36"/>
      <c r="K279" s="45"/>
      <c r="L279" s="128"/>
      <c r="M279" s="1"/>
      <c r="AW279" s="111"/>
      <c r="AX279" s="111"/>
      <c r="AY279" s="111"/>
      <c r="AZ279" s="111"/>
    </row>
    <row r="280" customFormat="false" ht="15" hidden="false" customHeight="false" outlineLevel="0" collapsed="false">
      <c r="A280" s="35"/>
      <c r="B280" s="135" t="s">
        <v>485</v>
      </c>
      <c r="C280" s="19" t="n">
        <v>26520</v>
      </c>
      <c r="D280" s="19" t="n">
        <f aca="false">R2</f>
        <v>2026</v>
      </c>
      <c r="E280" s="19" t="s">
        <v>34</v>
      </c>
      <c r="F280" s="36"/>
      <c r="G280" s="36" t="n">
        <f aca="false">G278-G279</f>
        <v>0</v>
      </c>
      <c r="H280" s="36"/>
      <c r="I280" s="36"/>
      <c r="K280" s="45"/>
      <c r="L280" s="128"/>
      <c r="M280" s="1"/>
      <c r="AW280" s="111"/>
      <c r="AX280" s="111"/>
      <c r="AY280" s="111"/>
      <c r="AZ280" s="111"/>
    </row>
    <row r="281" customFormat="false" ht="15" hidden="false" customHeight="false" outlineLevel="0" collapsed="false">
      <c r="A281" s="35"/>
      <c r="B281" s="135" t="s">
        <v>486</v>
      </c>
      <c r="C281" s="19" t="n">
        <v>26530</v>
      </c>
      <c r="D281" s="19" t="n">
        <f aca="false">R3</f>
        <v>2027</v>
      </c>
      <c r="E281" s="19" t="s">
        <v>34</v>
      </c>
      <c r="F281" s="36"/>
      <c r="G281" s="36"/>
      <c r="H281" s="36" t="n">
        <f aca="false">H278-H280-I281-H279</f>
        <v>0</v>
      </c>
      <c r="I281" s="36"/>
      <c r="K281" s="45"/>
      <c r="L281" s="128"/>
      <c r="M281" s="1"/>
      <c r="AW281" s="111"/>
      <c r="AX281" s="111"/>
      <c r="AY281" s="111"/>
      <c r="AZ281" s="111"/>
    </row>
    <row r="282" customFormat="false" ht="61.9" hidden="false" customHeight="true" outlineLevel="0" collapsed="false">
      <c r="A282" s="19" t="s">
        <v>211</v>
      </c>
      <c r="B282" s="135" t="s">
        <v>487</v>
      </c>
      <c r="C282" s="19" t="n">
        <v>26600</v>
      </c>
      <c r="D282" s="19" t="s">
        <v>34</v>
      </c>
      <c r="E282" s="19" t="s">
        <v>34</v>
      </c>
      <c r="F282" s="36" t="n">
        <f aca="false">F267+F271+F277</f>
        <v>4142383.67</v>
      </c>
      <c r="G282" s="36" t="n">
        <f aca="false">G267+G271+G277</f>
        <v>3775090.7</v>
      </c>
      <c r="H282" s="36" t="n">
        <f aca="false">H267+H271+H277</f>
        <v>3775090.7</v>
      </c>
      <c r="I282" s="36" t="n">
        <f aca="false">I267+I271+I277</f>
        <v>0</v>
      </c>
      <c r="K282" s="45" t="s">
        <v>309</v>
      </c>
      <c r="L282" s="128"/>
      <c r="M282" s="136" t="s">
        <v>483</v>
      </c>
      <c r="AW282" s="111"/>
      <c r="AX282" s="111"/>
      <c r="AY282" s="111"/>
      <c r="AZ282" s="111"/>
    </row>
    <row r="283" customFormat="false" ht="30" hidden="false" customHeight="true" outlineLevel="0" collapsed="false">
      <c r="A283" s="35"/>
      <c r="B283" s="135" t="s">
        <v>484</v>
      </c>
      <c r="C283" s="19" t="n">
        <v>26610</v>
      </c>
      <c r="D283" s="19" t="n">
        <f aca="false">R1</f>
        <v>2025</v>
      </c>
      <c r="E283" s="19" t="s">
        <v>34</v>
      </c>
      <c r="F283" s="36" t="n">
        <f aca="false">F282</f>
        <v>4142383.67</v>
      </c>
      <c r="G283" s="36" t="n">
        <f aca="false">'таблица к разделу 2'!I23</f>
        <v>0</v>
      </c>
      <c r="H283" s="36"/>
      <c r="I283" s="36"/>
      <c r="K283" s="45"/>
      <c r="L283" s="128"/>
      <c r="AW283" s="111"/>
      <c r="AX283" s="111"/>
      <c r="AY283" s="111"/>
      <c r="AZ283" s="111"/>
    </row>
    <row r="284" customFormat="false" ht="15" hidden="false" customHeight="false" outlineLevel="0" collapsed="false">
      <c r="A284" s="35"/>
      <c r="B284" s="135" t="s">
        <v>485</v>
      </c>
      <c r="C284" s="19" t="n">
        <v>26620</v>
      </c>
      <c r="D284" s="19" t="n">
        <f aca="false">R2</f>
        <v>2026</v>
      </c>
      <c r="E284" s="19" t="s">
        <v>34</v>
      </c>
      <c r="F284" s="36"/>
      <c r="G284" s="36" t="n">
        <f aca="false">G282-G283</f>
        <v>3775090.7</v>
      </c>
      <c r="H284" s="36"/>
      <c r="I284" s="36"/>
      <c r="K284" s="45"/>
      <c r="L284" s="128"/>
      <c r="AW284" s="111"/>
      <c r="AX284" s="111"/>
      <c r="AY284" s="111"/>
      <c r="AZ284" s="111"/>
    </row>
    <row r="285" customFormat="false" ht="15" hidden="false" customHeight="false" outlineLevel="0" collapsed="false">
      <c r="A285" s="35"/>
      <c r="B285" s="135" t="s">
        <v>486</v>
      </c>
      <c r="C285" s="19" t="n">
        <v>26630</v>
      </c>
      <c r="D285" s="19" t="n">
        <f aca="false">R3</f>
        <v>2027</v>
      </c>
      <c r="E285" s="19" t="s">
        <v>34</v>
      </c>
      <c r="F285" s="36"/>
      <c r="G285" s="36"/>
      <c r="H285" s="36" t="n">
        <f aca="false">H282-H284-I285-H283</f>
        <v>3775090.7</v>
      </c>
      <c r="I285" s="36"/>
      <c r="K285" s="45"/>
      <c r="L285" s="128"/>
      <c r="AW285" s="111"/>
      <c r="AX285" s="111"/>
      <c r="AY285" s="111"/>
      <c r="AZ285" s="111"/>
    </row>
    <row r="286" customFormat="false" ht="15" hidden="false" customHeight="false" outlineLevel="0" collapsed="false">
      <c r="K286" s="45"/>
      <c r="L286" s="128"/>
    </row>
    <row r="287" customFormat="false" ht="15" hidden="false" customHeight="false" outlineLevel="0" collapsed="false">
      <c r="J287" s="61" t="s">
        <v>488</v>
      </c>
      <c r="K287" s="45"/>
      <c r="L287" s="128"/>
    </row>
    <row r="288" s="1" customFormat="true" ht="15" hidden="false" customHeight="false" outlineLevel="0" collapsed="false">
      <c r="B288" s="1" t="s">
        <v>213</v>
      </c>
      <c r="C288" s="137" t="s">
        <v>489</v>
      </c>
      <c r="D288" s="137"/>
      <c r="E288" s="57"/>
      <c r="F288" s="138" t="s">
        <v>490</v>
      </c>
      <c r="G288" s="138"/>
      <c r="J288" s="61"/>
      <c r="K288" s="45"/>
      <c r="L288" s="128"/>
      <c r="M288" s="2"/>
    </row>
    <row r="289" s="1" customFormat="true" ht="15" hidden="false" customHeight="false" outlineLevel="0" collapsed="false">
      <c r="C289" s="59" t="s">
        <v>215</v>
      </c>
      <c r="D289" s="59"/>
      <c r="E289" s="4" t="s">
        <v>216</v>
      </c>
      <c r="F289" s="139" t="s">
        <v>491</v>
      </c>
      <c r="G289" s="140"/>
      <c r="J289" s="61"/>
      <c r="K289" s="45"/>
      <c r="L289" s="128"/>
      <c r="M289" s="2"/>
    </row>
    <row r="290" customFormat="false" ht="15" hidden="false" customHeight="false" outlineLevel="0" collapsed="false">
      <c r="K290" s="45"/>
      <c r="L290" s="128"/>
    </row>
    <row r="291" s="1" customFormat="true" ht="15" hidden="false" customHeight="false" outlineLevel="0" collapsed="false">
      <c r="B291" s="1" t="s">
        <v>218</v>
      </c>
      <c r="C291" s="141" t="s">
        <v>492</v>
      </c>
      <c r="D291" s="141"/>
      <c r="E291" s="137" t="s">
        <v>493</v>
      </c>
      <c r="F291" s="137"/>
      <c r="G291" s="138" t="s">
        <v>494</v>
      </c>
      <c r="J291" s="61"/>
      <c r="K291" s="45"/>
      <c r="L291" s="128"/>
      <c r="M291" s="2"/>
    </row>
    <row r="292" s="1" customFormat="true" ht="15" hidden="false" customHeight="false" outlineLevel="0" collapsed="false">
      <c r="C292" s="59" t="s">
        <v>219</v>
      </c>
      <c r="D292" s="59"/>
      <c r="E292" s="59" t="s">
        <v>220</v>
      </c>
      <c r="F292" s="59"/>
      <c r="G292" s="4" t="s">
        <v>221</v>
      </c>
      <c r="J292" s="61"/>
      <c r="K292" s="45"/>
      <c r="L292" s="128"/>
      <c r="M292" s="2"/>
    </row>
    <row r="293" customFormat="false" ht="15" hidden="false" customHeight="false" outlineLevel="0" collapsed="false">
      <c r="K293" s="45"/>
      <c r="L293" s="128"/>
    </row>
    <row r="294" s="1" customFormat="true" ht="15" hidden="false" customHeight="false" outlineLevel="0" collapsed="false">
      <c r="B294" s="2" t="str">
        <f aca="false">C33</f>
        <v>«  28  »           декабря             2024 г.</v>
      </c>
      <c r="J294" s="61"/>
      <c r="K294" s="45"/>
      <c r="L294" s="128"/>
      <c r="M294" s="2"/>
    </row>
    <row r="295" customFormat="false" ht="15" hidden="false" customHeight="false" outlineLevel="0" collapsed="false">
      <c r="K295" s="45"/>
      <c r="L295" s="128"/>
    </row>
    <row r="297" customFormat="false" ht="15" hidden="false" customHeight="false" outlineLevel="0" collapsed="false">
      <c r="B297" s="2" t="s">
        <v>495</v>
      </c>
      <c r="D297" s="1" t="s">
        <v>496</v>
      </c>
      <c r="F297" s="142" t="n">
        <f aca="false">F255-F257-F258-F264</f>
        <v>0</v>
      </c>
      <c r="G297" s="142" t="n">
        <f aca="false">G255-G257-G258-G264</f>
        <v>0</v>
      </c>
      <c r="H297" s="142" t="n">
        <f aca="false">H255-H257-H258-H264</f>
        <v>0</v>
      </c>
      <c r="I297" s="142" t="n">
        <f aca="false">I255-I257-I258-I264</f>
        <v>0</v>
      </c>
    </row>
    <row r="298" customFormat="false" ht="15" hidden="false" customHeight="false" outlineLevel="0" collapsed="false">
      <c r="D298" s="143" t="n">
        <v>26500</v>
      </c>
      <c r="F298" s="142" t="n">
        <f aca="false">F278-F279-F280-F281</f>
        <v>0</v>
      </c>
      <c r="G298" s="142" t="n">
        <f aca="false">G278-G279-G280-G281</f>
        <v>0</v>
      </c>
      <c r="H298" s="142" t="n">
        <f aca="false">H278-H279-H280-H281</f>
        <v>0</v>
      </c>
      <c r="I298" s="142" t="n">
        <f aca="false">I278-I279-I280-I281</f>
        <v>0</v>
      </c>
    </row>
    <row r="299" customFormat="false" ht="15" hidden="false" customHeight="false" outlineLevel="0" collapsed="false">
      <c r="D299" s="143" t="n">
        <v>26600</v>
      </c>
      <c r="F299" s="142" t="n">
        <f aca="false">F282-F283-F284-F285</f>
        <v>0</v>
      </c>
      <c r="G299" s="142" t="n">
        <f aca="false">G282-G283-G284-G285</f>
        <v>0</v>
      </c>
      <c r="H299" s="142" t="n">
        <f aca="false">H282-H283-H284-H285</f>
        <v>0</v>
      </c>
      <c r="I299" s="142" t="n">
        <f aca="false">I282-I283-I284-I285</f>
        <v>0</v>
      </c>
    </row>
    <row r="300" customFormat="false" ht="15" hidden="false" customHeight="false" outlineLevel="0" collapsed="false">
      <c r="D300" s="144" t="n">
        <v>26000</v>
      </c>
      <c r="E300" s="113"/>
      <c r="F300" s="145" t="n">
        <f aca="false">F255-F256-F257-F258-F264</f>
        <v>0</v>
      </c>
      <c r="G300" s="145" t="n">
        <f aca="false">G255-G256-G257-G258-G264</f>
        <v>0</v>
      </c>
      <c r="H300" s="145" t="n">
        <f aca="false">H255-H256-H257-H258-H264</f>
        <v>0</v>
      </c>
      <c r="I300" s="145" t="n">
        <f aca="false">I255-I256-I257-I258-I264</f>
        <v>0</v>
      </c>
    </row>
    <row r="302" s="146" customFormat="true" ht="15" hidden="false" customHeight="false" outlineLevel="0" collapsed="false">
      <c r="B302" s="147" t="s">
        <v>497</v>
      </c>
      <c r="D302" s="146" t="s">
        <v>498</v>
      </c>
      <c r="F302" s="145" t="n">
        <f aca="false">F87+F98+F108+F114+F130+F150+F155+F160+F193+F204+F213+F224</f>
        <v>8077096.06</v>
      </c>
      <c r="G302" s="145" t="n">
        <f aca="false">G87+G98+G108+G114+G130+G150+G155+G160+G193+G204+G213+G224</f>
        <v>7423020</v>
      </c>
      <c r="H302" s="145" t="n">
        <f aca="false">H87+H98+H108+H114+H130+H150+H155+H160+H193+H204+H213+H224</f>
        <v>7423020</v>
      </c>
      <c r="I302" s="148"/>
      <c r="K302" s="149"/>
      <c r="L302" s="149"/>
      <c r="M302" s="147"/>
    </row>
    <row r="303" s="146" customFormat="true" ht="15" hidden="false" customHeight="false" outlineLevel="0" collapsed="false">
      <c r="B303" s="147"/>
      <c r="D303" s="146" t="s">
        <v>499</v>
      </c>
      <c r="F303" s="145" t="n">
        <f aca="false">F84+F94+F107+F111+F121+F128+F148+F153+F158+F184+F190+F209+F222</f>
        <v>30077499.34</v>
      </c>
      <c r="G303" s="145" t="n">
        <f aca="false">G84+G94+G107+G111+G121+G128+G148+G153+G158+G184+G190+G209+G222</f>
        <v>28961592.7</v>
      </c>
      <c r="H303" s="145" t="n">
        <f aca="false">H84+H94+H107+H111+H121+H128+H148+H153+H158+H184+H190+H209+H222</f>
        <v>28961592.7</v>
      </c>
      <c r="I303" s="150"/>
      <c r="K303" s="149"/>
      <c r="L303" s="149"/>
      <c r="M303" s="147"/>
    </row>
    <row r="304" s="146" customFormat="true" ht="15" hidden="false" customHeight="false" outlineLevel="0" collapsed="false">
      <c r="B304" s="147"/>
      <c r="D304" s="146" t="s">
        <v>500</v>
      </c>
      <c r="F304" s="145" t="n">
        <f aca="false">F90+F102+F117+F133+F136+F140+F196+F200+F217+F226</f>
        <v>0</v>
      </c>
      <c r="G304" s="145"/>
      <c r="H304" s="145"/>
      <c r="I304" s="150"/>
      <c r="K304" s="149"/>
      <c r="L304" s="149"/>
      <c r="M304" s="147"/>
    </row>
    <row r="305" customFormat="false" ht="15" hidden="false" customHeight="false" outlineLevel="0" collapsed="false">
      <c r="F305" s="151"/>
      <c r="G305" s="151"/>
      <c r="H305" s="151"/>
      <c r="I305" s="151"/>
      <c r="J305" s="152"/>
      <c r="K305" s="151"/>
      <c r="L305" s="152"/>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1"/>
      <c r="AJ305" s="151"/>
      <c r="AK305" s="151"/>
      <c r="AL305" s="151"/>
      <c r="AM305" s="151"/>
      <c r="AN305" s="151"/>
      <c r="AO305" s="151"/>
      <c r="AP305" s="151"/>
      <c r="AQ305" s="151"/>
      <c r="AR305" s="151"/>
      <c r="AS305" s="151"/>
      <c r="AT305" s="151"/>
      <c r="AU305" s="151"/>
      <c r="AV305" s="151"/>
      <c r="AW305" s="9"/>
      <c r="AX305" s="9"/>
    </row>
    <row r="306" customFormat="false" ht="15" hidden="false" customHeight="false" outlineLevel="0" collapsed="false">
      <c r="F306" s="153"/>
      <c r="G306" s="153"/>
      <c r="H306" s="153"/>
      <c r="I306" s="153"/>
      <c r="J306" s="154"/>
      <c r="K306" s="155"/>
      <c r="L306" s="155"/>
      <c r="M306" s="155"/>
      <c r="N306" s="155"/>
      <c r="O306" s="155"/>
      <c r="P306" s="155"/>
      <c r="Q306" s="156"/>
      <c r="R306" s="156"/>
      <c r="S306" s="156"/>
      <c r="T306" s="156"/>
      <c r="U306" s="156"/>
      <c r="V306" s="156"/>
      <c r="W306" s="156"/>
      <c r="X306" s="156"/>
      <c r="Y306" s="156"/>
      <c r="Z306" s="156"/>
      <c r="AA306" s="156"/>
      <c r="AB306" s="156"/>
      <c r="AC306" s="156"/>
      <c r="AD306" s="156"/>
      <c r="AE306" s="156"/>
      <c r="AF306" s="156"/>
      <c r="AG306" s="156"/>
      <c r="AH306" s="156"/>
      <c r="AI306" s="156"/>
      <c r="AJ306" s="156"/>
      <c r="AK306" s="156"/>
      <c r="AL306" s="156"/>
      <c r="AM306" s="156"/>
      <c r="AN306" s="156"/>
      <c r="AO306" s="156"/>
      <c r="AP306" s="156"/>
      <c r="AQ306" s="156"/>
      <c r="AR306" s="156"/>
      <c r="AS306" s="156"/>
      <c r="AT306" s="156"/>
      <c r="AU306" s="156"/>
      <c r="AV306" s="156"/>
      <c r="AW306" s="9"/>
      <c r="AX306" s="9"/>
    </row>
    <row r="307" customFormat="false" ht="15" hidden="false" customHeight="false" outlineLevel="0" collapsed="false">
      <c r="F307" s="153"/>
      <c r="G307" s="153"/>
      <c r="H307" s="153"/>
      <c r="I307" s="153"/>
      <c r="J307" s="154"/>
      <c r="K307" s="155"/>
      <c r="L307" s="155"/>
      <c r="M307" s="155"/>
      <c r="N307" s="155"/>
      <c r="O307" s="155"/>
      <c r="P307" s="155"/>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9"/>
      <c r="AX307" s="9"/>
    </row>
    <row r="308" customFormat="false" ht="15" hidden="false" customHeight="false" outlineLevel="0" collapsed="false">
      <c r="F308" s="153"/>
      <c r="G308" s="153"/>
      <c r="H308" s="153"/>
      <c r="I308" s="153"/>
      <c r="J308" s="154"/>
      <c r="K308" s="155"/>
      <c r="L308" s="155"/>
      <c r="M308" s="155"/>
      <c r="N308" s="155"/>
      <c r="O308" s="155"/>
      <c r="P308" s="155"/>
      <c r="Q308" s="156"/>
      <c r="R308" s="156"/>
      <c r="S308" s="156"/>
      <c r="T308" s="156"/>
      <c r="U308" s="156"/>
      <c r="V308" s="156"/>
      <c r="W308" s="156"/>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9"/>
      <c r="AX308" s="9"/>
    </row>
    <row r="309" customFormat="false" ht="15" hidden="false" customHeight="false" outlineLevel="0" collapsed="false">
      <c r="F309" s="153"/>
      <c r="G309" s="153"/>
      <c r="H309" s="153"/>
      <c r="I309" s="153"/>
      <c r="J309" s="154"/>
      <c r="K309" s="155"/>
      <c r="L309" s="155"/>
      <c r="M309" s="155"/>
      <c r="N309" s="155"/>
      <c r="O309" s="155"/>
      <c r="P309" s="155"/>
      <c r="Q309" s="156"/>
      <c r="R309" s="156"/>
      <c r="S309" s="156"/>
      <c r="T309" s="156"/>
      <c r="U309" s="156"/>
      <c r="V309" s="156"/>
      <c r="W309" s="156"/>
      <c r="X309" s="155"/>
      <c r="Y309" s="155"/>
      <c r="Z309" s="155"/>
      <c r="AA309" s="155"/>
      <c r="AB309" s="155"/>
      <c r="AC309" s="155"/>
      <c r="AD309" s="155"/>
      <c r="AE309" s="155"/>
      <c r="AF309" s="155"/>
      <c r="AG309" s="155"/>
      <c r="AH309" s="155"/>
      <c r="AI309" s="155"/>
      <c r="AJ309" s="155"/>
      <c r="AK309" s="155"/>
      <c r="AL309" s="155"/>
      <c r="AM309" s="155"/>
      <c r="AN309" s="155"/>
      <c r="AO309" s="155"/>
      <c r="AP309" s="155"/>
      <c r="AQ309" s="155"/>
      <c r="AR309" s="155"/>
      <c r="AS309" s="155"/>
      <c r="AT309" s="155"/>
      <c r="AU309" s="155"/>
      <c r="AV309" s="155"/>
      <c r="AW309" s="9"/>
      <c r="AX309" s="9"/>
    </row>
    <row r="310" customFormat="false" ht="15" hidden="false" customHeight="false" outlineLevel="0" collapsed="false">
      <c r="F310" s="157"/>
      <c r="G310" s="157"/>
      <c r="H310" s="157"/>
      <c r="I310" s="157"/>
      <c r="J310" s="158"/>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9"/>
      <c r="AX310" s="9"/>
    </row>
    <row r="311" customFormat="false" ht="15" hidden="false" customHeight="false" outlineLevel="0" collapsed="false">
      <c r="F311" s="159"/>
      <c r="G311" s="159"/>
      <c r="H311" s="159"/>
      <c r="I311" s="159"/>
      <c r="J311" s="158"/>
      <c r="K311" s="159"/>
      <c r="L311" s="158"/>
      <c r="M311" s="159"/>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c r="AI311" s="159"/>
      <c r="AJ311" s="159"/>
      <c r="AK311" s="159"/>
      <c r="AL311" s="159"/>
      <c r="AM311" s="159"/>
      <c r="AN311" s="159"/>
      <c r="AO311" s="159"/>
      <c r="AP311" s="159"/>
      <c r="AQ311" s="159"/>
      <c r="AR311" s="159"/>
      <c r="AS311" s="159"/>
      <c r="AT311" s="159"/>
      <c r="AU311" s="159"/>
      <c r="AV311" s="159"/>
      <c r="AW311" s="9"/>
      <c r="AX311" s="9"/>
    </row>
    <row r="312" customFormat="false" ht="15" hidden="false" customHeight="false" outlineLevel="0" collapsed="false">
      <c r="F312" s="160"/>
      <c r="G312" s="160"/>
      <c r="H312" s="160"/>
      <c r="I312" s="160"/>
      <c r="J312" s="161"/>
      <c r="K312" s="162"/>
      <c r="L312" s="162"/>
      <c r="M312" s="162"/>
      <c r="N312" s="163"/>
      <c r="O312" s="163"/>
      <c r="P312" s="163"/>
      <c r="Q312" s="164"/>
      <c r="R312" s="164"/>
      <c r="S312" s="164"/>
      <c r="T312" s="164"/>
      <c r="U312" s="164"/>
      <c r="V312" s="164"/>
      <c r="W312" s="164"/>
      <c r="X312" s="164"/>
      <c r="Y312" s="164"/>
      <c r="Z312" s="164"/>
      <c r="AA312" s="164"/>
      <c r="AB312" s="164"/>
      <c r="AC312" s="164"/>
      <c r="AD312" s="164"/>
      <c r="AE312" s="164"/>
      <c r="AF312" s="164"/>
      <c r="AG312" s="164"/>
      <c r="AH312" s="164"/>
      <c r="AI312" s="164"/>
      <c r="AJ312" s="164"/>
      <c r="AK312" s="164"/>
      <c r="AL312" s="164"/>
      <c r="AM312" s="164"/>
      <c r="AN312" s="164"/>
      <c r="AO312" s="164"/>
      <c r="AP312" s="164"/>
      <c r="AQ312" s="164"/>
      <c r="AR312" s="164"/>
      <c r="AS312" s="164"/>
      <c r="AT312" s="164"/>
      <c r="AU312" s="164"/>
      <c r="AV312" s="164"/>
      <c r="AW312" s="165"/>
      <c r="AX312" s="166"/>
    </row>
    <row r="313" customFormat="false" ht="15" hidden="false" customHeight="false" outlineLevel="0" collapsed="false">
      <c r="F313" s="167"/>
      <c r="G313" s="167"/>
      <c r="H313" s="167"/>
      <c r="I313" s="167"/>
      <c r="J313" s="161"/>
      <c r="K313" s="162"/>
      <c r="L313" s="162"/>
      <c r="M313" s="162"/>
      <c r="N313" s="162"/>
      <c r="O313" s="162"/>
      <c r="P313" s="162"/>
      <c r="Q313" s="164"/>
      <c r="R313" s="164"/>
      <c r="S313" s="164"/>
      <c r="T313" s="164"/>
      <c r="U313" s="164"/>
      <c r="V313" s="164"/>
      <c r="W313" s="164"/>
      <c r="X313" s="164"/>
      <c r="Y313" s="164"/>
      <c r="Z313" s="164"/>
      <c r="AA313" s="164"/>
      <c r="AB313" s="164"/>
      <c r="AC313" s="164"/>
      <c r="AD313" s="164"/>
      <c r="AE313" s="164"/>
      <c r="AF313" s="164"/>
      <c r="AG313" s="164"/>
      <c r="AH313" s="164"/>
      <c r="AI313" s="164"/>
      <c r="AJ313" s="164"/>
      <c r="AK313" s="164"/>
      <c r="AL313" s="164"/>
      <c r="AM313" s="164"/>
      <c r="AN313" s="164"/>
      <c r="AO313" s="164"/>
      <c r="AP313" s="164"/>
      <c r="AQ313" s="164"/>
      <c r="AR313" s="164"/>
      <c r="AS313" s="164"/>
      <c r="AT313" s="164"/>
      <c r="AU313" s="164"/>
      <c r="AV313" s="164"/>
      <c r="AW313" s="9"/>
      <c r="AX313" s="9"/>
    </row>
    <row r="314" customFormat="false" ht="15" hidden="false" customHeight="false" outlineLevel="0" collapsed="false">
      <c r="F314" s="167"/>
      <c r="G314" s="167"/>
      <c r="H314" s="167"/>
      <c r="I314" s="167"/>
      <c r="J314" s="161"/>
      <c r="K314" s="162"/>
      <c r="L314" s="162"/>
      <c r="M314" s="162"/>
      <c r="N314" s="162"/>
      <c r="O314" s="162"/>
      <c r="P314" s="162"/>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c r="AM314" s="164"/>
      <c r="AN314" s="164"/>
      <c r="AO314" s="164"/>
      <c r="AP314" s="164"/>
      <c r="AQ314" s="164"/>
      <c r="AR314" s="164"/>
      <c r="AS314" s="164"/>
      <c r="AT314" s="164"/>
      <c r="AU314" s="164"/>
      <c r="AV314" s="164"/>
      <c r="AW314" s="9"/>
      <c r="AX314" s="9"/>
    </row>
    <row r="315" customFormat="false" ht="15" hidden="false" customHeight="false" outlineLevel="0" collapsed="false">
      <c r="F315" s="167"/>
      <c r="G315" s="167"/>
      <c r="H315" s="167"/>
      <c r="I315" s="167"/>
      <c r="J315" s="161"/>
      <c r="K315" s="162"/>
      <c r="L315" s="162"/>
      <c r="M315" s="162"/>
      <c r="N315" s="162"/>
      <c r="O315" s="162"/>
      <c r="P315" s="162"/>
      <c r="Q315" s="164"/>
      <c r="R315" s="164"/>
      <c r="S315" s="164"/>
      <c r="T315" s="164"/>
      <c r="U315" s="164"/>
      <c r="V315" s="164"/>
      <c r="W315" s="164"/>
      <c r="X315" s="164"/>
      <c r="Y315" s="164"/>
      <c r="Z315" s="164"/>
      <c r="AA315" s="164"/>
      <c r="AB315" s="164"/>
      <c r="AC315" s="164"/>
      <c r="AD315" s="164"/>
      <c r="AE315" s="164"/>
      <c r="AF315" s="164"/>
      <c r="AG315" s="164"/>
      <c r="AH315" s="164"/>
      <c r="AI315" s="164"/>
      <c r="AJ315" s="164"/>
      <c r="AK315" s="164"/>
      <c r="AL315" s="164"/>
      <c r="AM315" s="164"/>
      <c r="AN315" s="164"/>
      <c r="AO315" s="164"/>
      <c r="AP315" s="164"/>
      <c r="AQ315" s="164"/>
      <c r="AR315" s="164"/>
      <c r="AS315" s="164"/>
      <c r="AT315" s="164"/>
      <c r="AU315" s="164"/>
      <c r="AV315" s="164"/>
      <c r="AW315" s="9"/>
      <c r="AX315" s="9"/>
    </row>
    <row r="316" customFormat="false" ht="15.75" hidden="false" customHeight="true" outlineLevel="0" collapsed="false">
      <c r="F316" s="167"/>
      <c r="G316" s="167"/>
      <c r="H316" s="167"/>
      <c r="I316" s="167"/>
      <c r="J316" s="161"/>
      <c r="K316" s="162"/>
      <c r="L316" s="162"/>
      <c r="M316" s="162"/>
      <c r="N316" s="162"/>
      <c r="O316" s="162"/>
      <c r="P316" s="162"/>
      <c r="Q316" s="164"/>
      <c r="R316" s="164"/>
      <c r="S316" s="164"/>
      <c r="T316" s="164"/>
      <c r="U316" s="164"/>
      <c r="V316" s="164"/>
      <c r="W316" s="164"/>
      <c r="X316" s="164"/>
      <c r="Y316" s="164"/>
      <c r="Z316" s="164"/>
      <c r="AA316" s="164"/>
      <c r="AB316" s="164"/>
      <c r="AC316" s="164"/>
      <c r="AD316" s="164"/>
      <c r="AE316" s="164"/>
      <c r="AF316" s="164"/>
      <c r="AG316" s="164"/>
      <c r="AH316" s="164"/>
      <c r="AI316" s="164"/>
      <c r="AJ316" s="164"/>
      <c r="AK316" s="164"/>
      <c r="AL316" s="164"/>
      <c r="AM316" s="164"/>
      <c r="AN316" s="164"/>
      <c r="AO316" s="164"/>
      <c r="AP316" s="164"/>
      <c r="AQ316" s="164"/>
      <c r="AR316" s="164"/>
      <c r="AS316" s="164"/>
      <c r="AT316" s="164"/>
      <c r="AU316" s="164"/>
      <c r="AV316" s="164"/>
      <c r="AW316" s="9"/>
      <c r="AX316" s="9"/>
    </row>
    <row r="317" customFormat="false" ht="15.75" hidden="false" customHeight="true" outlineLevel="0" collapsed="false">
      <c r="F317" s="167"/>
      <c r="G317" s="167"/>
      <c r="H317" s="167"/>
      <c r="I317" s="167"/>
      <c r="J317" s="161"/>
      <c r="K317" s="162"/>
      <c r="L317" s="162"/>
      <c r="M317" s="162"/>
      <c r="N317" s="162"/>
      <c r="O317" s="162"/>
      <c r="P317" s="162"/>
      <c r="Q317" s="164"/>
      <c r="R317" s="164"/>
      <c r="S317" s="164"/>
      <c r="T317" s="164"/>
      <c r="U317" s="164"/>
      <c r="V317" s="164"/>
      <c r="W317" s="164"/>
      <c r="X317" s="164"/>
      <c r="Y317" s="164"/>
      <c r="Z317" s="164"/>
      <c r="AA317" s="164"/>
      <c r="AB317" s="164"/>
      <c r="AC317" s="164"/>
      <c r="AD317" s="164"/>
      <c r="AE317" s="164"/>
      <c r="AF317" s="164"/>
      <c r="AG317" s="164"/>
      <c r="AH317" s="164"/>
      <c r="AI317" s="164"/>
      <c r="AJ317" s="164"/>
      <c r="AK317" s="164"/>
      <c r="AL317" s="164"/>
      <c r="AM317" s="164"/>
      <c r="AN317" s="164"/>
      <c r="AO317" s="164"/>
      <c r="AP317" s="164"/>
      <c r="AQ317" s="164"/>
      <c r="AR317" s="164"/>
      <c r="AS317" s="164"/>
      <c r="AT317" s="164"/>
      <c r="AU317" s="164"/>
      <c r="AV317" s="164"/>
      <c r="AW317" s="9"/>
      <c r="AX317" s="9"/>
    </row>
    <row r="318" customFormat="false" ht="15" hidden="false" customHeight="false" outlineLevel="0" collapsed="false">
      <c r="F318" s="167"/>
      <c r="G318" s="167"/>
      <c r="H318" s="167"/>
      <c r="I318" s="167"/>
      <c r="J318" s="161"/>
      <c r="K318" s="162"/>
      <c r="L318" s="162"/>
      <c r="M318" s="162"/>
      <c r="N318" s="162"/>
      <c r="O318" s="162"/>
      <c r="P318" s="162"/>
      <c r="Q318" s="164"/>
      <c r="R318" s="164"/>
      <c r="S318" s="164"/>
      <c r="T318" s="164"/>
      <c r="U318" s="164"/>
      <c r="V318" s="164"/>
      <c r="W318" s="164"/>
      <c r="X318" s="164"/>
      <c r="Y318" s="164"/>
      <c r="Z318" s="164"/>
      <c r="AA318" s="164"/>
      <c r="AB318" s="164"/>
      <c r="AC318" s="164"/>
      <c r="AD318" s="164"/>
      <c r="AE318" s="164"/>
      <c r="AF318" s="164"/>
      <c r="AG318" s="164"/>
      <c r="AH318" s="164"/>
      <c r="AI318" s="164"/>
      <c r="AJ318" s="164"/>
      <c r="AK318" s="164"/>
      <c r="AL318" s="164"/>
      <c r="AM318" s="164"/>
      <c r="AN318" s="164"/>
      <c r="AO318" s="164"/>
      <c r="AP318" s="164"/>
      <c r="AQ318" s="164"/>
      <c r="AR318" s="164"/>
      <c r="AS318" s="164"/>
      <c r="AT318" s="164"/>
      <c r="AU318" s="164"/>
      <c r="AV318" s="164"/>
      <c r="AW318" s="9"/>
      <c r="AX318" s="9"/>
    </row>
    <row r="319" customFormat="false" ht="15" hidden="false" customHeight="false" outlineLevel="0" collapsed="false">
      <c r="F319" s="167"/>
      <c r="G319" s="167"/>
      <c r="H319" s="167"/>
      <c r="I319" s="167"/>
      <c r="J319" s="161"/>
      <c r="K319" s="162"/>
      <c r="L319" s="162"/>
      <c r="M319" s="162"/>
      <c r="N319" s="162"/>
      <c r="O319" s="162"/>
      <c r="P319" s="162"/>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c r="AM319" s="164"/>
      <c r="AN319" s="164"/>
      <c r="AO319" s="164"/>
      <c r="AP319" s="164"/>
      <c r="AQ319" s="164"/>
      <c r="AR319" s="164"/>
      <c r="AS319" s="164"/>
      <c r="AT319" s="164"/>
      <c r="AU319" s="164"/>
      <c r="AV319" s="164"/>
      <c r="AW319" s="9"/>
      <c r="AX319" s="9"/>
    </row>
    <row r="320" customFormat="false" ht="15" hidden="false" customHeight="false" outlineLevel="0" collapsed="false">
      <c r="F320" s="167"/>
      <c r="G320" s="167"/>
      <c r="H320" s="167"/>
      <c r="I320" s="167"/>
      <c r="J320" s="161"/>
      <c r="K320" s="162"/>
      <c r="L320" s="162"/>
      <c r="M320" s="162"/>
      <c r="N320" s="168"/>
      <c r="O320" s="168"/>
      <c r="P320" s="168"/>
      <c r="Q320" s="164"/>
      <c r="R320" s="164"/>
      <c r="S320" s="164"/>
      <c r="T320" s="164"/>
      <c r="U320" s="164"/>
      <c r="V320" s="164"/>
      <c r="W320" s="164"/>
      <c r="X320" s="164"/>
      <c r="Y320" s="164"/>
      <c r="Z320" s="164"/>
      <c r="AA320" s="164"/>
      <c r="AB320" s="164"/>
      <c r="AC320" s="164"/>
      <c r="AD320" s="164"/>
      <c r="AE320" s="164"/>
      <c r="AF320" s="164"/>
      <c r="AG320" s="164"/>
      <c r="AH320" s="164"/>
      <c r="AI320" s="164"/>
      <c r="AJ320" s="164"/>
      <c r="AK320" s="164"/>
      <c r="AL320" s="164"/>
      <c r="AM320" s="164"/>
      <c r="AN320" s="164"/>
      <c r="AO320" s="164"/>
      <c r="AP320" s="164"/>
      <c r="AQ320" s="164"/>
      <c r="AR320" s="164"/>
      <c r="AS320" s="164"/>
      <c r="AT320" s="164"/>
      <c r="AU320" s="164"/>
      <c r="AV320" s="164"/>
      <c r="AW320" s="9"/>
      <c r="AX320" s="9"/>
    </row>
    <row r="321" customFormat="false" ht="15" hidden="false" customHeight="false" outlineLevel="0" collapsed="false">
      <c r="F321" s="167"/>
      <c r="G321" s="167"/>
      <c r="H321" s="167"/>
      <c r="I321" s="167"/>
      <c r="J321" s="161"/>
      <c r="K321" s="162"/>
      <c r="L321" s="162"/>
      <c r="M321" s="162"/>
      <c r="N321" s="162"/>
      <c r="O321" s="162"/>
      <c r="P321" s="162"/>
      <c r="Q321" s="164"/>
      <c r="R321" s="164"/>
      <c r="S321" s="164"/>
      <c r="T321" s="164"/>
      <c r="U321" s="164"/>
      <c r="V321" s="164"/>
      <c r="W321" s="164"/>
      <c r="X321" s="164"/>
      <c r="Y321" s="164"/>
      <c r="Z321" s="164"/>
      <c r="AA321" s="164"/>
      <c r="AB321" s="164"/>
      <c r="AC321" s="164"/>
      <c r="AD321" s="164"/>
      <c r="AE321" s="164"/>
      <c r="AF321" s="164"/>
      <c r="AG321" s="164"/>
      <c r="AH321" s="164"/>
      <c r="AI321" s="164"/>
      <c r="AJ321" s="164"/>
      <c r="AK321" s="164"/>
      <c r="AL321" s="164"/>
      <c r="AM321" s="164"/>
      <c r="AN321" s="164"/>
      <c r="AO321" s="164"/>
      <c r="AP321" s="164"/>
      <c r="AQ321" s="164"/>
      <c r="AR321" s="164"/>
      <c r="AS321" s="164"/>
      <c r="AT321" s="164"/>
      <c r="AU321" s="164"/>
      <c r="AV321" s="164"/>
      <c r="AW321" s="9"/>
      <c r="AX321" s="9"/>
    </row>
    <row r="322" customFormat="false" ht="15" hidden="false" customHeight="false" outlineLevel="0" collapsed="false">
      <c r="F322" s="167"/>
      <c r="G322" s="167"/>
      <c r="H322" s="167"/>
      <c r="I322" s="167"/>
      <c r="J322" s="161"/>
      <c r="K322" s="162"/>
      <c r="L322" s="162"/>
      <c r="M322" s="162"/>
      <c r="N322" s="162"/>
      <c r="O322" s="162"/>
      <c r="P322" s="162"/>
      <c r="Q322" s="164"/>
      <c r="R322" s="164"/>
      <c r="S322" s="164"/>
      <c r="T322" s="164"/>
      <c r="U322" s="164"/>
      <c r="V322" s="164"/>
      <c r="W322" s="164"/>
      <c r="X322" s="164"/>
      <c r="Y322" s="164"/>
      <c r="Z322" s="164"/>
      <c r="AA322" s="164"/>
      <c r="AB322" s="164"/>
      <c r="AC322" s="164"/>
      <c r="AD322" s="164"/>
      <c r="AE322" s="164"/>
      <c r="AF322" s="164"/>
      <c r="AG322" s="164"/>
      <c r="AH322" s="164"/>
      <c r="AI322" s="164"/>
      <c r="AJ322" s="164"/>
      <c r="AK322" s="164"/>
      <c r="AL322" s="164"/>
      <c r="AM322" s="164"/>
      <c r="AN322" s="164"/>
      <c r="AO322" s="164"/>
      <c r="AP322" s="164"/>
      <c r="AQ322" s="164"/>
      <c r="AR322" s="164"/>
      <c r="AS322" s="164"/>
      <c r="AT322" s="164"/>
      <c r="AU322" s="164"/>
      <c r="AV322" s="164"/>
      <c r="AW322" s="9"/>
      <c r="AX322" s="9"/>
    </row>
    <row r="323" customFormat="false" ht="15" hidden="false" customHeight="false" outlineLevel="0" collapsed="false">
      <c r="F323" s="167"/>
      <c r="G323" s="167"/>
      <c r="H323" s="167"/>
      <c r="I323" s="167"/>
      <c r="J323" s="161"/>
      <c r="K323" s="162"/>
      <c r="L323" s="162"/>
      <c r="M323" s="162"/>
      <c r="N323" s="162"/>
      <c r="O323" s="162"/>
      <c r="P323" s="162"/>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4"/>
      <c r="AL323" s="164"/>
      <c r="AM323" s="164"/>
      <c r="AN323" s="164"/>
      <c r="AO323" s="164"/>
      <c r="AP323" s="164"/>
      <c r="AQ323" s="164"/>
      <c r="AR323" s="164"/>
      <c r="AS323" s="164"/>
      <c r="AT323" s="164"/>
      <c r="AU323" s="164"/>
      <c r="AV323" s="164"/>
      <c r="AW323" s="9"/>
      <c r="AX323" s="9"/>
    </row>
    <row r="324" customFormat="false" ht="15" hidden="false" customHeight="false" outlineLevel="0" collapsed="false">
      <c r="F324" s="160"/>
      <c r="G324" s="160"/>
      <c r="H324" s="160"/>
      <c r="I324" s="160"/>
      <c r="J324" s="161"/>
      <c r="K324" s="162"/>
      <c r="L324" s="162"/>
      <c r="M324" s="162"/>
      <c r="N324" s="168"/>
      <c r="O324" s="168"/>
      <c r="P324" s="168"/>
      <c r="Q324" s="164"/>
      <c r="R324" s="164"/>
      <c r="S324" s="164"/>
      <c r="T324" s="164"/>
      <c r="U324" s="164"/>
      <c r="V324" s="164"/>
      <c r="W324" s="164"/>
      <c r="X324" s="164"/>
      <c r="Y324" s="164"/>
      <c r="Z324" s="164"/>
      <c r="AA324" s="164"/>
      <c r="AB324" s="164"/>
      <c r="AC324" s="164"/>
      <c r="AD324" s="164"/>
      <c r="AE324" s="164"/>
      <c r="AF324" s="164"/>
      <c r="AG324" s="164"/>
      <c r="AH324" s="164"/>
      <c r="AI324" s="164"/>
      <c r="AJ324" s="164"/>
      <c r="AK324" s="164"/>
      <c r="AL324" s="164"/>
      <c r="AM324" s="164"/>
      <c r="AN324" s="164"/>
      <c r="AO324" s="164"/>
      <c r="AP324" s="164"/>
      <c r="AQ324" s="164"/>
      <c r="AR324" s="164"/>
      <c r="AS324" s="164"/>
      <c r="AT324" s="164"/>
      <c r="AU324" s="164"/>
      <c r="AV324" s="164"/>
      <c r="AW324" s="165"/>
      <c r="AX324" s="9"/>
    </row>
    <row r="325" customFormat="false" ht="15" hidden="false" customHeight="false" outlineLevel="0" collapsed="false">
      <c r="F325" s="167"/>
      <c r="G325" s="167"/>
      <c r="H325" s="167"/>
      <c r="I325" s="167"/>
      <c r="J325" s="161"/>
      <c r="K325" s="162"/>
      <c r="L325" s="162"/>
      <c r="M325" s="162"/>
      <c r="N325" s="162"/>
      <c r="O325" s="162"/>
      <c r="P325" s="162"/>
      <c r="Q325" s="164"/>
      <c r="R325" s="164"/>
      <c r="S325" s="164"/>
      <c r="T325" s="164"/>
      <c r="U325" s="164"/>
      <c r="V325" s="164"/>
      <c r="W325" s="164"/>
      <c r="X325" s="164"/>
      <c r="Y325" s="164"/>
      <c r="Z325" s="164"/>
      <c r="AA325" s="164"/>
      <c r="AB325" s="164"/>
      <c r="AC325" s="164"/>
      <c r="AD325" s="164"/>
      <c r="AE325" s="164"/>
      <c r="AF325" s="164"/>
      <c r="AG325" s="164"/>
      <c r="AH325" s="164"/>
      <c r="AI325" s="164"/>
      <c r="AJ325" s="164"/>
      <c r="AK325" s="164"/>
      <c r="AL325" s="164"/>
      <c r="AM325" s="164"/>
      <c r="AN325" s="164"/>
      <c r="AO325" s="164"/>
      <c r="AP325" s="164"/>
      <c r="AQ325" s="164"/>
      <c r="AR325" s="164"/>
      <c r="AS325" s="164"/>
      <c r="AT325" s="164"/>
      <c r="AU325" s="164"/>
      <c r="AV325" s="164"/>
      <c r="AW325" s="9"/>
      <c r="AX325" s="9"/>
    </row>
    <row r="326" customFormat="false" ht="15" hidden="false" customHeight="false" outlineLevel="0" collapsed="false">
      <c r="F326" s="167"/>
      <c r="G326" s="167"/>
      <c r="H326" s="167"/>
      <c r="I326" s="167"/>
      <c r="J326" s="161"/>
      <c r="K326" s="162"/>
      <c r="L326" s="162"/>
      <c r="M326" s="162"/>
      <c r="N326" s="162"/>
      <c r="O326" s="162"/>
      <c r="P326" s="162"/>
      <c r="Q326" s="164"/>
      <c r="R326" s="164"/>
      <c r="S326" s="164"/>
      <c r="T326" s="164"/>
      <c r="U326" s="164"/>
      <c r="V326" s="164"/>
      <c r="W326" s="164"/>
      <c r="X326" s="164"/>
      <c r="Y326" s="164"/>
      <c r="Z326" s="164"/>
      <c r="AA326" s="164"/>
      <c r="AB326" s="164"/>
      <c r="AC326" s="164"/>
      <c r="AD326" s="164"/>
      <c r="AE326" s="164"/>
      <c r="AF326" s="164"/>
      <c r="AG326" s="164"/>
      <c r="AH326" s="164"/>
      <c r="AI326" s="164"/>
      <c r="AJ326" s="164"/>
      <c r="AK326" s="164"/>
      <c r="AL326" s="164"/>
      <c r="AM326" s="164"/>
      <c r="AN326" s="164"/>
      <c r="AO326" s="164"/>
      <c r="AP326" s="164"/>
      <c r="AQ326" s="164"/>
      <c r="AR326" s="164"/>
      <c r="AS326" s="164"/>
      <c r="AT326" s="164"/>
      <c r="AU326" s="164"/>
      <c r="AV326" s="164"/>
      <c r="AW326" s="9"/>
      <c r="AX326" s="9"/>
    </row>
    <row r="327" customFormat="false" ht="15" hidden="false" customHeight="false" outlineLevel="0" collapsed="false">
      <c r="F327" s="167"/>
      <c r="G327" s="167"/>
      <c r="H327" s="167"/>
      <c r="I327" s="167"/>
      <c r="J327" s="161"/>
      <c r="K327" s="162"/>
      <c r="L327" s="162"/>
      <c r="M327" s="162"/>
      <c r="N327" s="162"/>
      <c r="O327" s="162"/>
      <c r="P327" s="162"/>
      <c r="Q327" s="164"/>
      <c r="R327" s="164"/>
      <c r="S327" s="164"/>
      <c r="T327" s="164"/>
      <c r="U327" s="164"/>
      <c r="V327" s="164"/>
      <c r="W327" s="164"/>
      <c r="X327" s="164"/>
      <c r="Y327" s="164"/>
      <c r="Z327" s="164"/>
      <c r="AA327" s="164"/>
      <c r="AB327" s="164"/>
      <c r="AC327" s="164"/>
      <c r="AD327" s="164"/>
      <c r="AE327" s="164"/>
      <c r="AF327" s="164"/>
      <c r="AG327" s="164"/>
      <c r="AH327" s="164"/>
      <c r="AI327" s="164"/>
      <c r="AJ327" s="164"/>
      <c r="AK327" s="164"/>
      <c r="AL327" s="164"/>
      <c r="AM327" s="164"/>
      <c r="AN327" s="164"/>
      <c r="AO327" s="164"/>
      <c r="AP327" s="164"/>
      <c r="AQ327" s="164"/>
      <c r="AR327" s="164"/>
      <c r="AS327" s="164"/>
      <c r="AT327" s="164"/>
      <c r="AU327" s="164"/>
      <c r="AV327" s="164"/>
      <c r="AW327" s="9"/>
      <c r="AX327" s="9"/>
    </row>
    <row r="328" customFormat="false" ht="15.75" hidden="false" customHeight="true" outlineLevel="0" collapsed="false">
      <c r="F328" s="167"/>
      <c r="G328" s="167"/>
      <c r="H328" s="167"/>
      <c r="I328" s="167"/>
      <c r="J328" s="161"/>
      <c r="K328" s="162"/>
      <c r="L328" s="162"/>
      <c r="M328" s="162"/>
      <c r="N328" s="162"/>
      <c r="O328" s="162"/>
      <c r="P328" s="162"/>
      <c r="Q328" s="164"/>
      <c r="R328" s="164"/>
      <c r="S328" s="164"/>
      <c r="T328" s="164"/>
      <c r="U328" s="164"/>
      <c r="V328" s="164"/>
      <c r="W328" s="164"/>
      <c r="X328" s="164"/>
      <c r="Y328" s="164"/>
      <c r="Z328" s="164"/>
      <c r="AA328" s="164"/>
      <c r="AB328" s="164"/>
      <c r="AC328" s="164"/>
      <c r="AD328" s="164"/>
      <c r="AE328" s="164"/>
      <c r="AF328" s="164"/>
      <c r="AG328" s="164"/>
      <c r="AH328" s="164"/>
      <c r="AI328" s="164"/>
      <c r="AJ328" s="164"/>
      <c r="AK328" s="164"/>
      <c r="AL328" s="164"/>
      <c r="AM328" s="164"/>
      <c r="AN328" s="164"/>
      <c r="AO328" s="164"/>
      <c r="AP328" s="164"/>
      <c r="AQ328" s="164"/>
      <c r="AR328" s="164"/>
      <c r="AS328" s="164"/>
      <c r="AT328" s="164"/>
      <c r="AU328" s="164"/>
      <c r="AV328" s="164"/>
      <c r="AW328" s="9"/>
      <c r="AX328" s="9"/>
    </row>
    <row r="329" customFormat="false" ht="15" hidden="false" customHeight="false" outlineLevel="0" collapsed="false">
      <c r="F329" s="167"/>
      <c r="G329" s="167"/>
      <c r="H329" s="167"/>
      <c r="I329" s="167"/>
      <c r="J329" s="161"/>
      <c r="K329" s="168"/>
      <c r="L329" s="168"/>
      <c r="M329" s="168"/>
      <c r="N329" s="162"/>
      <c r="O329" s="162"/>
      <c r="P329" s="162"/>
      <c r="Q329" s="164"/>
      <c r="R329" s="164"/>
      <c r="S329" s="164"/>
      <c r="T329" s="164"/>
      <c r="U329" s="164"/>
      <c r="V329" s="164"/>
      <c r="W329" s="164"/>
      <c r="X329" s="169"/>
      <c r="Y329" s="169"/>
      <c r="Z329" s="169"/>
      <c r="AA329" s="169"/>
      <c r="AB329" s="169"/>
      <c r="AC329" s="164"/>
      <c r="AD329" s="164"/>
      <c r="AE329" s="164"/>
      <c r="AF329" s="164"/>
      <c r="AG329" s="164"/>
      <c r="AH329" s="164"/>
      <c r="AI329" s="164"/>
      <c r="AJ329" s="164"/>
      <c r="AK329" s="164"/>
      <c r="AL329" s="164"/>
      <c r="AM329" s="164"/>
      <c r="AN329" s="164"/>
      <c r="AO329" s="164"/>
      <c r="AP329" s="164"/>
      <c r="AQ329" s="164"/>
      <c r="AR329" s="164"/>
      <c r="AS329" s="164"/>
      <c r="AT329" s="164"/>
      <c r="AU329" s="164"/>
      <c r="AV329" s="164"/>
      <c r="AW329" s="9"/>
      <c r="AX329" s="9"/>
    </row>
    <row r="330" customFormat="false" ht="15" hidden="false" customHeight="false" outlineLevel="0" collapsed="false">
      <c r="F330" s="167"/>
      <c r="G330" s="167"/>
      <c r="H330" s="167"/>
      <c r="I330" s="167"/>
      <c r="J330" s="161"/>
      <c r="K330" s="168"/>
      <c r="L330" s="168"/>
      <c r="M330" s="168"/>
      <c r="N330" s="162"/>
      <c r="O330" s="162"/>
      <c r="P330" s="162"/>
      <c r="Q330" s="164"/>
      <c r="R330" s="164"/>
      <c r="S330" s="164"/>
      <c r="T330" s="164"/>
      <c r="U330" s="164"/>
      <c r="V330" s="164"/>
      <c r="W330" s="164"/>
      <c r="X330" s="169"/>
      <c r="Y330" s="169"/>
      <c r="Z330" s="169"/>
      <c r="AA330" s="169"/>
      <c r="AB330" s="169"/>
      <c r="AC330" s="164"/>
      <c r="AD330" s="164"/>
      <c r="AE330" s="164"/>
      <c r="AF330" s="164"/>
      <c r="AG330" s="164"/>
      <c r="AH330" s="164"/>
      <c r="AI330" s="164"/>
      <c r="AJ330" s="164"/>
      <c r="AK330" s="164"/>
      <c r="AL330" s="164"/>
      <c r="AM330" s="164"/>
      <c r="AN330" s="164"/>
      <c r="AO330" s="164"/>
      <c r="AP330" s="164"/>
      <c r="AQ330" s="164"/>
      <c r="AR330" s="164"/>
      <c r="AS330" s="164"/>
      <c r="AT330" s="164"/>
      <c r="AU330" s="164"/>
      <c r="AV330" s="164"/>
      <c r="AW330" s="9"/>
      <c r="AX330" s="9"/>
    </row>
    <row r="331" customFormat="false" ht="15.75" hidden="false" customHeight="true" outlineLevel="0" collapsed="false">
      <c r="F331" s="167"/>
      <c r="G331" s="167"/>
      <c r="H331" s="167"/>
      <c r="I331" s="167"/>
      <c r="J331" s="161"/>
      <c r="K331" s="168"/>
      <c r="L331" s="168"/>
      <c r="M331" s="168"/>
      <c r="N331" s="162"/>
      <c r="O331" s="162"/>
      <c r="P331" s="162"/>
      <c r="Q331" s="164"/>
      <c r="R331" s="164"/>
      <c r="S331" s="164"/>
      <c r="T331" s="164"/>
      <c r="U331" s="164"/>
      <c r="V331" s="164"/>
      <c r="W331" s="164"/>
      <c r="X331" s="164"/>
      <c r="Y331" s="164"/>
      <c r="Z331" s="164"/>
      <c r="AA331" s="164"/>
      <c r="AB331" s="164"/>
      <c r="AC331" s="164"/>
      <c r="AD331" s="164"/>
      <c r="AE331" s="164"/>
      <c r="AF331" s="164"/>
      <c r="AG331" s="164"/>
      <c r="AH331" s="164"/>
      <c r="AI331" s="164"/>
      <c r="AJ331" s="164"/>
      <c r="AK331" s="164"/>
      <c r="AL331" s="164"/>
      <c r="AM331" s="164"/>
      <c r="AN331" s="164"/>
      <c r="AO331" s="164"/>
      <c r="AP331" s="164"/>
      <c r="AQ331" s="164"/>
      <c r="AR331" s="164"/>
      <c r="AS331" s="164"/>
      <c r="AT331" s="164"/>
      <c r="AU331" s="164"/>
      <c r="AV331" s="164"/>
      <c r="AW331" s="9"/>
      <c r="AX331" s="9"/>
    </row>
    <row r="332" customFormat="false" ht="15.75" hidden="false" customHeight="true" outlineLevel="0" collapsed="false">
      <c r="F332" s="167"/>
      <c r="G332" s="167"/>
      <c r="H332" s="167"/>
      <c r="I332" s="167"/>
      <c r="J332" s="161"/>
      <c r="K332" s="168"/>
      <c r="L332" s="168"/>
      <c r="M332" s="168"/>
      <c r="N332" s="162"/>
      <c r="O332" s="162"/>
      <c r="P332" s="162"/>
      <c r="Q332" s="164"/>
      <c r="R332" s="164"/>
      <c r="S332" s="164"/>
      <c r="T332" s="164"/>
      <c r="U332" s="164"/>
      <c r="V332" s="164"/>
      <c r="W332" s="164"/>
      <c r="X332" s="164"/>
      <c r="Y332" s="164"/>
      <c r="Z332" s="164"/>
      <c r="AA332" s="164"/>
      <c r="AB332" s="164"/>
      <c r="AC332" s="164"/>
      <c r="AD332" s="164"/>
      <c r="AE332" s="164"/>
      <c r="AF332" s="164"/>
      <c r="AG332" s="164"/>
      <c r="AH332" s="164"/>
      <c r="AI332" s="164"/>
      <c r="AJ332" s="164"/>
      <c r="AK332" s="164"/>
      <c r="AL332" s="164"/>
      <c r="AM332" s="164"/>
      <c r="AN332" s="164"/>
      <c r="AO332" s="164"/>
      <c r="AP332" s="164"/>
      <c r="AQ332" s="164"/>
      <c r="AR332" s="164"/>
      <c r="AS332" s="164"/>
      <c r="AT332" s="164"/>
      <c r="AU332" s="164"/>
      <c r="AV332" s="164"/>
      <c r="AW332" s="9"/>
      <c r="AX332" s="9"/>
    </row>
    <row r="333" customFormat="false" ht="15.75" hidden="false" customHeight="true" outlineLevel="0" collapsed="false">
      <c r="F333" s="167"/>
      <c r="G333" s="167"/>
      <c r="H333" s="167"/>
      <c r="I333" s="167"/>
      <c r="J333" s="161"/>
      <c r="K333" s="168"/>
      <c r="L333" s="168"/>
      <c r="M333" s="168"/>
      <c r="N333" s="162"/>
      <c r="O333" s="162"/>
      <c r="P333" s="162"/>
      <c r="Q333" s="164"/>
      <c r="R333" s="164"/>
      <c r="S333" s="164"/>
      <c r="T333" s="164"/>
      <c r="U333" s="164"/>
      <c r="V333" s="164"/>
      <c r="W333" s="164"/>
      <c r="X333" s="164"/>
      <c r="Y333" s="164"/>
      <c r="Z333" s="164"/>
      <c r="AA333" s="164"/>
      <c r="AB333" s="164"/>
      <c r="AC333" s="164"/>
      <c r="AD333" s="164"/>
      <c r="AE333" s="164"/>
      <c r="AF333" s="164"/>
      <c r="AG333" s="164"/>
      <c r="AH333" s="164"/>
      <c r="AI333" s="164"/>
      <c r="AJ333" s="164"/>
      <c r="AK333" s="164"/>
      <c r="AL333" s="164"/>
      <c r="AM333" s="164"/>
      <c r="AN333" s="164"/>
      <c r="AO333" s="164"/>
      <c r="AP333" s="164"/>
      <c r="AQ333" s="164"/>
      <c r="AR333" s="164"/>
      <c r="AS333" s="164"/>
      <c r="AT333" s="164"/>
      <c r="AU333" s="164"/>
      <c r="AV333" s="164"/>
      <c r="AW333" s="9"/>
      <c r="AX333" s="9"/>
    </row>
    <row r="334" customFormat="false" ht="15" hidden="false" customHeight="false" outlineLevel="0" collapsed="false">
      <c r="F334" s="167"/>
      <c r="G334" s="167"/>
      <c r="H334" s="167"/>
      <c r="I334" s="167"/>
      <c r="J334" s="161"/>
      <c r="K334" s="162"/>
      <c r="L334" s="162"/>
      <c r="M334" s="162"/>
      <c r="N334" s="162"/>
      <c r="O334" s="162"/>
      <c r="P334" s="162"/>
      <c r="Q334" s="164"/>
      <c r="R334" s="164"/>
      <c r="S334" s="164"/>
      <c r="T334" s="164"/>
      <c r="U334" s="164"/>
      <c r="V334" s="164"/>
      <c r="W334" s="164"/>
      <c r="X334" s="164"/>
      <c r="Y334" s="164"/>
      <c r="Z334" s="164"/>
      <c r="AA334" s="164"/>
      <c r="AB334" s="164"/>
      <c r="AC334" s="164"/>
      <c r="AD334" s="164"/>
      <c r="AE334" s="164"/>
      <c r="AF334" s="164"/>
      <c r="AG334" s="164"/>
      <c r="AH334" s="164"/>
      <c r="AI334" s="164"/>
      <c r="AJ334" s="164"/>
      <c r="AK334" s="164"/>
      <c r="AL334" s="164"/>
      <c r="AM334" s="164"/>
      <c r="AN334" s="164"/>
      <c r="AO334" s="164"/>
      <c r="AP334" s="164"/>
      <c r="AQ334" s="164"/>
      <c r="AR334" s="164"/>
      <c r="AS334" s="164"/>
      <c r="AT334" s="164"/>
      <c r="AU334" s="164"/>
      <c r="AV334" s="164"/>
      <c r="AW334" s="9"/>
      <c r="AX334" s="9"/>
    </row>
    <row r="335" customFormat="false" ht="15" hidden="false" customHeight="false" outlineLevel="0" collapsed="false">
      <c r="F335" s="167"/>
      <c r="G335" s="167"/>
      <c r="H335" s="167"/>
      <c r="I335" s="167"/>
      <c r="J335" s="161"/>
      <c r="K335" s="162"/>
      <c r="L335" s="162"/>
      <c r="M335" s="162"/>
      <c r="N335" s="162"/>
      <c r="O335" s="162"/>
      <c r="P335" s="162"/>
      <c r="Q335" s="164"/>
      <c r="R335" s="164"/>
      <c r="S335" s="164"/>
      <c r="T335" s="164"/>
      <c r="U335" s="164"/>
      <c r="V335" s="164"/>
      <c r="W335" s="164"/>
      <c r="X335" s="169"/>
      <c r="Y335" s="169"/>
      <c r="Z335" s="169"/>
      <c r="AA335" s="169"/>
      <c r="AB335" s="169"/>
      <c r="AC335" s="164"/>
      <c r="AD335" s="164"/>
      <c r="AE335" s="164"/>
      <c r="AF335" s="164"/>
      <c r="AG335" s="164"/>
      <c r="AH335" s="164"/>
      <c r="AI335" s="164"/>
      <c r="AJ335" s="164"/>
      <c r="AK335" s="164"/>
      <c r="AL335" s="164"/>
      <c r="AM335" s="164"/>
      <c r="AN335" s="164"/>
      <c r="AO335" s="164"/>
      <c r="AP335" s="164"/>
      <c r="AQ335" s="164"/>
      <c r="AR335" s="164"/>
      <c r="AS335" s="164"/>
      <c r="AT335" s="164"/>
      <c r="AU335" s="164"/>
      <c r="AV335" s="164"/>
      <c r="AW335" s="9"/>
      <c r="AX335" s="9"/>
    </row>
    <row r="336" customFormat="false" ht="15.75" hidden="false" customHeight="true" outlineLevel="0" collapsed="false">
      <c r="F336" s="167"/>
      <c r="G336" s="167"/>
      <c r="H336" s="167"/>
      <c r="I336" s="167"/>
      <c r="J336" s="161"/>
      <c r="K336" s="162"/>
      <c r="L336" s="162"/>
      <c r="M336" s="162"/>
      <c r="N336" s="162"/>
      <c r="O336" s="162"/>
      <c r="P336" s="162"/>
      <c r="Q336" s="164"/>
      <c r="R336" s="164"/>
      <c r="S336" s="164"/>
      <c r="T336" s="164"/>
      <c r="U336" s="164"/>
      <c r="V336" s="164"/>
      <c r="W336" s="164"/>
      <c r="X336" s="169"/>
      <c r="Y336" s="169"/>
      <c r="Z336" s="169"/>
      <c r="AA336" s="169"/>
      <c r="AB336" s="169"/>
      <c r="AC336" s="164"/>
      <c r="AD336" s="164"/>
      <c r="AE336" s="164"/>
      <c r="AF336" s="164"/>
      <c r="AG336" s="164"/>
      <c r="AH336" s="164"/>
      <c r="AI336" s="164"/>
      <c r="AJ336" s="164"/>
      <c r="AK336" s="164"/>
      <c r="AL336" s="164"/>
      <c r="AM336" s="164"/>
      <c r="AN336" s="164"/>
      <c r="AO336" s="164"/>
      <c r="AP336" s="164"/>
      <c r="AQ336" s="164"/>
      <c r="AR336" s="164"/>
      <c r="AS336" s="164"/>
      <c r="AT336" s="164"/>
      <c r="AU336" s="164"/>
      <c r="AV336" s="164"/>
      <c r="AW336" s="9"/>
      <c r="AX336" s="9"/>
    </row>
    <row r="337" customFormat="false" ht="15.75" hidden="false" customHeight="true" outlineLevel="0" collapsed="false">
      <c r="F337" s="167"/>
      <c r="G337" s="167"/>
      <c r="H337" s="167"/>
      <c r="I337" s="167"/>
      <c r="J337" s="161"/>
      <c r="K337" s="162"/>
      <c r="L337" s="162"/>
      <c r="M337" s="162"/>
      <c r="N337" s="162"/>
      <c r="O337" s="162"/>
      <c r="P337" s="162"/>
      <c r="Q337" s="164"/>
      <c r="R337" s="164"/>
      <c r="S337" s="164"/>
      <c r="T337" s="164"/>
      <c r="U337" s="164"/>
      <c r="V337" s="164"/>
      <c r="W337" s="164"/>
      <c r="X337" s="164"/>
      <c r="Y337" s="164"/>
      <c r="Z337" s="164"/>
      <c r="AA337" s="164"/>
      <c r="AB337" s="164"/>
      <c r="AC337" s="164"/>
      <c r="AD337" s="164"/>
      <c r="AE337" s="164"/>
      <c r="AF337" s="164"/>
      <c r="AG337" s="164"/>
      <c r="AH337" s="164"/>
      <c r="AI337" s="164"/>
      <c r="AJ337" s="164"/>
      <c r="AK337" s="164"/>
      <c r="AL337" s="164"/>
      <c r="AM337" s="164"/>
      <c r="AN337" s="164"/>
      <c r="AO337" s="164"/>
      <c r="AP337" s="164"/>
      <c r="AQ337" s="164"/>
      <c r="AR337" s="164"/>
      <c r="AS337" s="164"/>
      <c r="AT337" s="164"/>
      <c r="AU337" s="164"/>
      <c r="AV337" s="164"/>
      <c r="AW337" s="9"/>
      <c r="AX337" s="9"/>
    </row>
    <row r="338" customFormat="false" ht="15" hidden="false" customHeight="false" outlineLevel="0" collapsed="false">
      <c r="F338" s="167"/>
      <c r="G338" s="167"/>
      <c r="H338" s="167"/>
      <c r="I338" s="167"/>
      <c r="J338" s="161"/>
      <c r="K338" s="162"/>
      <c r="L338" s="162"/>
      <c r="M338" s="162"/>
      <c r="N338" s="162"/>
      <c r="O338" s="162"/>
      <c r="P338" s="162"/>
      <c r="Q338" s="164"/>
      <c r="R338" s="164"/>
      <c r="S338" s="164"/>
      <c r="T338" s="164"/>
      <c r="U338" s="164"/>
      <c r="V338" s="164"/>
      <c r="W338" s="164"/>
      <c r="X338" s="169"/>
      <c r="Y338" s="169"/>
      <c r="Z338" s="169"/>
      <c r="AA338" s="169"/>
      <c r="AB338" s="169"/>
      <c r="AC338" s="164"/>
      <c r="AD338" s="164"/>
      <c r="AE338" s="164"/>
      <c r="AF338" s="164"/>
      <c r="AG338" s="164"/>
      <c r="AH338" s="164"/>
      <c r="AI338" s="164"/>
      <c r="AJ338" s="164"/>
      <c r="AK338" s="164"/>
      <c r="AL338" s="164"/>
      <c r="AM338" s="164"/>
      <c r="AN338" s="164"/>
      <c r="AO338" s="164"/>
      <c r="AP338" s="164"/>
      <c r="AQ338" s="164"/>
      <c r="AR338" s="164"/>
      <c r="AS338" s="164"/>
      <c r="AT338" s="164"/>
      <c r="AU338" s="164"/>
      <c r="AV338" s="164"/>
      <c r="AW338" s="9"/>
      <c r="AX338" s="9"/>
    </row>
    <row r="339" customFormat="false" ht="15" hidden="false" customHeight="false" outlineLevel="0" collapsed="false">
      <c r="F339" s="167"/>
      <c r="G339" s="167"/>
      <c r="H339" s="167"/>
      <c r="I339" s="167"/>
      <c r="J339" s="161"/>
      <c r="K339" s="162"/>
      <c r="L339" s="162"/>
      <c r="M339" s="162"/>
      <c r="N339" s="162"/>
      <c r="O339" s="162"/>
      <c r="P339" s="162"/>
      <c r="Q339" s="164"/>
      <c r="R339" s="164"/>
      <c r="S339" s="164"/>
      <c r="T339" s="164"/>
      <c r="U339" s="164"/>
      <c r="V339" s="164"/>
      <c r="W339" s="164"/>
      <c r="X339" s="169"/>
      <c r="Y339" s="169"/>
      <c r="Z339" s="169"/>
      <c r="AA339" s="169"/>
      <c r="AB339" s="169"/>
      <c r="AC339" s="164"/>
      <c r="AD339" s="164"/>
      <c r="AE339" s="164"/>
      <c r="AF339" s="164"/>
      <c r="AG339" s="164"/>
      <c r="AH339" s="164"/>
      <c r="AI339" s="164"/>
      <c r="AJ339" s="164"/>
      <c r="AK339" s="164"/>
      <c r="AL339" s="164"/>
      <c r="AM339" s="164"/>
      <c r="AN339" s="164"/>
      <c r="AO339" s="164"/>
      <c r="AP339" s="164"/>
      <c r="AQ339" s="164"/>
      <c r="AR339" s="164"/>
      <c r="AS339" s="164"/>
      <c r="AT339" s="164"/>
      <c r="AU339" s="164"/>
      <c r="AV339" s="164"/>
      <c r="AW339" s="9"/>
      <c r="AX339" s="9"/>
    </row>
    <row r="340" customFormat="false" ht="15" hidden="false" customHeight="false" outlineLevel="0" collapsed="false">
      <c r="F340" s="167"/>
      <c r="G340" s="167"/>
      <c r="H340" s="167"/>
      <c r="I340" s="167"/>
      <c r="J340" s="161"/>
      <c r="K340" s="162"/>
      <c r="L340" s="162"/>
      <c r="M340" s="162"/>
      <c r="N340" s="162"/>
      <c r="O340" s="162"/>
      <c r="P340" s="162"/>
      <c r="Q340" s="164"/>
      <c r="R340" s="164"/>
      <c r="S340" s="164"/>
      <c r="T340" s="164"/>
      <c r="U340" s="164"/>
      <c r="V340" s="164"/>
      <c r="W340" s="164"/>
      <c r="X340" s="164"/>
      <c r="Y340" s="164"/>
      <c r="Z340" s="164"/>
      <c r="AA340" s="164"/>
      <c r="AB340" s="164"/>
      <c r="AC340" s="164"/>
      <c r="AD340" s="164"/>
      <c r="AE340" s="164"/>
      <c r="AF340" s="164"/>
      <c r="AG340" s="164"/>
      <c r="AH340" s="164"/>
      <c r="AI340" s="164"/>
      <c r="AJ340" s="164"/>
      <c r="AK340" s="164"/>
      <c r="AL340" s="164"/>
      <c r="AM340" s="164"/>
      <c r="AN340" s="164"/>
      <c r="AO340" s="164"/>
      <c r="AP340" s="164"/>
      <c r="AQ340" s="164"/>
      <c r="AR340" s="164"/>
      <c r="AS340" s="164"/>
      <c r="AT340" s="164"/>
      <c r="AU340" s="164"/>
      <c r="AV340" s="164"/>
      <c r="AW340" s="9"/>
      <c r="AX340" s="9"/>
    </row>
    <row r="341" customFormat="false" ht="15" hidden="false" customHeight="false" outlineLevel="0" collapsed="false">
      <c r="F341" s="167"/>
      <c r="G341" s="167"/>
      <c r="H341" s="167"/>
      <c r="I341" s="167"/>
      <c r="J341" s="161"/>
      <c r="K341" s="162"/>
      <c r="L341" s="162"/>
      <c r="M341" s="162"/>
      <c r="N341" s="162"/>
      <c r="O341" s="162"/>
      <c r="P341" s="162"/>
      <c r="Q341" s="164"/>
      <c r="R341" s="164"/>
      <c r="S341" s="164"/>
      <c r="T341" s="164"/>
      <c r="U341" s="164"/>
      <c r="V341" s="164"/>
      <c r="W341" s="164"/>
      <c r="X341" s="169"/>
      <c r="Y341" s="169"/>
      <c r="Z341" s="169"/>
      <c r="AA341" s="169"/>
      <c r="AB341" s="169"/>
      <c r="AC341" s="164"/>
      <c r="AD341" s="164"/>
      <c r="AE341" s="164"/>
      <c r="AF341" s="164"/>
      <c r="AG341" s="164"/>
      <c r="AH341" s="164"/>
      <c r="AI341" s="164"/>
      <c r="AJ341" s="164"/>
      <c r="AK341" s="164"/>
      <c r="AL341" s="164"/>
      <c r="AM341" s="164"/>
      <c r="AN341" s="164"/>
      <c r="AO341" s="164"/>
      <c r="AP341" s="164"/>
      <c r="AQ341" s="164"/>
      <c r="AR341" s="164"/>
      <c r="AS341" s="164"/>
      <c r="AT341" s="164"/>
      <c r="AU341" s="164"/>
      <c r="AV341" s="164"/>
      <c r="AW341" s="9"/>
      <c r="AX341" s="9"/>
    </row>
    <row r="342" customFormat="false" ht="15.75" hidden="false" customHeight="true" outlineLevel="0" collapsed="false">
      <c r="F342" s="167"/>
      <c r="G342" s="167"/>
      <c r="H342" s="167"/>
      <c r="I342" s="167"/>
      <c r="J342" s="161"/>
      <c r="K342" s="162"/>
      <c r="L342" s="162"/>
      <c r="M342" s="162"/>
      <c r="N342" s="162"/>
      <c r="O342" s="162"/>
      <c r="P342" s="162"/>
      <c r="Q342" s="164"/>
      <c r="R342" s="164"/>
      <c r="S342" s="164"/>
      <c r="T342" s="164"/>
      <c r="U342" s="164"/>
      <c r="V342" s="164"/>
      <c r="W342" s="164"/>
      <c r="X342" s="169"/>
      <c r="Y342" s="169"/>
      <c r="Z342" s="169"/>
      <c r="AA342" s="169"/>
      <c r="AB342" s="169"/>
      <c r="AC342" s="164"/>
      <c r="AD342" s="164"/>
      <c r="AE342" s="164"/>
      <c r="AF342" s="164"/>
      <c r="AG342" s="164"/>
      <c r="AH342" s="164"/>
      <c r="AI342" s="164"/>
      <c r="AJ342" s="164"/>
      <c r="AK342" s="164"/>
      <c r="AL342" s="164"/>
      <c r="AM342" s="164"/>
      <c r="AN342" s="164"/>
      <c r="AO342" s="164"/>
      <c r="AP342" s="164"/>
      <c r="AQ342" s="164"/>
      <c r="AR342" s="164"/>
      <c r="AS342" s="164"/>
      <c r="AT342" s="164"/>
      <c r="AU342" s="164"/>
      <c r="AV342" s="164"/>
      <c r="AW342" s="9"/>
      <c r="AX342" s="9"/>
    </row>
    <row r="343" customFormat="false" ht="15" hidden="false" customHeight="false" outlineLevel="0" collapsed="false">
      <c r="F343" s="167"/>
      <c r="G343" s="167"/>
      <c r="H343" s="167"/>
      <c r="I343" s="167"/>
      <c r="J343" s="161"/>
      <c r="K343" s="162"/>
      <c r="L343" s="162"/>
      <c r="M343" s="162"/>
      <c r="N343" s="162"/>
      <c r="O343" s="162"/>
      <c r="P343" s="162"/>
      <c r="Q343" s="164"/>
      <c r="R343" s="164"/>
      <c r="S343" s="164"/>
      <c r="T343" s="164"/>
      <c r="U343" s="164"/>
      <c r="V343" s="164"/>
      <c r="W343" s="164"/>
      <c r="X343" s="169"/>
      <c r="Y343" s="169"/>
      <c r="Z343" s="169"/>
      <c r="AA343" s="169"/>
      <c r="AB343" s="169"/>
      <c r="AC343" s="164"/>
      <c r="AD343" s="164"/>
      <c r="AE343" s="164"/>
      <c r="AF343" s="164"/>
      <c r="AG343" s="164"/>
      <c r="AH343" s="164"/>
      <c r="AI343" s="164"/>
      <c r="AJ343" s="164"/>
      <c r="AK343" s="164"/>
      <c r="AL343" s="164"/>
      <c r="AM343" s="164"/>
      <c r="AN343" s="164"/>
      <c r="AO343" s="164"/>
      <c r="AP343" s="164"/>
      <c r="AQ343" s="164"/>
      <c r="AR343" s="164"/>
      <c r="AS343" s="164"/>
      <c r="AT343" s="164"/>
      <c r="AU343" s="164"/>
      <c r="AV343" s="164"/>
      <c r="AW343" s="9"/>
      <c r="AX343" s="9"/>
    </row>
    <row r="344" customFormat="false" ht="15" hidden="false" customHeight="false" outlineLevel="0" collapsed="false">
      <c r="F344" s="167"/>
      <c r="G344" s="167"/>
      <c r="H344" s="167"/>
      <c r="I344" s="167"/>
      <c r="J344" s="161"/>
      <c r="K344" s="162"/>
      <c r="L344" s="162"/>
      <c r="M344" s="162"/>
      <c r="N344" s="162"/>
      <c r="O344" s="162"/>
      <c r="P344" s="162"/>
      <c r="Q344" s="164"/>
      <c r="R344" s="164"/>
      <c r="S344" s="164"/>
      <c r="T344" s="164"/>
      <c r="U344" s="164"/>
      <c r="V344" s="164"/>
      <c r="W344" s="164"/>
      <c r="X344" s="169"/>
      <c r="Y344" s="169"/>
      <c r="Z344" s="169"/>
      <c r="AA344" s="169"/>
      <c r="AB344" s="169"/>
      <c r="AC344" s="164"/>
      <c r="AD344" s="164"/>
      <c r="AE344" s="164"/>
      <c r="AF344" s="164"/>
      <c r="AG344" s="164"/>
      <c r="AH344" s="164"/>
      <c r="AI344" s="164"/>
      <c r="AJ344" s="164"/>
      <c r="AK344" s="164"/>
      <c r="AL344" s="164"/>
      <c r="AM344" s="164"/>
      <c r="AN344" s="164"/>
      <c r="AO344" s="164"/>
      <c r="AP344" s="164"/>
      <c r="AQ344" s="164"/>
      <c r="AR344" s="164"/>
      <c r="AS344" s="164"/>
      <c r="AT344" s="164"/>
      <c r="AU344" s="164"/>
      <c r="AV344" s="164"/>
      <c r="AW344" s="9"/>
      <c r="AX344" s="9"/>
    </row>
    <row r="345" customFormat="false" ht="15.75" hidden="false" customHeight="true" outlineLevel="0" collapsed="false">
      <c r="F345" s="167"/>
      <c r="G345" s="167"/>
      <c r="H345" s="167"/>
      <c r="I345" s="167"/>
      <c r="J345" s="161"/>
      <c r="K345" s="162"/>
      <c r="L345" s="162"/>
      <c r="M345" s="162"/>
      <c r="N345" s="162"/>
      <c r="O345" s="162"/>
      <c r="P345" s="162"/>
      <c r="Q345" s="164"/>
      <c r="R345" s="164"/>
      <c r="S345" s="164"/>
      <c r="T345" s="164"/>
      <c r="U345" s="164"/>
      <c r="V345" s="164"/>
      <c r="W345" s="164"/>
      <c r="X345" s="164"/>
      <c r="Y345" s="164"/>
      <c r="Z345" s="164"/>
      <c r="AA345" s="164"/>
      <c r="AB345" s="164"/>
      <c r="AC345" s="164"/>
      <c r="AD345" s="164"/>
      <c r="AE345" s="164"/>
      <c r="AF345" s="164"/>
      <c r="AG345" s="164"/>
      <c r="AH345" s="164"/>
      <c r="AI345" s="164"/>
      <c r="AJ345" s="164"/>
      <c r="AK345" s="164"/>
      <c r="AL345" s="164"/>
      <c r="AM345" s="164"/>
      <c r="AN345" s="164"/>
      <c r="AO345" s="164"/>
      <c r="AP345" s="164"/>
      <c r="AQ345" s="164"/>
      <c r="AR345" s="164"/>
      <c r="AS345" s="164"/>
      <c r="AT345" s="164"/>
      <c r="AU345" s="164"/>
      <c r="AV345" s="164"/>
      <c r="AW345" s="165"/>
      <c r="AX345" s="166"/>
    </row>
    <row r="346" customFormat="false" ht="15" hidden="false" customHeight="false" outlineLevel="0" collapsed="false">
      <c r="F346" s="167"/>
      <c r="G346" s="167"/>
      <c r="H346" s="167"/>
      <c r="I346" s="167"/>
      <c r="J346" s="161"/>
      <c r="K346" s="162"/>
      <c r="L346" s="162"/>
      <c r="M346" s="162"/>
      <c r="N346" s="168"/>
      <c r="O346" s="168"/>
      <c r="P346" s="168"/>
      <c r="Q346" s="164"/>
      <c r="R346" s="164"/>
      <c r="S346" s="164"/>
      <c r="T346" s="164"/>
      <c r="U346" s="164"/>
      <c r="V346" s="164"/>
      <c r="W346" s="164"/>
      <c r="X346" s="164"/>
      <c r="Y346" s="164"/>
      <c r="Z346" s="164"/>
      <c r="AA346" s="164"/>
      <c r="AB346" s="164"/>
      <c r="AC346" s="164"/>
      <c r="AD346" s="164"/>
      <c r="AE346" s="164"/>
      <c r="AF346" s="164"/>
      <c r="AG346" s="164"/>
      <c r="AH346" s="164"/>
      <c r="AI346" s="164"/>
      <c r="AJ346" s="164"/>
      <c r="AK346" s="164"/>
      <c r="AL346" s="164"/>
      <c r="AM346" s="164"/>
      <c r="AN346" s="164"/>
      <c r="AO346" s="164"/>
      <c r="AP346" s="164"/>
      <c r="AQ346" s="164"/>
      <c r="AR346" s="164"/>
      <c r="AS346" s="164"/>
      <c r="AT346" s="164"/>
      <c r="AU346" s="164"/>
      <c r="AV346" s="164"/>
      <c r="AW346" s="165"/>
      <c r="AX346" s="9"/>
    </row>
    <row r="347" customFormat="false" ht="15" hidden="false" customHeight="false" outlineLevel="0" collapsed="false">
      <c r="F347" s="167"/>
      <c r="G347" s="167"/>
      <c r="H347" s="167"/>
      <c r="I347" s="167"/>
      <c r="J347" s="161"/>
      <c r="K347" s="162"/>
      <c r="L347" s="162"/>
      <c r="M347" s="162"/>
      <c r="N347" s="162"/>
      <c r="O347" s="162"/>
      <c r="P347" s="162"/>
      <c r="Q347" s="164"/>
      <c r="R347" s="164"/>
      <c r="S347" s="164"/>
      <c r="T347" s="164"/>
      <c r="U347" s="164"/>
      <c r="V347" s="164"/>
      <c r="W347" s="164"/>
      <c r="X347" s="164"/>
      <c r="Y347" s="164"/>
      <c r="Z347" s="164"/>
      <c r="AA347" s="164"/>
      <c r="AB347" s="164"/>
      <c r="AC347" s="164"/>
      <c r="AD347" s="164"/>
      <c r="AE347" s="164"/>
      <c r="AF347" s="164"/>
      <c r="AG347" s="164"/>
      <c r="AH347" s="164"/>
      <c r="AI347" s="164"/>
      <c r="AJ347" s="164"/>
      <c r="AK347" s="164"/>
      <c r="AL347" s="164"/>
      <c r="AM347" s="164"/>
      <c r="AN347" s="164"/>
      <c r="AO347" s="164"/>
      <c r="AP347" s="164"/>
      <c r="AQ347" s="164"/>
      <c r="AR347" s="164"/>
      <c r="AS347" s="164"/>
      <c r="AT347" s="164"/>
      <c r="AU347" s="164"/>
      <c r="AV347" s="164"/>
      <c r="AW347" s="9"/>
      <c r="AX347" s="9"/>
    </row>
    <row r="348" customFormat="false" ht="15.75" hidden="false" customHeight="true" outlineLevel="0" collapsed="false">
      <c r="F348" s="167"/>
      <c r="G348" s="167"/>
      <c r="H348" s="167"/>
      <c r="I348" s="167"/>
      <c r="J348" s="161"/>
      <c r="K348" s="162"/>
      <c r="L348" s="162"/>
      <c r="M348" s="162"/>
      <c r="N348" s="162"/>
      <c r="O348" s="162"/>
      <c r="P348" s="162"/>
      <c r="Q348" s="164"/>
      <c r="R348" s="164"/>
      <c r="S348" s="164"/>
      <c r="T348" s="164"/>
      <c r="U348" s="164"/>
      <c r="V348" s="164"/>
      <c r="W348" s="164"/>
      <c r="X348" s="164"/>
      <c r="Y348" s="164"/>
      <c r="Z348" s="164"/>
      <c r="AA348" s="164"/>
      <c r="AB348" s="164"/>
      <c r="AC348" s="164"/>
      <c r="AD348" s="164"/>
      <c r="AE348" s="164"/>
      <c r="AF348" s="164"/>
      <c r="AG348" s="164"/>
      <c r="AH348" s="164"/>
      <c r="AI348" s="164"/>
      <c r="AJ348" s="164"/>
      <c r="AK348" s="164"/>
      <c r="AL348" s="164"/>
      <c r="AM348" s="164"/>
      <c r="AN348" s="164"/>
      <c r="AO348" s="164"/>
      <c r="AP348" s="164"/>
      <c r="AQ348" s="164"/>
      <c r="AR348" s="164"/>
      <c r="AS348" s="164"/>
      <c r="AT348" s="164"/>
      <c r="AU348" s="164"/>
      <c r="AV348" s="164"/>
      <c r="AW348" s="9"/>
      <c r="AX348" s="9"/>
    </row>
    <row r="349" customFormat="false" ht="15.75" hidden="false" customHeight="true" outlineLevel="0" collapsed="false">
      <c r="F349" s="167"/>
      <c r="G349" s="167"/>
      <c r="H349" s="167"/>
      <c r="I349" s="167"/>
      <c r="J349" s="161"/>
      <c r="K349" s="162"/>
      <c r="L349" s="162"/>
      <c r="M349" s="162"/>
      <c r="N349" s="162"/>
      <c r="O349" s="162"/>
      <c r="P349" s="162"/>
      <c r="Q349" s="164"/>
      <c r="R349" s="164"/>
      <c r="S349" s="164"/>
      <c r="T349" s="164"/>
      <c r="U349" s="164"/>
      <c r="V349" s="164"/>
      <c r="W349" s="164"/>
      <c r="X349" s="164"/>
      <c r="Y349" s="164"/>
      <c r="Z349" s="164"/>
      <c r="AA349" s="164"/>
      <c r="AB349" s="164"/>
      <c r="AC349" s="164"/>
      <c r="AD349" s="164"/>
      <c r="AE349" s="164"/>
      <c r="AF349" s="164"/>
      <c r="AG349" s="164"/>
      <c r="AH349" s="164"/>
      <c r="AI349" s="164"/>
      <c r="AJ349" s="164"/>
      <c r="AK349" s="164"/>
      <c r="AL349" s="164"/>
      <c r="AM349" s="164"/>
      <c r="AN349" s="164"/>
      <c r="AO349" s="164"/>
      <c r="AP349" s="164"/>
      <c r="AQ349" s="164"/>
      <c r="AR349" s="164"/>
      <c r="AS349" s="164"/>
      <c r="AT349" s="164"/>
      <c r="AU349" s="164"/>
      <c r="AV349" s="164"/>
      <c r="AW349" s="9"/>
      <c r="AX349" s="9"/>
    </row>
    <row r="350" customFormat="false" ht="15.75" hidden="false" customHeight="true" outlineLevel="0" collapsed="false">
      <c r="F350" s="167"/>
      <c r="G350" s="167"/>
      <c r="H350" s="167"/>
      <c r="I350" s="167"/>
      <c r="J350" s="161"/>
      <c r="K350" s="162"/>
      <c r="L350" s="162"/>
      <c r="M350" s="162"/>
      <c r="N350" s="162"/>
      <c r="O350" s="162"/>
      <c r="P350" s="162"/>
      <c r="Q350" s="164"/>
      <c r="R350" s="164"/>
      <c r="S350" s="164"/>
      <c r="T350" s="164"/>
      <c r="U350" s="164"/>
      <c r="V350" s="164"/>
      <c r="W350" s="164"/>
      <c r="X350" s="164"/>
      <c r="Y350" s="164"/>
      <c r="Z350" s="164"/>
      <c r="AA350" s="164"/>
      <c r="AB350" s="164"/>
      <c r="AC350" s="164"/>
      <c r="AD350" s="164"/>
      <c r="AE350" s="164"/>
      <c r="AF350" s="164"/>
      <c r="AG350" s="164"/>
      <c r="AH350" s="164"/>
      <c r="AI350" s="164"/>
      <c r="AJ350" s="164"/>
      <c r="AK350" s="164"/>
      <c r="AL350" s="164"/>
      <c r="AM350" s="164"/>
      <c r="AN350" s="164"/>
      <c r="AO350" s="164"/>
      <c r="AP350" s="164"/>
      <c r="AQ350" s="164"/>
      <c r="AR350" s="164"/>
      <c r="AS350" s="164"/>
      <c r="AT350" s="164"/>
      <c r="AU350" s="164"/>
      <c r="AV350" s="164"/>
      <c r="AW350" s="9"/>
      <c r="AX350" s="9"/>
    </row>
    <row r="351" customFormat="false" ht="15" hidden="false" customHeight="false" outlineLevel="0" collapsed="false">
      <c r="F351" s="167"/>
      <c r="G351" s="167"/>
      <c r="H351" s="167"/>
      <c r="I351" s="167"/>
      <c r="J351" s="161"/>
      <c r="K351" s="162"/>
      <c r="L351" s="162"/>
      <c r="M351" s="162"/>
      <c r="N351" s="162"/>
      <c r="O351" s="162"/>
      <c r="P351" s="162"/>
      <c r="Q351" s="164"/>
      <c r="R351" s="164"/>
      <c r="S351" s="164"/>
      <c r="T351" s="164"/>
      <c r="U351" s="164"/>
      <c r="V351" s="164"/>
      <c r="W351" s="164"/>
      <c r="X351" s="164"/>
      <c r="Y351" s="164"/>
      <c r="Z351" s="164"/>
      <c r="AA351" s="164"/>
      <c r="AB351" s="164"/>
      <c r="AC351" s="164"/>
      <c r="AD351" s="164"/>
      <c r="AE351" s="164"/>
      <c r="AF351" s="164"/>
      <c r="AG351" s="164"/>
      <c r="AH351" s="164"/>
      <c r="AI351" s="164"/>
      <c r="AJ351" s="164"/>
      <c r="AK351" s="164"/>
      <c r="AL351" s="164"/>
      <c r="AM351" s="164"/>
      <c r="AN351" s="164"/>
      <c r="AO351" s="164"/>
      <c r="AP351" s="164"/>
      <c r="AQ351" s="164"/>
      <c r="AR351" s="164"/>
      <c r="AS351" s="164"/>
      <c r="AT351" s="164"/>
      <c r="AU351" s="164"/>
      <c r="AV351" s="164"/>
      <c r="AW351" s="9"/>
      <c r="AX351" s="9"/>
    </row>
    <row r="352" customFormat="false" ht="15" hidden="false" customHeight="false" outlineLevel="0" collapsed="false">
      <c r="F352" s="167"/>
      <c r="G352" s="167"/>
      <c r="H352" s="167"/>
      <c r="I352" s="167"/>
      <c r="J352" s="161"/>
      <c r="K352" s="162"/>
      <c r="L352" s="162"/>
      <c r="M352" s="162"/>
      <c r="N352" s="162"/>
      <c r="O352" s="162"/>
      <c r="P352" s="162"/>
      <c r="Q352" s="164"/>
      <c r="R352" s="164"/>
      <c r="S352" s="164"/>
      <c r="T352" s="164"/>
      <c r="U352" s="164"/>
      <c r="V352" s="164"/>
      <c r="W352" s="164"/>
      <c r="X352" s="169"/>
      <c r="Y352" s="169"/>
      <c r="Z352" s="169"/>
      <c r="AA352" s="169"/>
      <c r="AB352" s="169"/>
      <c r="AC352" s="164"/>
      <c r="AD352" s="164"/>
      <c r="AE352" s="164"/>
      <c r="AF352" s="164"/>
      <c r="AG352" s="164"/>
      <c r="AH352" s="164"/>
      <c r="AI352" s="164"/>
      <c r="AJ352" s="164"/>
      <c r="AK352" s="164"/>
      <c r="AL352" s="164"/>
      <c r="AM352" s="164"/>
      <c r="AN352" s="164"/>
      <c r="AO352" s="164"/>
      <c r="AP352" s="164"/>
      <c r="AQ352" s="164"/>
      <c r="AR352" s="164"/>
      <c r="AS352" s="164"/>
      <c r="AT352" s="164"/>
      <c r="AU352" s="164"/>
      <c r="AV352" s="164"/>
      <c r="AW352" s="9"/>
      <c r="AX352" s="9"/>
    </row>
    <row r="353" customFormat="false" ht="15.75" hidden="false" customHeight="true" outlineLevel="0" collapsed="false">
      <c r="F353" s="167"/>
      <c r="G353" s="167"/>
      <c r="H353" s="167"/>
      <c r="I353" s="167"/>
      <c r="J353" s="161"/>
      <c r="K353" s="162"/>
      <c r="L353" s="162"/>
      <c r="M353" s="162"/>
      <c r="N353" s="162"/>
      <c r="O353" s="162"/>
      <c r="P353" s="162"/>
      <c r="Q353" s="164"/>
      <c r="R353" s="164"/>
      <c r="S353" s="164"/>
      <c r="T353" s="164"/>
      <c r="U353" s="164"/>
      <c r="V353" s="164"/>
      <c r="W353" s="164"/>
      <c r="X353" s="169"/>
      <c r="Y353" s="169"/>
      <c r="Z353" s="169"/>
      <c r="AA353" s="169"/>
      <c r="AB353" s="169"/>
      <c r="AC353" s="164"/>
      <c r="AD353" s="164"/>
      <c r="AE353" s="164"/>
      <c r="AF353" s="164"/>
      <c r="AG353" s="164"/>
      <c r="AH353" s="164"/>
      <c r="AI353" s="164"/>
      <c r="AJ353" s="164"/>
      <c r="AK353" s="164"/>
      <c r="AL353" s="164"/>
      <c r="AM353" s="164"/>
      <c r="AN353" s="164"/>
      <c r="AO353" s="164"/>
      <c r="AP353" s="164"/>
      <c r="AQ353" s="164"/>
      <c r="AR353" s="164"/>
      <c r="AS353" s="164"/>
      <c r="AT353" s="164"/>
      <c r="AU353" s="164"/>
      <c r="AV353" s="164"/>
      <c r="AW353" s="9"/>
      <c r="AX353" s="9"/>
    </row>
    <row r="354" customFormat="false" ht="15.75" hidden="false" customHeight="true" outlineLevel="0" collapsed="false">
      <c r="F354" s="167"/>
      <c r="G354" s="167"/>
      <c r="H354" s="167"/>
      <c r="I354" s="167"/>
      <c r="J354" s="161"/>
      <c r="K354" s="162"/>
      <c r="L354" s="162"/>
      <c r="M354" s="162"/>
      <c r="N354" s="162"/>
      <c r="O354" s="162"/>
      <c r="P354" s="162"/>
      <c r="Q354" s="164"/>
      <c r="R354" s="164"/>
      <c r="S354" s="164"/>
      <c r="T354" s="164"/>
      <c r="U354" s="164"/>
      <c r="V354" s="164"/>
      <c r="W354" s="164"/>
      <c r="X354" s="164"/>
      <c r="Y354" s="164"/>
      <c r="Z354" s="164"/>
      <c r="AA354" s="164"/>
      <c r="AB354" s="164"/>
      <c r="AC354" s="164"/>
      <c r="AD354" s="164"/>
      <c r="AE354" s="164"/>
      <c r="AF354" s="164"/>
      <c r="AG354" s="164"/>
      <c r="AH354" s="164"/>
      <c r="AI354" s="164"/>
      <c r="AJ354" s="164"/>
      <c r="AK354" s="164"/>
      <c r="AL354" s="164"/>
      <c r="AM354" s="164"/>
      <c r="AN354" s="164"/>
      <c r="AO354" s="164"/>
      <c r="AP354" s="164"/>
      <c r="AQ354" s="164"/>
      <c r="AR354" s="164"/>
      <c r="AS354" s="164"/>
      <c r="AT354" s="164"/>
      <c r="AU354" s="164"/>
      <c r="AV354" s="164"/>
      <c r="AW354" s="9"/>
      <c r="AX354" s="9"/>
    </row>
    <row r="355" customFormat="false" ht="15" hidden="false" customHeight="false" outlineLevel="0" collapsed="false">
      <c r="F355" s="167"/>
      <c r="G355" s="167"/>
      <c r="H355" s="167"/>
      <c r="I355" s="167"/>
      <c r="J355" s="161"/>
      <c r="K355" s="162"/>
      <c r="L355" s="162"/>
      <c r="M355" s="162"/>
      <c r="N355" s="162"/>
      <c r="O355" s="162"/>
      <c r="P355" s="162"/>
      <c r="Q355" s="164"/>
      <c r="R355" s="164"/>
      <c r="S355" s="164"/>
      <c r="T355" s="164"/>
      <c r="U355" s="164"/>
      <c r="V355" s="164"/>
      <c r="W355" s="164"/>
      <c r="X355" s="169"/>
      <c r="Y355" s="169"/>
      <c r="Z355" s="169"/>
      <c r="AA355" s="169"/>
      <c r="AB355" s="169"/>
      <c r="AC355" s="164"/>
      <c r="AD355" s="164"/>
      <c r="AE355" s="164"/>
      <c r="AF355" s="164"/>
      <c r="AG355" s="164"/>
      <c r="AH355" s="164"/>
      <c r="AI355" s="164"/>
      <c r="AJ355" s="164"/>
      <c r="AK355" s="164"/>
      <c r="AL355" s="164"/>
      <c r="AM355" s="164"/>
      <c r="AN355" s="164"/>
      <c r="AO355" s="164"/>
      <c r="AP355" s="164"/>
      <c r="AQ355" s="164"/>
      <c r="AR355" s="164"/>
      <c r="AS355" s="164"/>
      <c r="AT355" s="164"/>
      <c r="AU355" s="164"/>
      <c r="AV355" s="164"/>
      <c r="AW355" s="9"/>
      <c r="AX355" s="9"/>
    </row>
    <row r="356" customFormat="false" ht="15.75" hidden="false" customHeight="true" outlineLevel="0" collapsed="false">
      <c r="F356" s="167"/>
      <c r="G356" s="167"/>
      <c r="H356" s="167"/>
      <c r="I356" s="167"/>
      <c r="J356" s="161"/>
      <c r="K356" s="162"/>
      <c r="L356" s="162"/>
      <c r="M356" s="162"/>
      <c r="N356" s="162"/>
      <c r="O356" s="162"/>
      <c r="P356" s="162"/>
      <c r="Q356" s="164"/>
      <c r="R356" s="164"/>
      <c r="S356" s="164"/>
      <c r="T356" s="164"/>
      <c r="U356" s="164"/>
      <c r="V356" s="164"/>
      <c r="W356" s="164"/>
      <c r="X356" s="169"/>
      <c r="Y356" s="169"/>
      <c r="Z356" s="169"/>
      <c r="AA356" s="169"/>
      <c r="AB356" s="169"/>
      <c r="AC356" s="164"/>
      <c r="AD356" s="164"/>
      <c r="AE356" s="164"/>
      <c r="AF356" s="164"/>
      <c r="AG356" s="164"/>
      <c r="AH356" s="164"/>
      <c r="AI356" s="164"/>
      <c r="AJ356" s="164"/>
      <c r="AK356" s="164"/>
      <c r="AL356" s="164"/>
      <c r="AM356" s="164"/>
      <c r="AN356" s="164"/>
      <c r="AO356" s="164"/>
      <c r="AP356" s="164"/>
      <c r="AQ356" s="164"/>
      <c r="AR356" s="164"/>
      <c r="AS356" s="164"/>
      <c r="AT356" s="164"/>
      <c r="AU356" s="164"/>
      <c r="AV356" s="164"/>
      <c r="AW356" s="9"/>
      <c r="AX356" s="9"/>
    </row>
    <row r="357" customFormat="false" ht="15" hidden="false" customHeight="false" outlineLevel="0" collapsed="false">
      <c r="F357" s="170"/>
      <c r="G357" s="170"/>
      <c r="H357" s="170"/>
      <c r="I357" s="170"/>
      <c r="J357" s="171"/>
      <c r="K357" s="162"/>
      <c r="L357" s="162"/>
      <c r="M357" s="162"/>
      <c r="N357" s="168"/>
      <c r="O357" s="168"/>
      <c r="P357" s="168"/>
      <c r="Q357" s="164"/>
      <c r="R357" s="164"/>
      <c r="S357" s="164"/>
      <c r="T357" s="164"/>
      <c r="U357" s="164"/>
      <c r="V357" s="164"/>
      <c r="W357" s="164"/>
      <c r="X357" s="169"/>
      <c r="Y357" s="169"/>
      <c r="Z357" s="169"/>
      <c r="AA357" s="169"/>
      <c r="AB357" s="169"/>
      <c r="AC357" s="164"/>
      <c r="AD357" s="164"/>
      <c r="AE357" s="164"/>
      <c r="AF357" s="164"/>
      <c r="AG357" s="164"/>
      <c r="AH357" s="164"/>
      <c r="AI357" s="164"/>
      <c r="AJ357" s="164"/>
      <c r="AK357" s="164"/>
      <c r="AL357" s="164"/>
      <c r="AM357" s="164"/>
      <c r="AN357" s="164"/>
      <c r="AO357" s="164"/>
      <c r="AP357" s="164"/>
      <c r="AQ357" s="164"/>
      <c r="AR357" s="164"/>
      <c r="AS357" s="164"/>
      <c r="AT357" s="164"/>
      <c r="AU357" s="164"/>
      <c r="AV357" s="164"/>
      <c r="AW357" s="9"/>
      <c r="AX357" s="9"/>
    </row>
    <row r="358" customFormat="false" ht="15" hidden="false" customHeight="false" outlineLevel="0" collapsed="false">
      <c r="F358" s="172"/>
      <c r="G358" s="172"/>
      <c r="H358" s="172"/>
      <c r="I358" s="172"/>
      <c r="J358" s="171"/>
      <c r="K358" s="162"/>
      <c r="L358" s="162"/>
      <c r="M358" s="162"/>
      <c r="N358" s="168"/>
      <c r="O358" s="168"/>
      <c r="P358" s="168"/>
      <c r="Q358" s="164"/>
      <c r="R358" s="164"/>
      <c r="S358" s="164"/>
      <c r="T358" s="164"/>
      <c r="U358" s="164"/>
      <c r="V358" s="164"/>
      <c r="W358" s="164"/>
      <c r="X358" s="169"/>
      <c r="Y358" s="169"/>
      <c r="Z358" s="169"/>
      <c r="AA358" s="169"/>
      <c r="AB358" s="169"/>
      <c r="AC358" s="164"/>
      <c r="AD358" s="164"/>
      <c r="AE358" s="164"/>
      <c r="AF358" s="164"/>
      <c r="AG358" s="164"/>
      <c r="AH358" s="164"/>
      <c r="AI358" s="164"/>
      <c r="AJ358" s="164"/>
      <c r="AK358" s="164"/>
      <c r="AL358" s="164"/>
      <c r="AM358" s="164"/>
      <c r="AN358" s="164"/>
      <c r="AO358" s="164"/>
      <c r="AP358" s="164"/>
      <c r="AQ358" s="164"/>
      <c r="AR358" s="164"/>
      <c r="AS358" s="164"/>
      <c r="AT358" s="164"/>
      <c r="AU358" s="164"/>
      <c r="AV358" s="164"/>
      <c r="AW358" s="9"/>
      <c r="AX358" s="9"/>
    </row>
    <row r="359" customFormat="false" ht="15" hidden="false" customHeight="false" outlineLevel="0" collapsed="false">
      <c r="F359" s="172"/>
      <c r="G359" s="172"/>
      <c r="H359" s="172"/>
      <c r="I359" s="172"/>
      <c r="J359" s="171"/>
      <c r="K359" s="162"/>
      <c r="L359" s="162"/>
      <c r="M359" s="162"/>
      <c r="N359" s="162"/>
      <c r="O359" s="162"/>
      <c r="P359" s="162"/>
      <c r="Q359" s="164"/>
      <c r="R359" s="164"/>
      <c r="S359" s="164"/>
      <c r="T359" s="164"/>
      <c r="U359" s="164"/>
      <c r="V359" s="164"/>
      <c r="W359" s="164"/>
      <c r="X359" s="164"/>
      <c r="Y359" s="164"/>
      <c r="Z359" s="164"/>
      <c r="AA359" s="164"/>
      <c r="AB359" s="164"/>
      <c r="AC359" s="164"/>
      <c r="AD359" s="164"/>
      <c r="AE359" s="164"/>
      <c r="AF359" s="164"/>
      <c r="AG359" s="164"/>
      <c r="AH359" s="164"/>
      <c r="AI359" s="164"/>
      <c r="AJ359" s="164"/>
      <c r="AK359" s="164"/>
      <c r="AL359" s="164"/>
      <c r="AM359" s="164"/>
      <c r="AN359" s="164"/>
      <c r="AO359" s="164"/>
      <c r="AP359" s="164"/>
      <c r="AQ359" s="164"/>
      <c r="AR359" s="164"/>
      <c r="AS359" s="164"/>
      <c r="AT359" s="164"/>
      <c r="AU359" s="164"/>
      <c r="AV359" s="164"/>
      <c r="AW359" s="9"/>
      <c r="AX359" s="9"/>
    </row>
    <row r="360" customFormat="false" ht="15" hidden="false" customHeight="false" outlineLevel="0" collapsed="false">
      <c r="F360" s="172"/>
      <c r="G360" s="172"/>
      <c r="H360" s="172"/>
      <c r="I360" s="172"/>
      <c r="J360" s="171"/>
      <c r="K360" s="162"/>
      <c r="L360" s="162"/>
      <c r="M360" s="162"/>
      <c r="N360" s="162"/>
      <c r="O360" s="162"/>
      <c r="P360" s="162"/>
      <c r="Q360" s="164"/>
      <c r="R360" s="164"/>
      <c r="S360" s="164"/>
      <c r="T360" s="164"/>
      <c r="U360" s="164"/>
      <c r="V360" s="164"/>
      <c r="W360" s="164"/>
      <c r="X360" s="164"/>
      <c r="Y360" s="164"/>
      <c r="Z360" s="164"/>
      <c r="AA360" s="164"/>
      <c r="AB360" s="164"/>
      <c r="AC360" s="164"/>
      <c r="AD360" s="164"/>
      <c r="AE360" s="164"/>
      <c r="AF360" s="164"/>
      <c r="AG360" s="164"/>
      <c r="AH360" s="164"/>
      <c r="AI360" s="164"/>
      <c r="AJ360" s="164"/>
      <c r="AK360" s="164"/>
      <c r="AL360" s="164"/>
      <c r="AM360" s="164"/>
      <c r="AN360" s="164"/>
      <c r="AO360" s="164"/>
      <c r="AP360" s="164"/>
      <c r="AQ360" s="164"/>
      <c r="AR360" s="164"/>
      <c r="AS360" s="164"/>
      <c r="AT360" s="164"/>
      <c r="AU360" s="164"/>
      <c r="AV360" s="164"/>
      <c r="AW360" s="9"/>
      <c r="AX360" s="9"/>
    </row>
    <row r="361" customFormat="false" ht="15" hidden="false" customHeight="false" outlineLevel="0" collapsed="false">
      <c r="F361" s="170"/>
      <c r="G361" s="170"/>
      <c r="H361" s="170"/>
      <c r="I361" s="170"/>
      <c r="J361" s="171"/>
      <c r="K361" s="162"/>
      <c r="L361" s="162"/>
      <c r="M361" s="162"/>
      <c r="N361" s="168"/>
      <c r="O361" s="168"/>
      <c r="P361" s="168"/>
      <c r="Q361" s="164"/>
      <c r="R361" s="164"/>
      <c r="S361" s="164"/>
      <c r="T361" s="164"/>
      <c r="U361" s="164"/>
      <c r="V361" s="164"/>
      <c r="W361" s="164"/>
      <c r="X361" s="169"/>
      <c r="Y361" s="169"/>
      <c r="Z361" s="169"/>
      <c r="AA361" s="169"/>
      <c r="AB361" s="169"/>
      <c r="AC361" s="164"/>
      <c r="AD361" s="164"/>
      <c r="AE361" s="164"/>
      <c r="AF361" s="164"/>
      <c r="AG361" s="164"/>
      <c r="AH361" s="164"/>
      <c r="AI361" s="164"/>
      <c r="AJ361" s="164"/>
      <c r="AK361" s="164"/>
      <c r="AL361" s="164"/>
      <c r="AM361" s="164"/>
      <c r="AN361" s="164"/>
      <c r="AO361" s="164"/>
      <c r="AP361" s="164"/>
      <c r="AQ361" s="164"/>
      <c r="AR361" s="164"/>
      <c r="AS361" s="164"/>
      <c r="AT361" s="164"/>
      <c r="AU361" s="164"/>
      <c r="AV361" s="164"/>
      <c r="AW361" s="9"/>
      <c r="AX361" s="9"/>
    </row>
    <row r="362" customFormat="false" ht="15" hidden="false" customHeight="false" outlineLevel="0" collapsed="false">
      <c r="F362" s="172"/>
      <c r="G362" s="172"/>
      <c r="H362" s="172"/>
      <c r="I362" s="172"/>
      <c r="J362" s="171"/>
      <c r="K362" s="162"/>
      <c r="L362" s="162"/>
      <c r="M362" s="162"/>
      <c r="N362" s="168"/>
      <c r="O362" s="168"/>
      <c r="P362" s="168"/>
      <c r="Q362" s="164"/>
      <c r="R362" s="164"/>
      <c r="S362" s="164"/>
      <c r="T362" s="164"/>
      <c r="U362" s="164"/>
      <c r="V362" s="164"/>
      <c r="W362" s="164"/>
      <c r="X362" s="169"/>
      <c r="Y362" s="169"/>
      <c r="Z362" s="169"/>
      <c r="AA362" s="169"/>
      <c r="AB362" s="169"/>
      <c r="AC362" s="164"/>
      <c r="AD362" s="164"/>
      <c r="AE362" s="164"/>
      <c r="AF362" s="164"/>
      <c r="AG362" s="164"/>
      <c r="AH362" s="164"/>
      <c r="AI362" s="164"/>
      <c r="AJ362" s="164"/>
      <c r="AK362" s="164"/>
      <c r="AL362" s="164"/>
      <c r="AM362" s="164"/>
      <c r="AN362" s="164"/>
      <c r="AO362" s="164"/>
      <c r="AP362" s="164"/>
      <c r="AQ362" s="164"/>
      <c r="AR362" s="164"/>
      <c r="AS362" s="164"/>
      <c r="AT362" s="164"/>
      <c r="AU362" s="164"/>
      <c r="AV362" s="164"/>
      <c r="AW362" s="9"/>
      <c r="AX362" s="9"/>
    </row>
    <row r="363" customFormat="false" ht="15" hidden="false" customHeight="false" outlineLevel="0" collapsed="false">
      <c r="F363" s="172"/>
      <c r="G363" s="172"/>
      <c r="H363" s="172"/>
      <c r="I363" s="172"/>
      <c r="J363" s="171"/>
      <c r="K363" s="162"/>
      <c r="L363" s="162"/>
      <c r="M363" s="162"/>
      <c r="N363" s="162"/>
      <c r="O363" s="162"/>
      <c r="P363" s="162"/>
      <c r="Q363" s="164"/>
      <c r="R363" s="164"/>
      <c r="S363" s="164"/>
      <c r="T363" s="164"/>
      <c r="U363" s="164"/>
      <c r="V363" s="164"/>
      <c r="W363" s="164"/>
      <c r="X363" s="164"/>
      <c r="Y363" s="164"/>
      <c r="Z363" s="164"/>
      <c r="AA363" s="164"/>
      <c r="AB363" s="164"/>
      <c r="AC363" s="164"/>
      <c r="AD363" s="164"/>
      <c r="AE363" s="164"/>
      <c r="AF363" s="164"/>
      <c r="AG363" s="164"/>
      <c r="AH363" s="164"/>
      <c r="AI363" s="164"/>
      <c r="AJ363" s="164"/>
      <c r="AK363" s="164"/>
      <c r="AL363" s="164"/>
      <c r="AM363" s="164"/>
      <c r="AN363" s="164"/>
      <c r="AO363" s="164"/>
      <c r="AP363" s="164"/>
      <c r="AQ363" s="164"/>
      <c r="AR363" s="164"/>
      <c r="AS363" s="164"/>
      <c r="AT363" s="164"/>
      <c r="AU363" s="164"/>
      <c r="AV363" s="164"/>
      <c r="AW363" s="9"/>
      <c r="AX363" s="9"/>
    </row>
    <row r="364" customFormat="false" ht="15" hidden="false" customHeight="false" outlineLevel="0" collapsed="false">
      <c r="F364" s="172"/>
      <c r="G364" s="172"/>
      <c r="H364" s="172"/>
      <c r="I364" s="172"/>
      <c r="J364" s="171"/>
      <c r="K364" s="162"/>
      <c r="L364" s="162"/>
      <c r="M364" s="162"/>
      <c r="N364" s="162"/>
      <c r="O364" s="162"/>
      <c r="P364" s="162"/>
      <c r="Q364" s="164"/>
      <c r="R364" s="164"/>
      <c r="S364" s="164"/>
      <c r="T364" s="164"/>
      <c r="U364" s="164"/>
      <c r="V364" s="164"/>
      <c r="W364" s="164"/>
      <c r="X364" s="164"/>
      <c r="Y364" s="164"/>
      <c r="Z364" s="164"/>
      <c r="AA364" s="164"/>
      <c r="AB364" s="164"/>
      <c r="AC364" s="164"/>
      <c r="AD364" s="164"/>
      <c r="AE364" s="164"/>
      <c r="AF364" s="164"/>
      <c r="AG364" s="164"/>
      <c r="AH364" s="164"/>
      <c r="AI364" s="164"/>
      <c r="AJ364" s="164"/>
      <c r="AK364" s="164"/>
      <c r="AL364" s="164"/>
      <c r="AM364" s="164"/>
      <c r="AN364" s="164"/>
      <c r="AO364" s="164"/>
      <c r="AP364" s="164"/>
      <c r="AQ364" s="164"/>
      <c r="AR364" s="164"/>
      <c r="AS364" s="164"/>
      <c r="AT364" s="164"/>
      <c r="AU364" s="164"/>
      <c r="AV364" s="164"/>
      <c r="AW364" s="9"/>
      <c r="AX364" s="9"/>
    </row>
    <row r="365" customFormat="false" ht="15" hidden="false" customHeight="false" outlineLevel="0" collapsed="false">
      <c r="F365" s="160"/>
      <c r="G365" s="160"/>
      <c r="H365" s="160"/>
      <c r="I365" s="160"/>
      <c r="J365" s="161"/>
      <c r="K365" s="162"/>
      <c r="L365" s="162"/>
      <c r="M365" s="162"/>
      <c r="N365" s="168"/>
      <c r="O365" s="168"/>
      <c r="P365" s="168"/>
      <c r="Q365" s="164"/>
      <c r="R365" s="164"/>
      <c r="S365" s="164"/>
      <c r="T365" s="164"/>
      <c r="U365" s="164"/>
      <c r="V365" s="164"/>
      <c r="W365" s="164"/>
      <c r="X365" s="169"/>
      <c r="Y365" s="169"/>
      <c r="Z365" s="169"/>
      <c r="AA365" s="169"/>
      <c r="AB365" s="169"/>
      <c r="AC365" s="164"/>
      <c r="AD365" s="164"/>
      <c r="AE365" s="164"/>
      <c r="AF365" s="164"/>
      <c r="AG365" s="164"/>
      <c r="AH365" s="164"/>
      <c r="AI365" s="164"/>
      <c r="AJ365" s="164"/>
      <c r="AK365" s="164"/>
      <c r="AL365" s="164"/>
      <c r="AM365" s="164"/>
      <c r="AN365" s="164"/>
      <c r="AO365" s="164"/>
      <c r="AP365" s="164"/>
      <c r="AQ365" s="164"/>
      <c r="AR365" s="164"/>
      <c r="AS365" s="164"/>
      <c r="AT365" s="164"/>
      <c r="AU365" s="164"/>
      <c r="AV365" s="164"/>
      <c r="AW365" s="165"/>
      <c r="AX365" s="166"/>
    </row>
    <row r="366" customFormat="false" ht="15" hidden="false" customHeight="false" outlineLevel="0" collapsed="false">
      <c r="F366" s="160"/>
      <c r="G366" s="160"/>
      <c r="H366" s="160"/>
      <c r="I366" s="160"/>
      <c r="J366" s="161"/>
      <c r="K366" s="162"/>
      <c r="L366" s="162"/>
      <c r="M366" s="162"/>
      <c r="N366" s="168"/>
      <c r="O366" s="168"/>
      <c r="P366" s="168"/>
      <c r="Q366" s="164"/>
      <c r="R366" s="164"/>
      <c r="S366" s="164"/>
      <c r="T366" s="164"/>
      <c r="U366" s="164"/>
      <c r="V366" s="164"/>
      <c r="W366" s="164"/>
      <c r="X366" s="164"/>
      <c r="Y366" s="164"/>
      <c r="Z366" s="164"/>
      <c r="AA366" s="164"/>
      <c r="AB366" s="164"/>
      <c r="AC366" s="164"/>
      <c r="AD366" s="164"/>
      <c r="AE366" s="164"/>
      <c r="AF366" s="164"/>
      <c r="AG366" s="164"/>
      <c r="AH366" s="164"/>
      <c r="AI366" s="164"/>
      <c r="AJ366" s="164"/>
      <c r="AK366" s="164"/>
      <c r="AL366" s="164"/>
      <c r="AM366" s="164"/>
      <c r="AN366" s="164"/>
      <c r="AO366" s="164"/>
      <c r="AP366" s="164"/>
      <c r="AQ366" s="164"/>
      <c r="AR366" s="164"/>
      <c r="AS366" s="164"/>
      <c r="AT366" s="164"/>
      <c r="AU366" s="164"/>
      <c r="AV366" s="164"/>
      <c r="AW366" s="165"/>
      <c r="AX366" s="9"/>
    </row>
    <row r="367" customFormat="false" ht="15" hidden="false" customHeight="false" outlineLevel="0" collapsed="false">
      <c r="F367" s="9"/>
      <c r="G367" s="9"/>
      <c r="H367" s="9"/>
      <c r="I367" s="9"/>
      <c r="J367" s="173"/>
      <c r="K367" s="174"/>
      <c r="L367" s="175"/>
      <c r="M367" s="29"/>
      <c r="N367" s="176"/>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row>
    <row r="368" customFormat="false" ht="15" hidden="false" customHeight="false" outlineLevel="0" collapsed="false">
      <c r="F368" s="151"/>
      <c r="G368" s="151"/>
      <c r="H368" s="151"/>
      <c r="I368" s="151"/>
      <c r="J368" s="152"/>
      <c r="K368" s="151"/>
      <c r="L368" s="152"/>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9"/>
      <c r="AX368" s="9"/>
    </row>
    <row r="369" customFormat="false" ht="15" hidden="false" customHeight="false" outlineLevel="0" collapsed="false">
      <c r="F369" s="151"/>
      <c r="G369" s="151"/>
      <c r="H369" s="151"/>
      <c r="I369" s="151"/>
      <c r="J369" s="152"/>
      <c r="K369" s="151"/>
      <c r="L369" s="152"/>
      <c r="M369" s="1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1"/>
      <c r="AJ369" s="151"/>
      <c r="AK369" s="151"/>
      <c r="AL369" s="151"/>
      <c r="AM369" s="151"/>
      <c r="AN369" s="151"/>
      <c r="AO369" s="151"/>
      <c r="AP369" s="151"/>
      <c r="AQ369" s="151"/>
      <c r="AR369" s="151"/>
      <c r="AS369" s="151"/>
      <c r="AT369" s="151"/>
      <c r="AU369" s="151"/>
      <c r="AV369" s="151"/>
      <c r="AW369" s="9"/>
      <c r="AX369" s="9"/>
    </row>
    <row r="370" customFormat="false" ht="15" hidden="false" customHeight="false" outlineLevel="0" collapsed="false">
      <c r="F370" s="151"/>
      <c r="G370" s="151"/>
      <c r="H370" s="151"/>
      <c r="I370" s="151"/>
      <c r="J370" s="152"/>
      <c r="K370" s="151"/>
      <c r="L370" s="152"/>
      <c r="M370" s="151"/>
      <c r="N370" s="151"/>
      <c r="O370" s="151"/>
      <c r="P370" s="151"/>
      <c r="Q370" s="151"/>
      <c r="R370" s="151"/>
      <c r="S370" s="151"/>
      <c r="T370" s="151"/>
      <c r="U370" s="151"/>
      <c r="V370" s="151"/>
      <c r="W370" s="151"/>
      <c r="X370" s="151"/>
      <c r="Y370" s="151"/>
      <c r="Z370" s="151"/>
      <c r="AA370" s="151"/>
      <c r="AB370" s="151"/>
      <c r="AC370" s="151"/>
      <c r="AD370" s="151"/>
      <c r="AE370" s="151"/>
      <c r="AF370" s="151"/>
      <c r="AG370" s="151"/>
      <c r="AH370" s="151"/>
      <c r="AI370" s="151"/>
      <c r="AJ370" s="151"/>
      <c r="AK370" s="151"/>
      <c r="AL370" s="151"/>
      <c r="AM370" s="151"/>
      <c r="AN370" s="151"/>
      <c r="AO370" s="151"/>
      <c r="AP370" s="151"/>
      <c r="AQ370" s="151"/>
      <c r="AR370" s="151"/>
      <c r="AS370" s="151"/>
      <c r="AT370" s="151"/>
      <c r="AU370" s="151"/>
      <c r="AV370" s="151"/>
      <c r="AW370" s="9"/>
      <c r="AX370" s="9"/>
    </row>
    <row r="371" customFormat="false" ht="15" hidden="false" customHeight="false" outlineLevel="0" collapsed="false">
      <c r="F371" s="177"/>
      <c r="G371" s="177"/>
      <c r="H371" s="177"/>
      <c r="I371" s="177"/>
      <c r="J371" s="152"/>
      <c r="K371" s="151"/>
      <c r="L371" s="152"/>
      <c r="M371" s="151"/>
      <c r="N371" s="151"/>
      <c r="O371" s="151"/>
      <c r="P371" s="151"/>
      <c r="Q371" s="151"/>
      <c r="R371" s="151"/>
      <c r="S371" s="151"/>
      <c r="T371" s="151"/>
      <c r="U371" s="151"/>
      <c r="V371" s="151"/>
      <c r="W371" s="151"/>
      <c r="X371" s="151"/>
      <c r="Y371" s="151"/>
      <c r="Z371" s="151"/>
      <c r="AA371" s="151"/>
      <c r="AB371" s="151"/>
      <c r="AC371" s="151"/>
      <c r="AD371" s="151"/>
      <c r="AE371" s="151"/>
      <c r="AF371" s="151"/>
      <c r="AG371" s="151"/>
      <c r="AH371" s="151"/>
      <c r="AI371" s="151"/>
      <c r="AJ371" s="151"/>
      <c r="AK371" s="151"/>
      <c r="AL371" s="151"/>
      <c r="AM371" s="151"/>
      <c r="AN371" s="151"/>
      <c r="AO371" s="151"/>
      <c r="AP371" s="151"/>
      <c r="AQ371" s="151"/>
      <c r="AR371" s="151"/>
      <c r="AS371" s="151"/>
      <c r="AT371" s="151"/>
      <c r="AU371" s="151"/>
      <c r="AV371" s="151"/>
      <c r="AW371" s="9"/>
      <c r="AX371" s="9"/>
    </row>
    <row r="372" customFormat="false" ht="15" hidden="false" customHeight="false" outlineLevel="0" collapsed="false">
      <c r="F372" s="9"/>
      <c r="G372" s="9"/>
      <c r="H372" s="9"/>
      <c r="I372" s="178"/>
      <c r="J372" s="179"/>
      <c r="K372" s="153"/>
      <c r="L372" s="153"/>
      <c r="M372" s="153"/>
      <c r="N372" s="153"/>
      <c r="O372" s="153"/>
      <c r="P372" s="153"/>
      <c r="Q372" s="153"/>
      <c r="R372" s="153"/>
      <c r="S372" s="153"/>
      <c r="T372" s="153"/>
      <c r="U372" s="153"/>
      <c r="V372" s="153"/>
      <c r="W372" s="153"/>
      <c r="X372" s="153"/>
      <c r="Y372" s="153"/>
      <c r="Z372" s="153"/>
      <c r="AA372" s="153"/>
      <c r="AB372" s="153"/>
      <c r="AC372" s="153"/>
      <c r="AD372" s="153"/>
      <c r="AE372" s="153"/>
      <c r="AF372" s="153"/>
      <c r="AG372" s="153"/>
      <c r="AH372" s="153"/>
      <c r="AI372" s="153"/>
      <c r="AJ372" s="153"/>
      <c r="AK372" s="153"/>
      <c r="AL372" s="153"/>
      <c r="AM372" s="153"/>
      <c r="AN372" s="153"/>
      <c r="AO372" s="153"/>
      <c r="AP372" s="153"/>
      <c r="AQ372" s="153"/>
      <c r="AR372" s="153"/>
      <c r="AS372" s="153"/>
      <c r="AT372" s="153"/>
      <c r="AU372" s="153"/>
      <c r="AV372" s="153"/>
      <c r="AW372" s="9"/>
      <c r="AX372" s="9"/>
    </row>
    <row r="373" customFormat="false" ht="15" hidden="false" customHeight="false" outlineLevel="0" collapsed="false">
      <c r="F373" s="9"/>
      <c r="G373" s="9"/>
      <c r="H373" s="9"/>
      <c r="I373" s="178"/>
      <c r="J373" s="179"/>
      <c r="K373" s="153"/>
      <c r="L373" s="153"/>
      <c r="M373" s="153"/>
      <c r="N373" s="153"/>
      <c r="O373" s="153"/>
      <c r="P373" s="153"/>
      <c r="Q373" s="153"/>
      <c r="R373" s="153"/>
      <c r="S373" s="153"/>
      <c r="T373" s="153"/>
      <c r="U373" s="153"/>
      <c r="V373" s="153"/>
      <c r="W373" s="153"/>
      <c r="X373" s="153"/>
      <c r="Y373" s="180"/>
      <c r="Z373" s="180"/>
      <c r="AA373" s="180"/>
      <c r="AB373" s="180"/>
      <c r="AC373" s="180"/>
      <c r="AD373" s="180"/>
      <c r="AE373" s="180"/>
      <c r="AF373" s="180"/>
      <c r="AG373" s="180"/>
      <c r="AH373" s="180"/>
      <c r="AI373" s="180"/>
      <c r="AJ373" s="180"/>
      <c r="AK373" s="180"/>
      <c r="AL373" s="180"/>
      <c r="AM373" s="180"/>
      <c r="AN373" s="180"/>
      <c r="AO373" s="180"/>
      <c r="AP373" s="180"/>
      <c r="AQ373" s="180"/>
      <c r="AR373" s="180"/>
      <c r="AS373" s="180"/>
      <c r="AT373" s="180"/>
      <c r="AU373" s="180"/>
      <c r="AV373" s="180"/>
      <c r="AW373" s="9"/>
      <c r="AX373" s="9"/>
    </row>
    <row r="374" customFormat="false" ht="15" hidden="false" customHeight="false" outlineLevel="0" collapsed="false">
      <c r="F374" s="9"/>
      <c r="G374" s="9"/>
      <c r="H374" s="9"/>
      <c r="I374" s="178"/>
      <c r="J374" s="179"/>
      <c r="K374" s="153"/>
      <c r="L374" s="153"/>
      <c r="M374" s="153"/>
      <c r="N374" s="153"/>
      <c r="O374" s="153"/>
      <c r="P374" s="153"/>
      <c r="Q374" s="153"/>
      <c r="R374" s="153"/>
      <c r="S374" s="153"/>
      <c r="T374" s="153"/>
      <c r="U374" s="153"/>
      <c r="V374" s="153"/>
      <c r="W374" s="153"/>
      <c r="X374" s="153"/>
      <c r="Y374" s="153"/>
      <c r="Z374" s="153"/>
      <c r="AA374" s="153"/>
      <c r="AB374" s="153"/>
      <c r="AC374" s="153"/>
      <c r="AD374" s="153"/>
      <c r="AE374" s="153"/>
      <c r="AF374" s="153"/>
      <c r="AG374" s="153"/>
      <c r="AH374" s="153"/>
      <c r="AI374" s="153"/>
      <c r="AJ374" s="153"/>
      <c r="AK374" s="153"/>
      <c r="AL374" s="153"/>
      <c r="AM374" s="153"/>
      <c r="AN374" s="153"/>
      <c r="AO374" s="153"/>
      <c r="AP374" s="153"/>
      <c r="AQ374" s="153"/>
      <c r="AR374" s="153"/>
      <c r="AS374" s="153"/>
      <c r="AT374" s="153"/>
      <c r="AU374" s="153"/>
      <c r="AV374" s="153"/>
      <c r="AW374" s="9"/>
      <c r="AX374" s="9"/>
    </row>
    <row r="375" customFormat="false" ht="15" hidden="false" customHeight="false" outlineLevel="0" collapsed="false">
      <c r="F375" s="9"/>
      <c r="G375" s="9"/>
      <c r="H375" s="9"/>
      <c r="I375" s="178"/>
      <c r="J375" s="179"/>
      <c r="K375" s="153"/>
      <c r="L375" s="153"/>
      <c r="M375" s="153"/>
      <c r="N375" s="153"/>
      <c r="O375" s="153"/>
      <c r="P375" s="153"/>
      <c r="Q375" s="153"/>
      <c r="R375" s="153"/>
      <c r="S375" s="153"/>
      <c r="T375" s="153"/>
      <c r="U375" s="153"/>
      <c r="V375" s="153"/>
      <c r="W375" s="153"/>
      <c r="X375" s="153"/>
      <c r="Y375" s="153"/>
      <c r="Z375" s="153"/>
      <c r="AA375" s="153"/>
      <c r="AB375" s="153"/>
      <c r="AC375" s="153"/>
      <c r="AD375" s="153"/>
      <c r="AE375" s="153"/>
      <c r="AF375" s="153"/>
      <c r="AG375" s="153"/>
      <c r="AH375" s="153"/>
      <c r="AI375" s="153"/>
      <c r="AJ375" s="153"/>
      <c r="AK375" s="153"/>
      <c r="AL375" s="153"/>
      <c r="AM375" s="153"/>
      <c r="AN375" s="153"/>
      <c r="AO375" s="153"/>
      <c r="AP375" s="153"/>
      <c r="AQ375" s="153"/>
      <c r="AR375" s="153"/>
      <c r="AS375" s="153"/>
      <c r="AT375" s="153"/>
      <c r="AU375" s="153"/>
      <c r="AV375" s="153"/>
      <c r="AW375" s="9"/>
      <c r="AX375" s="9"/>
    </row>
    <row r="376" customFormat="false" ht="15" hidden="false" customHeight="false" outlineLevel="0" collapsed="false">
      <c r="F376" s="9"/>
      <c r="G376" s="9"/>
      <c r="H376" s="9"/>
      <c r="I376" s="181"/>
      <c r="J376" s="182"/>
      <c r="K376" s="183"/>
      <c r="L376" s="183"/>
      <c r="M376" s="183"/>
      <c r="N376" s="183"/>
      <c r="O376" s="183"/>
      <c r="P376" s="183"/>
      <c r="Q376" s="183"/>
      <c r="R376" s="183"/>
      <c r="S376" s="183"/>
      <c r="T376" s="183"/>
      <c r="U376" s="183"/>
      <c r="V376" s="183"/>
      <c r="W376" s="183"/>
      <c r="X376" s="183"/>
      <c r="Y376" s="183"/>
      <c r="Z376" s="183"/>
      <c r="AA376" s="183"/>
      <c r="AB376" s="183"/>
      <c r="AC376" s="183"/>
      <c r="AD376" s="183"/>
      <c r="AE376" s="183"/>
      <c r="AF376" s="183"/>
      <c r="AG376" s="183"/>
      <c r="AH376" s="183"/>
      <c r="AI376" s="183"/>
      <c r="AJ376" s="183"/>
      <c r="AK376" s="183"/>
      <c r="AL376" s="183"/>
      <c r="AM376" s="183"/>
      <c r="AN376" s="183"/>
      <c r="AO376" s="184"/>
      <c r="AP376" s="184"/>
      <c r="AQ376" s="184"/>
      <c r="AR376" s="184"/>
      <c r="AS376" s="184"/>
      <c r="AT376" s="184"/>
      <c r="AU376" s="184"/>
      <c r="AV376" s="184"/>
      <c r="AW376" s="9"/>
      <c r="AX376" s="9"/>
    </row>
    <row r="377" customFormat="false" ht="15.75" hidden="false" customHeight="true" outlineLevel="0" collapsed="false">
      <c r="F377" s="9"/>
      <c r="G377" s="9"/>
      <c r="H377" s="9"/>
      <c r="I377" s="185"/>
      <c r="J377" s="186"/>
      <c r="K377" s="164"/>
      <c r="L377" s="164"/>
      <c r="M377" s="164"/>
      <c r="N377" s="164"/>
      <c r="O377" s="164"/>
      <c r="P377" s="164"/>
      <c r="Q377" s="164"/>
      <c r="R377" s="164"/>
      <c r="S377" s="164"/>
      <c r="T377" s="164"/>
      <c r="U377" s="164"/>
      <c r="V377" s="164"/>
      <c r="W377" s="164"/>
      <c r="X377" s="164"/>
      <c r="Y377" s="164"/>
      <c r="Z377" s="164"/>
      <c r="AA377" s="164"/>
      <c r="AB377" s="164"/>
      <c r="AC377" s="164"/>
      <c r="AD377" s="164"/>
      <c r="AE377" s="164"/>
      <c r="AF377" s="164"/>
      <c r="AG377" s="164"/>
      <c r="AH377" s="164"/>
      <c r="AI377" s="164"/>
      <c r="AJ377" s="164"/>
      <c r="AK377" s="164"/>
      <c r="AL377" s="164"/>
      <c r="AM377" s="164"/>
      <c r="AN377" s="164"/>
      <c r="AO377" s="164"/>
      <c r="AP377" s="164"/>
      <c r="AQ377" s="164"/>
      <c r="AR377" s="164"/>
      <c r="AS377" s="164"/>
      <c r="AT377" s="164"/>
      <c r="AU377" s="164"/>
      <c r="AV377" s="164"/>
      <c r="AW377" s="9"/>
      <c r="AX377" s="9"/>
    </row>
    <row r="378" customFormat="false" ht="15" hidden="false" customHeight="false" outlineLevel="0" collapsed="false">
      <c r="F378" s="9"/>
      <c r="G378" s="9"/>
      <c r="H378" s="9"/>
      <c r="I378" s="185"/>
      <c r="J378" s="186"/>
      <c r="K378" s="164"/>
      <c r="L378" s="164"/>
      <c r="M378" s="164"/>
      <c r="N378" s="164"/>
      <c r="O378" s="164"/>
      <c r="P378" s="164"/>
      <c r="Q378" s="164"/>
      <c r="R378" s="164"/>
      <c r="S378" s="164"/>
      <c r="T378" s="164"/>
      <c r="U378" s="164"/>
      <c r="V378" s="164"/>
      <c r="W378" s="164"/>
      <c r="X378" s="164"/>
      <c r="Y378" s="164"/>
      <c r="Z378" s="164"/>
      <c r="AA378" s="164"/>
      <c r="AB378" s="164"/>
      <c r="AC378" s="164"/>
      <c r="AD378" s="164"/>
      <c r="AE378" s="164"/>
      <c r="AF378" s="164"/>
      <c r="AG378" s="164"/>
      <c r="AH378" s="164"/>
      <c r="AI378" s="164"/>
      <c r="AJ378" s="164"/>
      <c r="AK378" s="164"/>
      <c r="AL378" s="164"/>
      <c r="AM378" s="164"/>
      <c r="AN378" s="164"/>
      <c r="AO378" s="164"/>
      <c r="AP378" s="164"/>
      <c r="AQ378" s="164"/>
      <c r="AR378" s="164"/>
      <c r="AS378" s="169"/>
      <c r="AT378" s="169"/>
      <c r="AU378" s="169"/>
      <c r="AV378" s="169"/>
      <c r="AW378" s="9"/>
      <c r="AX378" s="9"/>
    </row>
    <row r="379" customFormat="false" ht="15.75" hidden="false" customHeight="true" outlineLevel="0" collapsed="false">
      <c r="F379" s="9"/>
      <c r="G379" s="9"/>
      <c r="H379" s="9"/>
      <c r="I379" s="185"/>
      <c r="J379" s="186"/>
      <c r="K379" s="164"/>
      <c r="L379" s="164"/>
      <c r="M379" s="164"/>
      <c r="N379" s="164"/>
      <c r="O379" s="164"/>
      <c r="P379" s="164"/>
      <c r="Q379" s="164"/>
      <c r="R379" s="164"/>
      <c r="S379" s="164"/>
      <c r="T379" s="164"/>
      <c r="U379" s="164"/>
      <c r="V379" s="164"/>
      <c r="W379" s="164"/>
      <c r="X379" s="164"/>
      <c r="Y379" s="164"/>
      <c r="Z379" s="164"/>
      <c r="AA379" s="164"/>
      <c r="AB379" s="164"/>
      <c r="AC379" s="164"/>
      <c r="AD379" s="164"/>
      <c r="AE379" s="164"/>
      <c r="AF379" s="164"/>
      <c r="AG379" s="164"/>
      <c r="AH379" s="164"/>
      <c r="AI379" s="164"/>
      <c r="AJ379" s="164"/>
      <c r="AK379" s="164"/>
      <c r="AL379" s="164"/>
      <c r="AM379" s="164"/>
      <c r="AN379" s="164"/>
      <c r="AO379" s="164"/>
      <c r="AP379" s="164"/>
      <c r="AQ379" s="164"/>
      <c r="AR379" s="164"/>
      <c r="AS379" s="169"/>
      <c r="AT379" s="169"/>
      <c r="AU379" s="169"/>
      <c r="AV379" s="169"/>
      <c r="AW379" s="9"/>
      <c r="AX379" s="9"/>
    </row>
    <row r="380" customFormat="false" ht="15" hidden="false" customHeight="false" outlineLevel="0" collapsed="false">
      <c r="F380" s="9"/>
      <c r="G380" s="9"/>
      <c r="H380" s="9"/>
      <c r="I380" s="177"/>
      <c r="J380" s="187"/>
      <c r="K380" s="164"/>
      <c r="L380" s="164"/>
      <c r="M380" s="164"/>
      <c r="N380" s="164"/>
      <c r="O380" s="164"/>
      <c r="P380" s="164"/>
      <c r="Q380" s="164"/>
      <c r="R380" s="164"/>
      <c r="S380" s="164"/>
      <c r="T380" s="164"/>
      <c r="U380" s="164"/>
      <c r="V380" s="164"/>
      <c r="W380" s="164"/>
      <c r="X380" s="164"/>
      <c r="Y380" s="164"/>
      <c r="Z380" s="164"/>
      <c r="AA380" s="164"/>
      <c r="AB380" s="164"/>
      <c r="AC380" s="164"/>
      <c r="AD380" s="164"/>
      <c r="AE380" s="164"/>
      <c r="AF380" s="164"/>
      <c r="AG380" s="164"/>
      <c r="AH380" s="164"/>
      <c r="AI380" s="164"/>
      <c r="AJ380" s="164"/>
      <c r="AK380" s="164"/>
      <c r="AL380" s="164"/>
      <c r="AM380" s="164"/>
      <c r="AN380" s="164"/>
      <c r="AO380" s="164"/>
      <c r="AP380" s="164"/>
      <c r="AQ380" s="164"/>
      <c r="AR380" s="164"/>
      <c r="AS380" s="169"/>
      <c r="AT380" s="169"/>
      <c r="AU380" s="169"/>
      <c r="AV380" s="169"/>
      <c r="AW380" s="9"/>
      <c r="AX380" s="9"/>
    </row>
    <row r="381" customFormat="false" ht="15" hidden="false" customHeight="false" outlineLevel="0" collapsed="false">
      <c r="F381" s="9"/>
      <c r="G381" s="9"/>
      <c r="H381" s="9"/>
      <c r="I381" s="177"/>
      <c r="J381" s="187"/>
      <c r="K381" s="164"/>
      <c r="L381" s="164"/>
      <c r="M381" s="164"/>
      <c r="N381" s="164"/>
      <c r="O381" s="164"/>
      <c r="P381" s="164"/>
      <c r="Q381" s="164"/>
      <c r="R381" s="164"/>
      <c r="S381" s="164"/>
      <c r="T381" s="164"/>
      <c r="U381" s="164"/>
      <c r="V381" s="164"/>
      <c r="W381" s="164"/>
      <c r="X381" s="164"/>
      <c r="Y381" s="169"/>
      <c r="Z381" s="169"/>
      <c r="AA381" s="169"/>
      <c r="AB381" s="169"/>
      <c r="AC381" s="164"/>
      <c r="AD381" s="164"/>
      <c r="AE381" s="164"/>
      <c r="AF381" s="164"/>
      <c r="AG381" s="164"/>
      <c r="AH381" s="164"/>
      <c r="AI381" s="164"/>
      <c r="AJ381" s="164"/>
      <c r="AK381" s="164"/>
      <c r="AL381" s="164"/>
      <c r="AM381" s="164"/>
      <c r="AN381" s="164"/>
      <c r="AO381" s="164"/>
      <c r="AP381" s="164"/>
      <c r="AQ381" s="164"/>
      <c r="AR381" s="164"/>
      <c r="AS381" s="169"/>
      <c r="AT381" s="169"/>
      <c r="AU381" s="169"/>
      <c r="AV381" s="169"/>
      <c r="AW381" s="9"/>
      <c r="AX381" s="9"/>
    </row>
    <row r="382" customFormat="false" ht="15" hidden="false" customHeight="false" outlineLevel="0" collapsed="false">
      <c r="F382" s="9"/>
      <c r="G382" s="9"/>
      <c r="H382" s="9"/>
      <c r="I382" s="177"/>
      <c r="J382" s="187"/>
      <c r="K382" s="164"/>
      <c r="L382" s="164"/>
      <c r="M382" s="164"/>
      <c r="N382" s="164"/>
      <c r="O382" s="164"/>
      <c r="P382" s="164"/>
      <c r="Q382" s="164"/>
      <c r="R382" s="164"/>
      <c r="S382" s="164"/>
      <c r="T382" s="164"/>
      <c r="U382" s="164"/>
      <c r="V382" s="164"/>
      <c r="W382" s="164"/>
      <c r="X382" s="164"/>
      <c r="Y382" s="169"/>
      <c r="Z382" s="169"/>
      <c r="AA382" s="169"/>
      <c r="AB382" s="169"/>
      <c r="AC382" s="164"/>
      <c r="AD382" s="164"/>
      <c r="AE382" s="164"/>
      <c r="AF382" s="164"/>
      <c r="AG382" s="164"/>
      <c r="AH382" s="164"/>
      <c r="AI382" s="164"/>
      <c r="AJ382" s="164"/>
      <c r="AK382" s="164"/>
      <c r="AL382" s="164"/>
      <c r="AM382" s="164"/>
      <c r="AN382" s="164"/>
      <c r="AO382" s="164"/>
      <c r="AP382" s="164"/>
      <c r="AQ382" s="164"/>
      <c r="AR382" s="164"/>
      <c r="AS382" s="169"/>
      <c r="AT382" s="169"/>
      <c r="AU382" s="169"/>
      <c r="AV382" s="169"/>
      <c r="AW382" s="9"/>
      <c r="AX382" s="9"/>
    </row>
    <row r="383" customFormat="false" ht="15" hidden="false" customHeight="false" outlineLevel="0" collapsed="false">
      <c r="F383" s="9"/>
      <c r="G383" s="9"/>
      <c r="H383" s="9"/>
      <c r="I383" s="177"/>
      <c r="J383" s="187"/>
      <c r="K383" s="164"/>
      <c r="L383" s="164"/>
      <c r="M383" s="164"/>
      <c r="N383" s="164"/>
      <c r="O383" s="164"/>
      <c r="P383" s="164"/>
      <c r="Q383" s="164"/>
      <c r="R383" s="164"/>
      <c r="S383" s="164"/>
      <c r="T383" s="164"/>
      <c r="U383" s="164"/>
      <c r="V383" s="164"/>
      <c r="W383" s="164"/>
      <c r="X383" s="164"/>
      <c r="Y383" s="169"/>
      <c r="Z383" s="169"/>
      <c r="AA383" s="169"/>
      <c r="AB383" s="169"/>
      <c r="AC383" s="164"/>
      <c r="AD383" s="164"/>
      <c r="AE383" s="164"/>
      <c r="AF383" s="164"/>
      <c r="AG383" s="164"/>
      <c r="AH383" s="164"/>
      <c r="AI383" s="164"/>
      <c r="AJ383" s="164"/>
      <c r="AK383" s="164"/>
      <c r="AL383" s="164"/>
      <c r="AM383" s="164"/>
      <c r="AN383" s="164"/>
      <c r="AO383" s="164"/>
      <c r="AP383" s="164"/>
      <c r="AQ383" s="164"/>
      <c r="AR383" s="164"/>
      <c r="AS383" s="169"/>
      <c r="AT383" s="169"/>
      <c r="AU383" s="169"/>
      <c r="AV383" s="169"/>
      <c r="AW383" s="9"/>
      <c r="AX383" s="9"/>
    </row>
    <row r="384" customFormat="false" ht="15" hidden="false" customHeight="false" outlineLevel="0" collapsed="false">
      <c r="F384" s="9"/>
      <c r="G384" s="9"/>
      <c r="H384" s="9"/>
      <c r="I384" s="9"/>
      <c r="J384" s="173"/>
      <c r="K384" s="174"/>
      <c r="L384" s="175"/>
      <c r="M384" s="2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row>
    <row r="385" customFormat="false" ht="15" hidden="false" customHeight="false" outlineLevel="0" collapsed="false">
      <c r="F385" s="9"/>
      <c r="G385" s="9"/>
      <c r="H385" s="9"/>
      <c r="I385" s="9"/>
      <c r="J385" s="173"/>
      <c r="K385" s="174"/>
      <c r="L385" s="175"/>
      <c r="M385" s="2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row>
    <row r="386" customFormat="false" ht="15" hidden="false" customHeight="false" outlineLevel="0" collapsed="false">
      <c r="F386" s="9"/>
      <c r="G386" s="9"/>
      <c r="H386" s="9"/>
      <c r="I386" s="9"/>
      <c r="J386" s="173"/>
      <c r="K386" s="174"/>
      <c r="L386" s="175"/>
      <c r="M386" s="2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row>
    <row r="387" customFormat="false" ht="15" hidden="false" customHeight="false" outlineLevel="0" collapsed="false">
      <c r="F387" s="9"/>
      <c r="G387" s="9"/>
      <c r="H387" s="9"/>
      <c r="I387" s="9"/>
      <c r="J387" s="173"/>
      <c r="K387" s="174"/>
      <c r="L387" s="175"/>
      <c r="M387" s="2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row>
    <row r="388" customFormat="false" ht="15" hidden="false" customHeight="false" outlineLevel="0" collapsed="false">
      <c r="F388" s="9"/>
      <c r="G388" s="9"/>
      <c r="H388" s="9"/>
      <c r="I388" s="9"/>
      <c r="J388" s="173"/>
      <c r="K388" s="174"/>
      <c r="L388" s="175"/>
      <c r="M388" s="2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row>
    <row r="389" customFormat="false" ht="15" hidden="false" customHeight="false" outlineLevel="0" collapsed="false">
      <c r="F389" s="9"/>
      <c r="G389" s="9"/>
      <c r="H389" s="9"/>
      <c r="I389" s="9"/>
      <c r="J389" s="173"/>
      <c r="K389" s="174"/>
      <c r="L389" s="175"/>
      <c r="M389" s="2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row>
    <row r="390" customFormat="false" ht="15" hidden="false" customHeight="false" outlineLevel="0" collapsed="false">
      <c r="F390" s="9"/>
      <c r="G390" s="9"/>
      <c r="H390" s="9"/>
      <c r="I390" s="9"/>
      <c r="J390" s="173"/>
      <c r="K390" s="174"/>
      <c r="L390" s="175"/>
      <c r="M390" s="2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row>
    <row r="391" customFormat="false" ht="15" hidden="false" customHeight="false" outlineLevel="0" collapsed="false">
      <c r="F391" s="9"/>
      <c r="G391" s="9"/>
      <c r="H391" s="9"/>
      <c r="I391" s="9"/>
      <c r="J391" s="173"/>
      <c r="K391" s="174"/>
      <c r="L391" s="175"/>
      <c r="M391" s="2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row>
  </sheetData>
  <mergeCells count="538">
    <mergeCell ref="G5:I5"/>
    <mergeCell ref="G6:I6"/>
    <mergeCell ref="J6:L6"/>
    <mergeCell ref="G7:I7"/>
    <mergeCell ref="G8:I8"/>
    <mergeCell ref="J9:L9"/>
    <mergeCell ref="G10:I10"/>
    <mergeCell ref="G11:I11"/>
    <mergeCell ref="G13:I13"/>
    <mergeCell ref="G15:I15"/>
    <mergeCell ref="J15:L15"/>
    <mergeCell ref="G16:I16"/>
    <mergeCell ref="G17:I17"/>
    <mergeCell ref="G19:I19"/>
    <mergeCell ref="G21:I21"/>
    <mergeCell ref="B27:I27"/>
    <mergeCell ref="B28:I28"/>
    <mergeCell ref="H33:H34"/>
    <mergeCell ref="I33:I34"/>
    <mergeCell ref="G35:H36"/>
    <mergeCell ref="I35:I36"/>
    <mergeCell ref="C36:F36"/>
    <mergeCell ref="C37:F37"/>
    <mergeCell ref="H37:H38"/>
    <mergeCell ref="I37:I38"/>
    <mergeCell ref="G39:H40"/>
    <mergeCell ref="I39:I40"/>
    <mergeCell ref="H41:H42"/>
    <mergeCell ref="I41:I42"/>
    <mergeCell ref="H43:H45"/>
    <mergeCell ref="I43:I45"/>
    <mergeCell ref="H46:H47"/>
    <mergeCell ref="I46:I47"/>
    <mergeCell ref="B56:B57"/>
    <mergeCell ref="C56:C57"/>
    <mergeCell ref="D56:D57"/>
    <mergeCell ref="E56:E57"/>
    <mergeCell ref="F56:I56"/>
    <mergeCell ref="M59:AF60"/>
    <mergeCell ref="M133:AI133"/>
    <mergeCell ref="M158:AI158"/>
    <mergeCell ref="M160:AI160"/>
    <mergeCell ref="A252:A253"/>
    <mergeCell ref="B252:B253"/>
    <mergeCell ref="C252:C253"/>
    <mergeCell ref="D252:D253"/>
    <mergeCell ref="E252:E253"/>
    <mergeCell ref="C288:D288"/>
    <mergeCell ref="C289:D289"/>
    <mergeCell ref="C291:D291"/>
    <mergeCell ref="E291:F291"/>
    <mergeCell ref="C292:D292"/>
    <mergeCell ref="E292:F292"/>
    <mergeCell ref="K306:M309"/>
    <mergeCell ref="N306:P309"/>
    <mergeCell ref="Q306:AV306"/>
    <mergeCell ref="Q307:W309"/>
    <mergeCell ref="X307:AV307"/>
    <mergeCell ref="X308:AB309"/>
    <mergeCell ref="AC308:AF309"/>
    <mergeCell ref="AG308:AJ309"/>
    <mergeCell ref="AK308:AN309"/>
    <mergeCell ref="AO308:AV308"/>
    <mergeCell ref="AO309:AR309"/>
    <mergeCell ref="AS309:AV309"/>
    <mergeCell ref="K310:M310"/>
    <mergeCell ref="N310:P310"/>
    <mergeCell ref="Q310:W310"/>
    <mergeCell ref="X310:AB310"/>
    <mergeCell ref="AC310:AF310"/>
    <mergeCell ref="AG310:AJ310"/>
    <mergeCell ref="AK310:AN310"/>
    <mergeCell ref="AO310:AR310"/>
    <mergeCell ref="AS310:AV310"/>
    <mergeCell ref="K312:M312"/>
    <mergeCell ref="N312:P312"/>
    <mergeCell ref="Q312:W312"/>
    <mergeCell ref="X312:AB312"/>
    <mergeCell ref="AC312:AF312"/>
    <mergeCell ref="AG312:AJ312"/>
    <mergeCell ref="AK312:AN312"/>
    <mergeCell ref="AO312:AR312"/>
    <mergeCell ref="AS312:AV312"/>
    <mergeCell ref="K313:M314"/>
    <mergeCell ref="N313:P314"/>
    <mergeCell ref="Q313:W314"/>
    <mergeCell ref="X313:AB314"/>
    <mergeCell ref="AC313:AF314"/>
    <mergeCell ref="AG313:AJ314"/>
    <mergeCell ref="AK313:AN314"/>
    <mergeCell ref="AO313:AR314"/>
    <mergeCell ref="AS313:AV314"/>
    <mergeCell ref="K315:M315"/>
    <mergeCell ref="N315:P315"/>
    <mergeCell ref="Q315:W315"/>
    <mergeCell ref="X315:AB315"/>
    <mergeCell ref="AC315:AF315"/>
    <mergeCell ref="AG315:AJ315"/>
    <mergeCell ref="AK315:AN315"/>
    <mergeCell ref="AO315:AR315"/>
    <mergeCell ref="AS315:AV315"/>
    <mergeCell ref="K316:M316"/>
    <mergeCell ref="N316:P316"/>
    <mergeCell ref="Q316:W316"/>
    <mergeCell ref="X316:AB316"/>
    <mergeCell ref="AC316:AF316"/>
    <mergeCell ref="AG316:AJ316"/>
    <mergeCell ref="AK316:AN316"/>
    <mergeCell ref="AO316:AR316"/>
    <mergeCell ref="AS316:AV316"/>
    <mergeCell ref="K317:M317"/>
    <mergeCell ref="N317:P317"/>
    <mergeCell ref="Q317:W317"/>
    <mergeCell ref="X317:AB317"/>
    <mergeCell ref="AC317:AF317"/>
    <mergeCell ref="AG317:AJ317"/>
    <mergeCell ref="AK317:AN317"/>
    <mergeCell ref="AO317:AR317"/>
    <mergeCell ref="AS317:AV317"/>
    <mergeCell ref="K318:M318"/>
    <mergeCell ref="N318:P318"/>
    <mergeCell ref="Q318:W318"/>
    <mergeCell ref="X318:AB318"/>
    <mergeCell ref="AC318:AF318"/>
    <mergeCell ref="AG318:AJ318"/>
    <mergeCell ref="AK318:AN318"/>
    <mergeCell ref="AO318:AR318"/>
    <mergeCell ref="AS318:AV318"/>
    <mergeCell ref="K319:M319"/>
    <mergeCell ref="N319:P319"/>
    <mergeCell ref="Q319:W319"/>
    <mergeCell ref="X319:AB319"/>
    <mergeCell ref="AC319:AF319"/>
    <mergeCell ref="AG319:AJ319"/>
    <mergeCell ref="AK319:AN319"/>
    <mergeCell ref="AO319:AR319"/>
    <mergeCell ref="AS319:AV319"/>
    <mergeCell ref="K320:M320"/>
    <mergeCell ref="N320:P320"/>
    <mergeCell ref="Q320:W320"/>
    <mergeCell ref="X320:AB320"/>
    <mergeCell ref="AC320:AF320"/>
    <mergeCell ref="AG320:AJ320"/>
    <mergeCell ref="AK320:AN320"/>
    <mergeCell ref="AO320:AR320"/>
    <mergeCell ref="AS320:AV320"/>
    <mergeCell ref="K321:M322"/>
    <mergeCell ref="N321:P322"/>
    <mergeCell ref="Q321:W322"/>
    <mergeCell ref="X321:AB322"/>
    <mergeCell ref="AC321:AF322"/>
    <mergeCell ref="AG321:AJ322"/>
    <mergeCell ref="AK321:AN322"/>
    <mergeCell ref="AO321:AR322"/>
    <mergeCell ref="AS321:AV322"/>
    <mergeCell ref="K323:M323"/>
    <mergeCell ref="N323:P323"/>
    <mergeCell ref="Q323:W323"/>
    <mergeCell ref="X323:AB323"/>
    <mergeCell ref="AC323:AF323"/>
    <mergeCell ref="AG323:AJ323"/>
    <mergeCell ref="AK323:AN323"/>
    <mergeCell ref="AO323:AR323"/>
    <mergeCell ref="AS323:AV323"/>
    <mergeCell ref="K324:M324"/>
    <mergeCell ref="N324:P324"/>
    <mergeCell ref="Q324:W324"/>
    <mergeCell ref="X324:AB324"/>
    <mergeCell ref="AC324:AF324"/>
    <mergeCell ref="AG324:AJ324"/>
    <mergeCell ref="AK324:AN324"/>
    <mergeCell ref="AO324:AR324"/>
    <mergeCell ref="AS324:AV324"/>
    <mergeCell ref="K325:M326"/>
    <mergeCell ref="N325:P326"/>
    <mergeCell ref="Q325:W326"/>
    <mergeCell ref="X325:AB326"/>
    <mergeCell ref="AC325:AF326"/>
    <mergeCell ref="AG325:AJ326"/>
    <mergeCell ref="AK325:AN326"/>
    <mergeCell ref="AO325:AR326"/>
    <mergeCell ref="AS325:AV326"/>
    <mergeCell ref="K327:M328"/>
    <mergeCell ref="N327:P328"/>
    <mergeCell ref="Q327:W328"/>
    <mergeCell ref="X327:AB328"/>
    <mergeCell ref="AC327:AF328"/>
    <mergeCell ref="AG327:AJ328"/>
    <mergeCell ref="AK327:AN328"/>
    <mergeCell ref="AO327:AR328"/>
    <mergeCell ref="AS327:AV328"/>
    <mergeCell ref="K329:M330"/>
    <mergeCell ref="N329:P330"/>
    <mergeCell ref="Q329:W330"/>
    <mergeCell ref="X329:AB330"/>
    <mergeCell ref="AC329:AF330"/>
    <mergeCell ref="AG329:AJ330"/>
    <mergeCell ref="AK329:AN330"/>
    <mergeCell ref="AO329:AR330"/>
    <mergeCell ref="AS329:AV330"/>
    <mergeCell ref="K331:M331"/>
    <mergeCell ref="N331:P331"/>
    <mergeCell ref="Q331:W331"/>
    <mergeCell ref="X331:AB331"/>
    <mergeCell ref="AC331:AF331"/>
    <mergeCell ref="AG331:AJ331"/>
    <mergeCell ref="AK331:AN331"/>
    <mergeCell ref="AO331:AR331"/>
    <mergeCell ref="AS331:AV331"/>
    <mergeCell ref="K332:M332"/>
    <mergeCell ref="N332:P332"/>
    <mergeCell ref="Q332:W332"/>
    <mergeCell ref="X332:AB332"/>
    <mergeCell ref="AC332:AF332"/>
    <mergeCell ref="AG332:AJ332"/>
    <mergeCell ref="AK332:AN332"/>
    <mergeCell ref="AO332:AR332"/>
    <mergeCell ref="AS332:AV332"/>
    <mergeCell ref="K333:M333"/>
    <mergeCell ref="N333:P333"/>
    <mergeCell ref="Q333:W333"/>
    <mergeCell ref="X333:AB333"/>
    <mergeCell ref="AC333:AF333"/>
    <mergeCell ref="AG333:AJ333"/>
    <mergeCell ref="AK333:AN333"/>
    <mergeCell ref="AO333:AR333"/>
    <mergeCell ref="AS333:AV333"/>
    <mergeCell ref="K334:M334"/>
    <mergeCell ref="N334:P334"/>
    <mergeCell ref="Q334:W334"/>
    <mergeCell ref="X334:AB334"/>
    <mergeCell ref="AC334:AF334"/>
    <mergeCell ref="AG334:AJ334"/>
    <mergeCell ref="AK334:AN334"/>
    <mergeCell ref="AO334:AR334"/>
    <mergeCell ref="AS334:AV334"/>
    <mergeCell ref="K335:M336"/>
    <mergeCell ref="N335:P336"/>
    <mergeCell ref="Q335:W336"/>
    <mergeCell ref="X335:AB336"/>
    <mergeCell ref="AC335:AF336"/>
    <mergeCell ref="AG335:AJ336"/>
    <mergeCell ref="AK335:AN336"/>
    <mergeCell ref="AO335:AR336"/>
    <mergeCell ref="AS335:AV336"/>
    <mergeCell ref="K337:M337"/>
    <mergeCell ref="N337:P337"/>
    <mergeCell ref="Q337:W337"/>
    <mergeCell ref="X337:AB337"/>
    <mergeCell ref="AC337:AF337"/>
    <mergeCell ref="AG337:AJ337"/>
    <mergeCell ref="AK337:AN337"/>
    <mergeCell ref="AO337:AR337"/>
    <mergeCell ref="AS337:AV337"/>
    <mergeCell ref="K338:M338"/>
    <mergeCell ref="N338:P338"/>
    <mergeCell ref="Q338:W338"/>
    <mergeCell ref="X338:AB338"/>
    <mergeCell ref="AC338:AF338"/>
    <mergeCell ref="AG338:AJ338"/>
    <mergeCell ref="AK338:AN338"/>
    <mergeCell ref="AO338:AR338"/>
    <mergeCell ref="AS338:AV338"/>
    <mergeCell ref="K339:M339"/>
    <mergeCell ref="N339:P339"/>
    <mergeCell ref="Q339:W339"/>
    <mergeCell ref="X339:AB339"/>
    <mergeCell ref="AC339:AF339"/>
    <mergeCell ref="AG339:AJ339"/>
    <mergeCell ref="AK339:AN339"/>
    <mergeCell ref="AO339:AR339"/>
    <mergeCell ref="AS339:AV339"/>
    <mergeCell ref="K340:M340"/>
    <mergeCell ref="N340:P340"/>
    <mergeCell ref="Q340:W340"/>
    <mergeCell ref="X340:AB340"/>
    <mergeCell ref="AC340:AF340"/>
    <mergeCell ref="AG340:AJ340"/>
    <mergeCell ref="AK340:AN340"/>
    <mergeCell ref="AO340:AR340"/>
    <mergeCell ref="AS340:AV340"/>
    <mergeCell ref="K341:M342"/>
    <mergeCell ref="N341:P342"/>
    <mergeCell ref="Q341:W342"/>
    <mergeCell ref="X341:AB342"/>
    <mergeCell ref="AC341:AF342"/>
    <mergeCell ref="AG341:AJ342"/>
    <mergeCell ref="AK341:AN342"/>
    <mergeCell ref="AO341:AR342"/>
    <mergeCell ref="AS341:AV342"/>
    <mergeCell ref="K343:M343"/>
    <mergeCell ref="N343:P343"/>
    <mergeCell ref="Q343:W343"/>
    <mergeCell ref="X343:AB343"/>
    <mergeCell ref="AC343:AF343"/>
    <mergeCell ref="AG343:AJ343"/>
    <mergeCell ref="AK343:AN343"/>
    <mergeCell ref="AO343:AR343"/>
    <mergeCell ref="AS343:AV343"/>
    <mergeCell ref="K344:M344"/>
    <mergeCell ref="N344:P344"/>
    <mergeCell ref="Q344:W344"/>
    <mergeCell ref="X344:AB344"/>
    <mergeCell ref="AC344:AF344"/>
    <mergeCell ref="AG344:AJ344"/>
    <mergeCell ref="AK344:AN344"/>
    <mergeCell ref="AO344:AR344"/>
    <mergeCell ref="AS344:AV344"/>
    <mergeCell ref="K345:M345"/>
    <mergeCell ref="N345:P345"/>
    <mergeCell ref="Q345:W345"/>
    <mergeCell ref="X345:AB345"/>
    <mergeCell ref="AC345:AF345"/>
    <mergeCell ref="AG345:AJ345"/>
    <mergeCell ref="AK345:AN345"/>
    <mergeCell ref="AO345:AR345"/>
    <mergeCell ref="AS345:AV345"/>
    <mergeCell ref="K346:M346"/>
    <mergeCell ref="N346:P346"/>
    <mergeCell ref="Q346:W346"/>
    <mergeCell ref="X346:AB346"/>
    <mergeCell ref="AC346:AF346"/>
    <mergeCell ref="AG346:AJ346"/>
    <mergeCell ref="AK346:AN346"/>
    <mergeCell ref="AO346:AR346"/>
    <mergeCell ref="AS346:AV346"/>
    <mergeCell ref="K347:M348"/>
    <mergeCell ref="N347:P348"/>
    <mergeCell ref="Q347:W348"/>
    <mergeCell ref="X347:AB348"/>
    <mergeCell ref="AC347:AF348"/>
    <mergeCell ref="AG347:AJ348"/>
    <mergeCell ref="AK347:AN348"/>
    <mergeCell ref="AO347:AR348"/>
    <mergeCell ref="AS347:AV348"/>
    <mergeCell ref="K349:M349"/>
    <mergeCell ref="N349:P349"/>
    <mergeCell ref="Q349:W349"/>
    <mergeCell ref="X349:AB349"/>
    <mergeCell ref="AC349:AF349"/>
    <mergeCell ref="AG349:AJ349"/>
    <mergeCell ref="AK349:AN349"/>
    <mergeCell ref="AO349:AR349"/>
    <mergeCell ref="AS349:AV349"/>
    <mergeCell ref="K350:M350"/>
    <mergeCell ref="N350:P350"/>
    <mergeCell ref="Q350:W350"/>
    <mergeCell ref="X350:AB350"/>
    <mergeCell ref="AC350:AF350"/>
    <mergeCell ref="AG350:AJ350"/>
    <mergeCell ref="AK350:AN350"/>
    <mergeCell ref="AO350:AR350"/>
    <mergeCell ref="AS350:AV350"/>
    <mergeCell ref="K351:M351"/>
    <mergeCell ref="N351:P351"/>
    <mergeCell ref="Q351:W351"/>
    <mergeCell ref="X351:AB351"/>
    <mergeCell ref="AC351:AF351"/>
    <mergeCell ref="AG351:AJ351"/>
    <mergeCell ref="AK351:AN351"/>
    <mergeCell ref="AO351:AR351"/>
    <mergeCell ref="AS351:AV351"/>
    <mergeCell ref="K352:M353"/>
    <mergeCell ref="N352:P353"/>
    <mergeCell ref="Q352:W353"/>
    <mergeCell ref="X352:AB353"/>
    <mergeCell ref="AC352:AF353"/>
    <mergeCell ref="AG352:AJ353"/>
    <mergeCell ref="AK352:AN353"/>
    <mergeCell ref="AO352:AR353"/>
    <mergeCell ref="AS352:AV353"/>
    <mergeCell ref="K354:M354"/>
    <mergeCell ref="N354:P354"/>
    <mergeCell ref="Q354:W354"/>
    <mergeCell ref="X354:AB354"/>
    <mergeCell ref="AC354:AF354"/>
    <mergeCell ref="AG354:AJ354"/>
    <mergeCell ref="AK354:AN354"/>
    <mergeCell ref="AO354:AR354"/>
    <mergeCell ref="AS354:AV354"/>
    <mergeCell ref="K355:M356"/>
    <mergeCell ref="N355:P356"/>
    <mergeCell ref="Q355:W356"/>
    <mergeCell ref="X355:AB356"/>
    <mergeCell ref="AC355:AF356"/>
    <mergeCell ref="AG355:AJ356"/>
    <mergeCell ref="AK355:AN356"/>
    <mergeCell ref="AO355:AR356"/>
    <mergeCell ref="AS355:AV356"/>
    <mergeCell ref="K357:M358"/>
    <mergeCell ref="N357:P358"/>
    <mergeCell ref="Q357:W358"/>
    <mergeCell ref="X357:AB358"/>
    <mergeCell ref="AC357:AF358"/>
    <mergeCell ref="AG357:AJ358"/>
    <mergeCell ref="AK357:AN358"/>
    <mergeCell ref="AO357:AR358"/>
    <mergeCell ref="AS357:AV358"/>
    <mergeCell ref="K359:M359"/>
    <mergeCell ref="N359:P359"/>
    <mergeCell ref="Q359:W359"/>
    <mergeCell ref="X359:AB359"/>
    <mergeCell ref="AC359:AF359"/>
    <mergeCell ref="AG359:AJ359"/>
    <mergeCell ref="AK359:AN359"/>
    <mergeCell ref="AO359:AR359"/>
    <mergeCell ref="AS359:AV359"/>
    <mergeCell ref="K360:M360"/>
    <mergeCell ref="N360:P360"/>
    <mergeCell ref="Q360:W360"/>
    <mergeCell ref="X360:AB360"/>
    <mergeCell ref="AC360:AF360"/>
    <mergeCell ref="AG360:AJ360"/>
    <mergeCell ref="AK360:AN360"/>
    <mergeCell ref="AO360:AR360"/>
    <mergeCell ref="AS360:AV360"/>
    <mergeCell ref="K361:M362"/>
    <mergeCell ref="N361:P362"/>
    <mergeCell ref="Q361:W362"/>
    <mergeCell ref="X361:AB362"/>
    <mergeCell ref="AC361:AF362"/>
    <mergeCell ref="AG361:AJ362"/>
    <mergeCell ref="AK361:AN362"/>
    <mergeCell ref="AO361:AR362"/>
    <mergeCell ref="AS361:AV362"/>
    <mergeCell ref="K363:M363"/>
    <mergeCell ref="N363:P363"/>
    <mergeCell ref="Q363:W363"/>
    <mergeCell ref="X363:AB363"/>
    <mergeCell ref="AC363:AF363"/>
    <mergeCell ref="AG363:AJ363"/>
    <mergeCell ref="AK363:AN363"/>
    <mergeCell ref="AO363:AR363"/>
    <mergeCell ref="AS363:AV363"/>
    <mergeCell ref="K364:M364"/>
    <mergeCell ref="N364:P364"/>
    <mergeCell ref="Q364:W364"/>
    <mergeCell ref="X364:AB364"/>
    <mergeCell ref="AC364:AF364"/>
    <mergeCell ref="AG364:AJ364"/>
    <mergeCell ref="AK364:AN364"/>
    <mergeCell ref="AO364:AR364"/>
    <mergeCell ref="AS364:AV364"/>
    <mergeCell ref="K365:M365"/>
    <mergeCell ref="N365:P365"/>
    <mergeCell ref="Q365:W365"/>
    <mergeCell ref="X365:AB365"/>
    <mergeCell ref="AC365:AF365"/>
    <mergeCell ref="AG365:AJ365"/>
    <mergeCell ref="AK365:AN365"/>
    <mergeCell ref="AO365:AR365"/>
    <mergeCell ref="AS365:AV365"/>
    <mergeCell ref="K366:M366"/>
    <mergeCell ref="N366:P366"/>
    <mergeCell ref="Q366:W366"/>
    <mergeCell ref="X366:AB366"/>
    <mergeCell ref="AC366:AF366"/>
    <mergeCell ref="AG366:AJ366"/>
    <mergeCell ref="AK366:AN366"/>
    <mergeCell ref="AO366:AR366"/>
    <mergeCell ref="AS366:AV366"/>
    <mergeCell ref="K372:AV372"/>
    <mergeCell ref="K373:X374"/>
    <mergeCell ref="Y373:AV373"/>
    <mergeCell ref="Y374:AJ374"/>
    <mergeCell ref="AK374:AV374"/>
    <mergeCell ref="K375:N375"/>
    <mergeCell ref="O375:T375"/>
    <mergeCell ref="U375:X375"/>
    <mergeCell ref="Y375:AB375"/>
    <mergeCell ref="AC375:AF375"/>
    <mergeCell ref="AG375:AJ375"/>
    <mergeCell ref="AK375:AN375"/>
    <mergeCell ref="AO375:AR375"/>
    <mergeCell ref="AS375:AV375"/>
    <mergeCell ref="K376:N376"/>
    <mergeCell ref="O376:T376"/>
    <mergeCell ref="U376:X376"/>
    <mergeCell ref="Y376:AB376"/>
    <mergeCell ref="AC376:AF376"/>
    <mergeCell ref="AG376:AJ376"/>
    <mergeCell ref="AK376:AN376"/>
    <mergeCell ref="AO376:AR376"/>
    <mergeCell ref="AS376:AV376"/>
    <mergeCell ref="K377:N377"/>
    <mergeCell ref="O377:T377"/>
    <mergeCell ref="U377:X377"/>
    <mergeCell ref="Y377:AB377"/>
    <mergeCell ref="AC377:AF377"/>
    <mergeCell ref="AG377:AJ377"/>
    <mergeCell ref="AK377:AN377"/>
    <mergeCell ref="AO377:AR377"/>
    <mergeCell ref="AS377:AV377"/>
    <mergeCell ref="K378:N379"/>
    <mergeCell ref="O378:T379"/>
    <mergeCell ref="U378:X379"/>
    <mergeCell ref="Y378:AB379"/>
    <mergeCell ref="AC378:AF379"/>
    <mergeCell ref="AG378:AJ379"/>
    <mergeCell ref="AK378:AN379"/>
    <mergeCell ref="AO378:AR379"/>
    <mergeCell ref="AS378:AV379"/>
    <mergeCell ref="K380:N380"/>
    <mergeCell ref="O380:T380"/>
    <mergeCell ref="U380:X380"/>
    <mergeCell ref="Y380:AB380"/>
    <mergeCell ref="AC380:AF380"/>
    <mergeCell ref="AG380:AJ380"/>
    <mergeCell ref="AK380:AN380"/>
    <mergeCell ref="AO380:AR380"/>
    <mergeCell ref="AS380:AV380"/>
    <mergeCell ref="K381:N381"/>
    <mergeCell ref="O381:T381"/>
    <mergeCell ref="U381:X381"/>
    <mergeCell ref="Y381:AB381"/>
    <mergeCell ref="AC381:AF381"/>
    <mergeCell ref="AG381:AJ381"/>
    <mergeCell ref="AK381:AN381"/>
    <mergeCell ref="AO381:AR381"/>
    <mergeCell ref="AS381:AV381"/>
    <mergeCell ref="K382:N382"/>
    <mergeCell ref="O382:T382"/>
    <mergeCell ref="U382:X382"/>
    <mergeCell ref="Y382:AB382"/>
    <mergeCell ref="AC382:AF382"/>
    <mergeCell ref="AG382:AJ382"/>
    <mergeCell ref="AK382:AN382"/>
    <mergeCell ref="AO382:AR382"/>
    <mergeCell ref="AS382:AV382"/>
    <mergeCell ref="K383:N383"/>
    <mergeCell ref="O383:T383"/>
    <mergeCell ref="U383:X383"/>
    <mergeCell ref="Y383:AB383"/>
    <mergeCell ref="AC383:AF383"/>
    <mergeCell ref="AG383:AJ383"/>
    <mergeCell ref="AK383:AN383"/>
    <mergeCell ref="AO383:AR383"/>
    <mergeCell ref="AS383:AV383"/>
  </mergeCells>
  <printOptions headings="false" gridLines="false" gridLinesSet="true" horizontalCentered="false" verticalCentered="false"/>
  <pageMargins left="0.39375" right="0.196527777777778" top="0.196527777777778" bottom="0.196527777777778" header="0.511811023622047" footer="0.511811023622047"/>
  <pageSetup paperSize="9" scale="53" fitToWidth="1" fitToHeight="1" pageOrder="downThenOver" orientation="portrait" blackAndWhite="false" draft="false" cellComments="none" horizontalDpi="300" verticalDpi="300" copies="1"/>
  <headerFooter differentFirst="false" differentOddEven="false">
    <oddHeader/>
    <oddFooter/>
  </headerFooter>
  <rowBreaks count="5" manualBreakCount="5">
    <brk id="53" man="true" max="16383" min="0"/>
    <brk id="102" man="true" max="16383" min="0"/>
    <brk id="143" man="true" max="16383" min="0"/>
    <brk id="190" man="true" max="16383" min="0"/>
    <brk id="248" man="true" max="16383" min="0"/>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00CC"/>
    <pageSetUpPr fitToPage="true"/>
  </sheetPr>
  <dimension ref="A1:AQ1022"/>
  <sheetViews>
    <sheetView showFormulas="false" showGridLines="true" showRowColHeaders="true" showZeros="true" rightToLeft="false" tabSelected="false" showOutlineSymbols="true" defaultGridColor="true" view="pageBreakPreview" topLeftCell="A1" colorId="64" zoomScale="100" zoomScaleNormal="80" zoomScalePageLayoutView="100" workbookViewId="0">
      <pane xSplit="14" ySplit="5" topLeftCell="O100" activePane="bottomRight" state="frozen"/>
      <selection pane="topLeft" activeCell="A1" activeCellId="0" sqref="A1"/>
      <selection pane="topRight" activeCell="O1" activeCellId="0" sqref="O1"/>
      <selection pane="bottomLeft" activeCell="A100" activeCellId="0" sqref="A100"/>
      <selection pane="bottomRight" activeCell="J115" activeCellId="0" sqref="J115"/>
    </sheetView>
  </sheetViews>
  <sheetFormatPr defaultColWidth="9.140625" defaultRowHeight="15" zeroHeight="false" outlineLevelRow="0" outlineLevelCol="0"/>
  <cols>
    <col collapsed="false" customWidth="true" hidden="false" outlineLevel="0" max="1" min="1" style="188" width="48.14"/>
    <col collapsed="false" customWidth="true" hidden="false" outlineLevel="0" max="2" min="2" style="188" width="12"/>
    <col collapsed="false" customWidth="true" hidden="false" outlineLevel="0" max="3" min="3" style="189" width="5.57"/>
    <col collapsed="false" customWidth="true" hidden="false" outlineLevel="0" max="4" min="4" style="189" width="4.85"/>
    <col collapsed="false" customWidth="true" hidden="false" outlineLevel="0" max="5" min="5" style="189" width="5.28"/>
    <col collapsed="false" customWidth="true" hidden="false" outlineLevel="0" max="6" min="6" style="189" width="6.85"/>
    <col collapsed="false" customWidth="true" hidden="false" outlineLevel="0" max="7" min="7" style="188" width="18"/>
    <col collapsed="false" customWidth="true" hidden="false" outlineLevel="0" max="9" min="8" style="188" width="15.43"/>
    <col collapsed="false" customWidth="true" hidden="false" outlineLevel="0" max="10" min="10" style="188" width="17.54"/>
    <col collapsed="false" customWidth="true" hidden="false" outlineLevel="0" max="11" min="11" style="188" width="16.84"/>
    <col collapsed="false" customWidth="true" hidden="false" outlineLevel="0" max="12" min="12" style="188" width="16.42"/>
    <col collapsed="false" customWidth="true" hidden="false" outlineLevel="0" max="13" min="13" style="188" width="13.89"/>
    <col collapsed="false" customWidth="true" hidden="false" outlineLevel="0" max="15" min="14" style="188" width="5.57"/>
    <col collapsed="false" customWidth="true" hidden="false" outlineLevel="0" max="16" min="16" style="188" width="19.71"/>
    <col collapsed="false" customWidth="true" hidden="false" outlineLevel="0" max="17" min="17" style="188" width="17.57"/>
    <col collapsed="false" customWidth="true" hidden="false" outlineLevel="0" max="18" min="18" style="190" width="30.13"/>
    <col collapsed="false" customWidth="false" hidden="false" outlineLevel="0" max="25" min="19" style="188" width="9.14"/>
    <col collapsed="false" customWidth="true" hidden="false" outlineLevel="0" max="28" min="26" style="188" width="15.43"/>
    <col collapsed="false" customWidth="true" hidden="false" outlineLevel="0" max="29" min="29" style="188" width="13.14"/>
    <col collapsed="false" customWidth="true" hidden="false" outlineLevel="0" max="30" min="30" style="188" width="6.43"/>
    <col collapsed="false" customWidth="true" hidden="false" outlineLevel="0" max="31" min="31" style="188" width="5.57"/>
    <col collapsed="false" customWidth="true" hidden="false" outlineLevel="0" max="32" min="32" style="188" width="14.28"/>
    <col collapsed="false" customWidth="true" hidden="false" outlineLevel="0" max="34" min="33" style="188" width="5.57"/>
    <col collapsed="false" customWidth="true" hidden="false" outlineLevel="0" max="35" min="35" style="188" width="10.85"/>
    <col collapsed="false" customWidth="true" hidden="false" outlineLevel="0" max="36" min="36" style="188" width="6.43"/>
    <col collapsed="false" customWidth="true" hidden="false" outlineLevel="0" max="37" min="37" style="188" width="5.57"/>
    <col collapsed="false" customWidth="false" hidden="false" outlineLevel="0" max="38" min="38" style="188" width="9.14"/>
    <col collapsed="false" customWidth="true" hidden="false" outlineLevel="0" max="39" min="39" style="191" width="15.43"/>
    <col collapsed="false" customWidth="true" hidden="false" outlineLevel="0" max="40" min="40" style="192" width="14.71"/>
    <col collapsed="false" customWidth="true" hidden="false" outlineLevel="0" max="41" min="41" style="188" width="10.85"/>
    <col collapsed="false" customWidth="true" hidden="false" outlineLevel="0" max="42" min="42" style="188" width="16.14"/>
    <col collapsed="false" customWidth="true" hidden="false" outlineLevel="0" max="43" min="43" style="188" width="19.28"/>
    <col collapsed="false" customWidth="false" hidden="false" outlineLevel="0" max="16384" min="44" style="188" width="9.14"/>
  </cols>
  <sheetData>
    <row r="1" s="193" customFormat="true" ht="15" hidden="false" customHeight="false" outlineLevel="0" collapsed="false">
      <c r="C1" s="194"/>
      <c r="D1" s="194"/>
      <c r="E1" s="194"/>
      <c r="F1" s="194"/>
      <c r="R1" s="195"/>
      <c r="AM1" s="191" t="s">
        <v>501</v>
      </c>
      <c r="AN1" s="192"/>
    </row>
    <row r="2" customFormat="false" ht="15" hidden="false" customHeight="false" outlineLevel="0" collapsed="false">
      <c r="A2" s="196" t="s">
        <v>502</v>
      </c>
      <c r="B2" s="196"/>
      <c r="C2" s="197"/>
      <c r="D2" s="197"/>
      <c r="E2" s="197"/>
      <c r="F2" s="197"/>
      <c r="Z2" s="198" t="s">
        <v>503</v>
      </c>
      <c r="AA2" s="198"/>
      <c r="AB2" s="198"/>
      <c r="AC2" s="198"/>
      <c r="AD2" s="198"/>
      <c r="AE2" s="198"/>
      <c r="AF2" s="199" t="s">
        <v>504</v>
      </c>
      <c r="AG2" s="199"/>
      <c r="AH2" s="199"/>
      <c r="AI2" s="199"/>
      <c r="AJ2" s="199"/>
      <c r="AK2" s="199"/>
    </row>
    <row r="3" customFormat="false" ht="28.5" hidden="false" customHeight="true" outlineLevel="0" collapsed="false">
      <c r="A3" s="200" t="s">
        <v>505</v>
      </c>
      <c r="B3" s="201" t="s">
        <v>506</v>
      </c>
      <c r="C3" s="200" t="s">
        <v>507</v>
      </c>
      <c r="D3" s="202" t="s">
        <v>508</v>
      </c>
      <c r="E3" s="202" t="s">
        <v>509</v>
      </c>
      <c r="F3" s="202" t="s">
        <v>231</v>
      </c>
      <c r="G3" s="203" t="s">
        <v>510</v>
      </c>
      <c r="H3" s="203"/>
      <c r="I3" s="203"/>
      <c r="J3" s="198" t="s">
        <v>511</v>
      </c>
      <c r="K3" s="198"/>
      <c r="L3" s="198"/>
      <c r="M3" s="204" t="s">
        <v>512</v>
      </c>
      <c r="N3" s="204"/>
      <c r="O3" s="204"/>
      <c r="Z3" s="198" t="s">
        <v>511</v>
      </c>
      <c r="AA3" s="198"/>
      <c r="AB3" s="198"/>
      <c r="AC3" s="204" t="s">
        <v>512</v>
      </c>
      <c r="AD3" s="204"/>
      <c r="AE3" s="204"/>
      <c r="AF3" s="198" t="s">
        <v>511</v>
      </c>
      <c r="AG3" s="198"/>
      <c r="AH3" s="198"/>
      <c r="AI3" s="204" t="s">
        <v>512</v>
      </c>
      <c r="AJ3" s="204"/>
      <c r="AK3" s="204"/>
    </row>
    <row r="4" s="206" customFormat="true" ht="14.25" hidden="false" customHeight="false" outlineLevel="0" collapsed="false">
      <c r="A4" s="200"/>
      <c r="B4" s="201"/>
      <c r="C4" s="200"/>
      <c r="D4" s="202"/>
      <c r="E4" s="202"/>
      <c r="F4" s="202"/>
      <c r="G4" s="205" t="n">
        <v>2025</v>
      </c>
      <c r="H4" s="205" t="n">
        <f aca="false">G4+1</f>
        <v>2026</v>
      </c>
      <c r="I4" s="205" t="n">
        <f aca="false">H4+1</f>
        <v>2027</v>
      </c>
      <c r="J4" s="205" t="n">
        <v>2025</v>
      </c>
      <c r="K4" s="205" t="n">
        <f aca="false">J4+1</f>
        <v>2026</v>
      </c>
      <c r="L4" s="205" t="n">
        <f aca="false">K4+1</f>
        <v>2027</v>
      </c>
      <c r="M4" s="205" t="n">
        <v>2024</v>
      </c>
      <c r="N4" s="205" t="n">
        <f aca="false">M4+1</f>
        <v>2025</v>
      </c>
      <c r="O4" s="205" t="n">
        <f aca="false">N4+1</f>
        <v>2026</v>
      </c>
      <c r="R4" s="207"/>
      <c r="Z4" s="208" t="n">
        <f aca="false">G4</f>
        <v>2025</v>
      </c>
      <c r="AA4" s="208" t="n">
        <f aca="false">Z4+1</f>
        <v>2026</v>
      </c>
      <c r="AB4" s="208" t="n">
        <f aca="false">AA4+1</f>
        <v>2027</v>
      </c>
      <c r="AC4" s="208" t="n">
        <f aca="false">G4</f>
        <v>2025</v>
      </c>
      <c r="AD4" s="208" t="n">
        <f aca="false">AC4+1</f>
        <v>2026</v>
      </c>
      <c r="AE4" s="208" t="n">
        <f aca="false">AD4+1</f>
        <v>2027</v>
      </c>
      <c r="AF4" s="208" t="n">
        <f aca="false">G4</f>
        <v>2025</v>
      </c>
      <c r="AG4" s="208" t="n">
        <f aca="false">AF4+1</f>
        <v>2026</v>
      </c>
      <c r="AH4" s="208" t="n">
        <f aca="false">AG4+1</f>
        <v>2027</v>
      </c>
      <c r="AI4" s="208" t="n">
        <f aca="false">G4</f>
        <v>2025</v>
      </c>
      <c r="AJ4" s="208" t="n">
        <f aca="false">AI4+1</f>
        <v>2026</v>
      </c>
      <c r="AK4" s="208" t="n">
        <f aca="false">AJ4+1</f>
        <v>2027</v>
      </c>
      <c r="AM4" s="191"/>
      <c r="AN4" s="192"/>
    </row>
    <row r="5" s="206" customFormat="true" ht="14.25" hidden="false" customHeight="false" outlineLevel="0" collapsed="false">
      <c r="A5" s="200"/>
      <c r="B5" s="201"/>
      <c r="C5" s="200"/>
      <c r="D5" s="202"/>
      <c r="E5" s="202"/>
      <c r="F5" s="202"/>
      <c r="G5" s="209" t="n">
        <f aca="false">SUM(G7,G203,G270)</f>
        <v>30077499.34</v>
      </c>
      <c r="H5" s="209" t="n">
        <f aca="false">SUM(H7,H203,H270)</f>
        <v>28961592.7</v>
      </c>
      <c r="I5" s="209" t="n">
        <f aca="false">SUM(I7,I203,I270)</f>
        <v>28961592.7</v>
      </c>
      <c r="J5" s="209" t="n">
        <f aca="false">SUM(J7,J203,J270)</f>
        <v>29159853.15</v>
      </c>
      <c r="K5" s="209" t="n">
        <f aca="false">SUM(K7,K203,K270)</f>
        <v>28961592.7</v>
      </c>
      <c r="L5" s="209" t="n">
        <f aca="false">SUM(L7,L203,L270)</f>
        <v>28961592.7</v>
      </c>
      <c r="M5" s="210" t="n">
        <f aca="false">SUM(M7,M203,M270)</f>
        <v>917646.19</v>
      </c>
      <c r="N5" s="210" t="n">
        <f aca="false">SUM(N7,N203,N270)</f>
        <v>0</v>
      </c>
      <c r="O5" s="210" t="n">
        <f aca="false">SUM(O7,O203,O270)</f>
        <v>0</v>
      </c>
      <c r="R5" s="207"/>
      <c r="Z5" s="211"/>
      <c r="AA5" s="211"/>
      <c r="AB5" s="211"/>
      <c r="AC5" s="209"/>
      <c r="AD5" s="209"/>
      <c r="AE5" s="209"/>
      <c r="AF5" s="211" t="n">
        <f aca="false">J5-Z5</f>
        <v>29159853.15</v>
      </c>
      <c r="AG5" s="209" t="n">
        <f aca="false">K5-AA5</f>
        <v>28961592.7</v>
      </c>
      <c r="AH5" s="209" t="n">
        <f aca="false">L5-AB5</f>
        <v>28961592.7</v>
      </c>
      <c r="AI5" s="209" t="n">
        <f aca="false">M5-AC5</f>
        <v>917646.19</v>
      </c>
      <c r="AJ5" s="209" t="n">
        <f aca="false">N5-AD5</f>
        <v>0</v>
      </c>
      <c r="AK5" s="209" t="n">
        <f aca="false">O5-AE5</f>
        <v>0</v>
      </c>
      <c r="AM5" s="191"/>
      <c r="AN5" s="192"/>
    </row>
    <row r="6" s="218" customFormat="true" ht="22.5" hidden="false" customHeight="true" outlineLevel="0" collapsed="false">
      <c r="A6" s="212" t="s">
        <v>513</v>
      </c>
      <c r="B6" s="212"/>
      <c r="C6" s="213"/>
      <c r="D6" s="214"/>
      <c r="E6" s="215"/>
      <c r="F6" s="215"/>
      <c r="G6" s="215"/>
      <c r="H6" s="216"/>
      <c r="I6" s="216"/>
      <c r="J6" s="216"/>
      <c r="K6" s="216"/>
      <c r="L6" s="216"/>
      <c r="M6" s="216"/>
      <c r="N6" s="216"/>
      <c r="O6" s="216"/>
      <c r="P6" s="206"/>
      <c r="Q6" s="206"/>
      <c r="R6" s="217"/>
      <c r="Z6" s="216"/>
      <c r="AA6" s="216"/>
      <c r="AB6" s="216"/>
      <c r="AC6" s="216"/>
      <c r="AD6" s="216"/>
      <c r="AE6" s="216"/>
      <c r="AF6" s="216" t="n">
        <f aca="false">J6-Z6</f>
        <v>0</v>
      </c>
      <c r="AG6" s="216" t="n">
        <f aca="false">K6-AA6</f>
        <v>0</v>
      </c>
      <c r="AH6" s="216" t="n">
        <f aca="false">L6-AB6</f>
        <v>0</v>
      </c>
      <c r="AI6" s="216" t="n">
        <f aca="false">M6-AC6</f>
        <v>0</v>
      </c>
      <c r="AJ6" s="216" t="n">
        <f aca="false">N6-AD6</f>
        <v>0</v>
      </c>
      <c r="AK6" s="216" t="n">
        <f aca="false">O6-AE6</f>
        <v>0</v>
      </c>
      <c r="AM6" s="219"/>
      <c r="AN6" s="220"/>
    </row>
    <row r="7" s="206" customFormat="true" ht="24" hidden="false" customHeight="true" outlineLevel="0" collapsed="false">
      <c r="A7" s="221" t="s">
        <v>514</v>
      </c>
      <c r="B7" s="221"/>
      <c r="C7" s="221"/>
      <c r="D7" s="222" t="s">
        <v>34</v>
      </c>
      <c r="E7" s="222" t="s">
        <v>34</v>
      </c>
      <c r="F7" s="222" t="s">
        <v>34</v>
      </c>
      <c r="G7" s="223" t="n">
        <f aca="false">SUM(G8,G107,G105,G119,G114,G183)</f>
        <v>30077499.34</v>
      </c>
      <c r="H7" s="223" t="n">
        <f aca="false">SUM(H8,H107,H105,H119,H114,H183)</f>
        <v>28961592.7</v>
      </c>
      <c r="I7" s="223" t="n">
        <f aca="false">SUM(I8,I107,I105,I119,I114,I183)</f>
        <v>28961592.7</v>
      </c>
      <c r="J7" s="223" t="n">
        <f aca="false">SUM(J8,J107,J105,J119,J114,J183)</f>
        <v>29159853.15</v>
      </c>
      <c r="K7" s="223" t="n">
        <f aca="false">SUM(K8,K107,K105,K119,K114,K183)</f>
        <v>28961592.7</v>
      </c>
      <c r="L7" s="223" t="n">
        <f aca="false">SUM(L8,L107,L105,L119,L114,L183)</f>
        <v>28961592.7</v>
      </c>
      <c r="M7" s="223" t="n">
        <f aca="false">SUM(M8,M107,M105,M119,M114,M183)</f>
        <v>917646.19</v>
      </c>
      <c r="N7" s="223" t="n">
        <f aca="false">SUM(N8,N107,N105,N119,N114,N183)</f>
        <v>0</v>
      </c>
      <c r="O7" s="223" t="n">
        <f aca="false">SUM(O8,O107,O105,O119,O114,O183)</f>
        <v>0</v>
      </c>
      <c r="R7" s="207"/>
      <c r="Z7" s="209"/>
      <c r="AA7" s="209"/>
      <c r="AB7" s="209"/>
      <c r="AC7" s="209"/>
      <c r="AD7" s="209"/>
      <c r="AE7" s="209"/>
      <c r="AF7" s="209" t="n">
        <f aca="false">J7-Z7</f>
        <v>29159853.15</v>
      </c>
      <c r="AG7" s="209" t="n">
        <f aca="false">K7-AA7</f>
        <v>28961592.7</v>
      </c>
      <c r="AH7" s="209" t="n">
        <f aca="false">L7-AB7</f>
        <v>28961592.7</v>
      </c>
      <c r="AI7" s="209" t="n">
        <f aca="false">M7-AC7</f>
        <v>917646.19</v>
      </c>
      <c r="AJ7" s="209" t="n">
        <f aca="false">N7-AD7</f>
        <v>0</v>
      </c>
      <c r="AK7" s="209" t="n">
        <f aca="false">O7-AE7</f>
        <v>0</v>
      </c>
      <c r="AM7" s="191"/>
      <c r="AN7" s="192" t="n">
        <f aca="false">SUM(AN8:AN79)</f>
        <v>3025915.56</v>
      </c>
      <c r="AQ7" s="192" t="n">
        <f aca="false">J7-K7</f>
        <v>198260.449999999</v>
      </c>
    </row>
    <row r="8" s="196" customFormat="true" ht="14.25" hidden="false" customHeight="false" outlineLevel="0" collapsed="false">
      <c r="A8" s="224" t="s">
        <v>515</v>
      </c>
      <c r="B8" s="225" t="s">
        <v>516</v>
      </c>
      <c r="C8" s="225"/>
      <c r="D8" s="225" t="s">
        <v>34</v>
      </c>
      <c r="E8" s="225" t="s">
        <v>34</v>
      </c>
      <c r="F8" s="225" t="s">
        <v>34</v>
      </c>
      <c r="G8" s="226" t="n">
        <f aca="false">SUM(G9,G10,G11,G12,G13,G14,G15,G24,G21,G22,G63,G88,G60,G89,G90,G91,G92,G93,G94,G19,G20,G23)</f>
        <v>5586631.75</v>
      </c>
      <c r="H8" s="226" t="n">
        <f aca="false">SUM(H9,H10,H11,H12,H13,H14,H15,H24,H21,H22,H63,H88,H60,H89,H90,H91,H92,H93,H94,H19,H20,H23)</f>
        <v>4710032.71</v>
      </c>
      <c r="I8" s="226" t="n">
        <f aca="false">SUM(I9,I10,I11,I12,I13,I14,I15,I24,I21,I22,I63,I88,I60,I89,I90,I91,I92,I93,I94,I19,I20,I23)</f>
        <v>4710032.71</v>
      </c>
      <c r="J8" s="226" t="n">
        <f aca="false">SUM(J9,J10,J11,J12,J13,J14,J15,J24,J21,J22,J63,J88,J60,J89,J90,J91,J92,J93,J94,J19,J20,J23)</f>
        <v>4882333.16</v>
      </c>
      <c r="K8" s="226" t="n">
        <f aca="false">SUM(K9,K10,K11,K12,K13,K14,K15,K24,K21,K22,K63,K88,K60,K89,K90,K91,K92,K93,K94,K19,K20,K23)</f>
        <v>4710032.71</v>
      </c>
      <c r="L8" s="226" t="n">
        <f aca="false">SUM(L9,L10,L11,L12,L13,L14,L15,L24,L21,L22,L63,L88,L60,L89,L90,L91,L92,L93,L94,L19,L20,L23)</f>
        <v>4710032.71</v>
      </c>
      <c r="M8" s="226" t="n">
        <f aca="false">SUM(M9,M10,M11,M12,M13,M14,M15,M24,M21,M22,M63,M88,M60,M89,M90,M91,M92,M93,M94,M19,M20,M23)</f>
        <v>704298.59</v>
      </c>
      <c r="N8" s="226" t="n">
        <f aca="false">SUM(N9,N10,N11,N12,N13,N14,N15,N24,N21,N22,N63,N88,N60,N89,N90,N91,N92,N93,N94,N19,N20,N23)</f>
        <v>0</v>
      </c>
      <c r="O8" s="226" t="n">
        <f aca="false">SUM(O9,O10,O11,O12,O13,O14,O15,O24,O21,O22,O63,O88,O60,O89,O90,O91,O92,O93,O94,O19,O20,O23)</f>
        <v>0</v>
      </c>
      <c r="P8" s="227" t="s">
        <v>517</v>
      </c>
      <c r="Q8" s="227" t="s">
        <v>518</v>
      </c>
      <c r="R8" s="228"/>
      <c r="Z8" s="229"/>
      <c r="AA8" s="229"/>
      <c r="AB8" s="229"/>
      <c r="AC8" s="229"/>
      <c r="AD8" s="229"/>
      <c r="AE8" s="229"/>
      <c r="AF8" s="229" t="n">
        <f aca="false">J8-Z8</f>
        <v>4882333.16</v>
      </c>
      <c r="AG8" s="229" t="n">
        <f aca="false">K8-AA8</f>
        <v>4710032.71</v>
      </c>
      <c r="AH8" s="229" t="n">
        <f aca="false">L8-AB8</f>
        <v>4710032.71</v>
      </c>
      <c r="AI8" s="229" t="n">
        <f aca="false">M8-AC8</f>
        <v>704298.59</v>
      </c>
      <c r="AJ8" s="229" t="n">
        <f aca="false">N8-AD8</f>
        <v>0</v>
      </c>
      <c r="AK8" s="229" t="n">
        <f aca="false">O8-AE8</f>
        <v>0</v>
      </c>
      <c r="AM8" s="191"/>
      <c r="AN8" s="192"/>
      <c r="AQ8" s="230" t="n">
        <f aca="false">J8-K8</f>
        <v>172300.45</v>
      </c>
    </row>
    <row r="9" customFormat="false" ht="15" hidden="false" customHeight="false" outlineLevel="0" collapsed="false">
      <c r="A9" s="231" t="s">
        <v>519</v>
      </c>
      <c r="B9" s="231"/>
      <c r="C9" s="232"/>
      <c r="D9" s="232" t="s">
        <v>520</v>
      </c>
      <c r="E9" s="232" t="s">
        <v>521</v>
      </c>
      <c r="F9" s="232" t="s">
        <v>522</v>
      </c>
      <c r="G9" s="233" t="n">
        <f aca="false">J9+M9</f>
        <v>1982811.56</v>
      </c>
      <c r="H9" s="233" t="n">
        <f aca="false">K9+N9</f>
        <v>1564425</v>
      </c>
      <c r="I9" s="233" t="n">
        <f aca="false">L9+O9</f>
        <v>1564425</v>
      </c>
      <c r="J9" s="234" t="n">
        <v>1564425</v>
      </c>
      <c r="K9" s="234" t="n">
        <v>1564425</v>
      </c>
      <c r="L9" s="234" t="n">
        <f aca="false">K9</f>
        <v>1564425</v>
      </c>
      <c r="M9" s="235" t="n">
        <v>418386.56</v>
      </c>
      <c r="N9" s="233"/>
      <c r="O9" s="233"/>
      <c r="P9" s="236" t="n">
        <f aca="false">M9</f>
        <v>418386.56</v>
      </c>
      <c r="Q9" s="237" t="s">
        <v>523</v>
      </c>
      <c r="Z9" s="234"/>
      <c r="AA9" s="234"/>
      <c r="AB9" s="234"/>
      <c r="AC9" s="233"/>
      <c r="AD9" s="233"/>
      <c r="AE9" s="233"/>
      <c r="AF9" s="234" t="n">
        <f aca="false">J9-Z9</f>
        <v>1564425</v>
      </c>
      <c r="AG9" s="234" t="n">
        <f aca="false">K9-AA9</f>
        <v>1564425</v>
      </c>
      <c r="AH9" s="234" t="n">
        <f aca="false">L9-AB9</f>
        <v>1564425</v>
      </c>
      <c r="AI9" s="233" t="n">
        <f aca="false">M9-AC9</f>
        <v>418386.56</v>
      </c>
      <c r="AJ9" s="233" t="n">
        <f aca="false">N9-AD9</f>
        <v>0</v>
      </c>
      <c r="AK9" s="233" t="n">
        <f aca="false">O9-AE9</f>
        <v>0</v>
      </c>
      <c r="AM9" s="238"/>
      <c r="AN9" s="192" t="n">
        <f aca="false">J9+J10-AM9</f>
        <v>1581902</v>
      </c>
      <c r="AQ9" s="193" t="n">
        <f aca="false">J9-K9</f>
        <v>0</v>
      </c>
    </row>
    <row r="10" customFormat="false" ht="15" hidden="false" customHeight="false" outlineLevel="0" collapsed="false">
      <c r="A10" s="231" t="s">
        <v>524</v>
      </c>
      <c r="B10" s="231"/>
      <c r="C10" s="232"/>
      <c r="D10" s="232" t="s">
        <v>520</v>
      </c>
      <c r="E10" s="232" t="s">
        <v>521</v>
      </c>
      <c r="F10" s="232" t="s">
        <v>525</v>
      </c>
      <c r="G10" s="233" t="n">
        <f aca="false">J10+M10</f>
        <v>17477</v>
      </c>
      <c r="H10" s="233" t="n">
        <f aca="false">K10+N10</f>
        <v>17477</v>
      </c>
      <c r="I10" s="233" t="n">
        <f aca="false">L10+O10</f>
        <v>17477</v>
      </c>
      <c r="J10" s="234" t="n">
        <v>17477</v>
      </c>
      <c r="K10" s="234" t="n">
        <v>17477</v>
      </c>
      <c r="L10" s="234" t="n">
        <f aca="false">K10</f>
        <v>17477</v>
      </c>
      <c r="M10" s="233"/>
      <c r="N10" s="233"/>
      <c r="O10" s="233"/>
      <c r="P10" s="193"/>
      <c r="Z10" s="234"/>
      <c r="AA10" s="234"/>
      <c r="AB10" s="234"/>
      <c r="AC10" s="233"/>
      <c r="AD10" s="233"/>
      <c r="AE10" s="233"/>
      <c r="AF10" s="234" t="n">
        <f aca="false">J10-Z10</f>
        <v>17477</v>
      </c>
      <c r="AG10" s="234" t="n">
        <f aca="false">K10-AA10</f>
        <v>17477</v>
      </c>
      <c r="AH10" s="234" t="n">
        <f aca="false">L10-AB10</f>
        <v>17477</v>
      </c>
      <c r="AI10" s="233" t="n">
        <f aca="false">M10-AC10</f>
        <v>0</v>
      </c>
      <c r="AJ10" s="233" t="n">
        <f aca="false">N10-AD10</f>
        <v>0</v>
      </c>
      <c r="AK10" s="233" t="n">
        <f aca="false">O10-AE10</f>
        <v>0</v>
      </c>
      <c r="AQ10" s="193" t="n">
        <f aca="false">J10-K10</f>
        <v>0</v>
      </c>
    </row>
    <row r="11" s="240" customFormat="true" ht="15" hidden="false" customHeight="false" outlineLevel="0" collapsed="false">
      <c r="A11" s="231" t="s">
        <v>526</v>
      </c>
      <c r="B11" s="231"/>
      <c r="C11" s="232" t="s">
        <v>527</v>
      </c>
      <c r="D11" s="232" t="s">
        <v>528</v>
      </c>
      <c r="E11" s="232" t="s">
        <v>529</v>
      </c>
      <c r="F11" s="232" t="s">
        <v>525</v>
      </c>
      <c r="G11" s="233" t="n">
        <f aca="false">J11+M11</f>
        <v>0</v>
      </c>
      <c r="H11" s="233" t="n">
        <f aca="false">K11+N11</f>
        <v>0</v>
      </c>
      <c r="I11" s="233" t="n">
        <f aca="false">L11+O11</f>
        <v>0</v>
      </c>
      <c r="J11" s="234"/>
      <c r="K11" s="234"/>
      <c r="L11" s="234" t="n">
        <f aca="false">K11</f>
        <v>0</v>
      </c>
      <c r="M11" s="233"/>
      <c r="N11" s="233"/>
      <c r="O11" s="233"/>
      <c r="P11" s="239"/>
      <c r="R11" s="241"/>
      <c r="Z11" s="234" t="n">
        <v>0</v>
      </c>
      <c r="AA11" s="234" t="n">
        <v>0</v>
      </c>
      <c r="AB11" s="234" t="n">
        <v>0</v>
      </c>
      <c r="AC11" s="233"/>
      <c r="AD11" s="233"/>
      <c r="AE11" s="233"/>
      <c r="AF11" s="234" t="n">
        <f aca="false">J11-Z11</f>
        <v>0</v>
      </c>
      <c r="AG11" s="234" t="n">
        <f aca="false">K11-AA11</f>
        <v>0</v>
      </c>
      <c r="AH11" s="234" t="n">
        <f aca="false">L11-AB11</f>
        <v>0</v>
      </c>
      <c r="AI11" s="233" t="n">
        <f aca="false">M11-AC11</f>
        <v>0</v>
      </c>
      <c r="AJ11" s="233" t="n">
        <f aca="false">N11-AD11</f>
        <v>0</v>
      </c>
      <c r="AK11" s="233" t="n">
        <f aca="false">O11-AE11</f>
        <v>0</v>
      </c>
      <c r="AM11" s="191"/>
      <c r="AN11" s="192" t="n">
        <f aca="false">J11-AM11</f>
        <v>0</v>
      </c>
      <c r="AQ11" s="240" t="n">
        <f aca="false">J11-K11</f>
        <v>0</v>
      </c>
    </row>
    <row r="12" s="240" customFormat="true" ht="15" hidden="false" customHeight="false" outlineLevel="0" collapsed="false">
      <c r="A12" s="231" t="s">
        <v>530</v>
      </c>
      <c r="B12" s="231"/>
      <c r="C12" s="232" t="s">
        <v>527</v>
      </c>
      <c r="D12" s="232" t="s">
        <v>531</v>
      </c>
      <c r="E12" s="232" t="s">
        <v>529</v>
      </c>
      <c r="F12" s="232" t="s">
        <v>532</v>
      </c>
      <c r="G12" s="233" t="n">
        <f aca="false">J12+M12</f>
        <v>0</v>
      </c>
      <c r="H12" s="233" t="n">
        <f aca="false">K12+N12</f>
        <v>0</v>
      </c>
      <c r="I12" s="233" t="n">
        <f aca="false">L12+O12</f>
        <v>0</v>
      </c>
      <c r="J12" s="234"/>
      <c r="K12" s="234"/>
      <c r="L12" s="234" t="n">
        <f aca="false">K12</f>
        <v>0</v>
      </c>
      <c r="M12" s="233"/>
      <c r="N12" s="233"/>
      <c r="O12" s="233"/>
      <c r="P12" s="239"/>
      <c r="R12" s="241"/>
      <c r="Z12" s="234"/>
      <c r="AA12" s="234"/>
      <c r="AB12" s="234"/>
      <c r="AC12" s="233"/>
      <c r="AD12" s="233"/>
      <c r="AE12" s="233"/>
      <c r="AF12" s="234" t="n">
        <f aca="false">J12-Z12</f>
        <v>0</v>
      </c>
      <c r="AG12" s="234" t="n">
        <f aca="false">K12-AA12</f>
        <v>0</v>
      </c>
      <c r="AH12" s="234" t="n">
        <f aca="false">L12-AB12</f>
        <v>0</v>
      </c>
      <c r="AI12" s="233" t="n">
        <f aca="false">M12-AC12</f>
        <v>0</v>
      </c>
      <c r="AJ12" s="233" t="n">
        <f aca="false">N12-AD12</f>
        <v>0</v>
      </c>
      <c r="AK12" s="233" t="n">
        <f aca="false">O12-AE12</f>
        <v>0</v>
      </c>
      <c r="AM12" s="191"/>
      <c r="AN12" s="242" t="n">
        <f aca="false">J12-AM12</f>
        <v>0</v>
      </c>
      <c r="AO12" s="243" t="n">
        <f aca="false">AN12+AN46</f>
        <v>0</v>
      </c>
      <c r="AQ12" s="239" t="n">
        <f aca="false">J12-K12</f>
        <v>0</v>
      </c>
    </row>
    <row r="13" s="240" customFormat="true" ht="15" hidden="false" customHeight="false" outlineLevel="0" collapsed="false">
      <c r="A13" s="231" t="s">
        <v>533</v>
      </c>
      <c r="B13" s="231"/>
      <c r="C13" s="232" t="s">
        <v>527</v>
      </c>
      <c r="D13" s="232" t="s">
        <v>528</v>
      </c>
      <c r="E13" s="232" t="s">
        <v>529</v>
      </c>
      <c r="F13" s="232" t="s">
        <v>525</v>
      </c>
      <c r="G13" s="233" t="n">
        <f aca="false">J13+M13</f>
        <v>0</v>
      </c>
      <c r="H13" s="233" t="n">
        <f aca="false">K13+N13</f>
        <v>0</v>
      </c>
      <c r="I13" s="233" t="n">
        <f aca="false">L13+O13</f>
        <v>0</v>
      </c>
      <c r="J13" s="234"/>
      <c r="K13" s="234"/>
      <c r="L13" s="234" t="n">
        <f aca="false">K13</f>
        <v>0</v>
      </c>
      <c r="M13" s="233"/>
      <c r="N13" s="233"/>
      <c r="O13" s="233"/>
      <c r="P13" s="239"/>
      <c r="R13" s="241"/>
      <c r="Z13" s="234" t="n">
        <v>0</v>
      </c>
      <c r="AA13" s="234" t="n">
        <v>0</v>
      </c>
      <c r="AB13" s="234" t="n">
        <v>0</v>
      </c>
      <c r="AC13" s="233"/>
      <c r="AD13" s="233"/>
      <c r="AE13" s="233"/>
      <c r="AF13" s="234" t="n">
        <f aca="false">J13-Z13</f>
        <v>0</v>
      </c>
      <c r="AG13" s="234" t="n">
        <f aca="false">K13-AA13</f>
        <v>0</v>
      </c>
      <c r="AH13" s="234" t="n">
        <f aca="false">L13-AB13</f>
        <v>0</v>
      </c>
      <c r="AI13" s="233" t="n">
        <f aca="false">M13-AC13</f>
        <v>0</v>
      </c>
      <c r="AJ13" s="233" t="n">
        <f aca="false">N13-AD13</f>
        <v>0</v>
      </c>
      <c r="AK13" s="233" t="n">
        <f aca="false">O13-AE13</f>
        <v>0</v>
      </c>
      <c r="AM13" s="191"/>
      <c r="AN13" s="192" t="n">
        <f aca="false">J13-AM13</f>
        <v>0</v>
      </c>
      <c r="AQ13" s="240" t="n">
        <f aca="false">J13-K13</f>
        <v>0</v>
      </c>
    </row>
    <row r="14" customFormat="false" ht="15" hidden="false" customHeight="false" outlineLevel="0" collapsed="false">
      <c r="A14" s="231" t="s">
        <v>534</v>
      </c>
      <c r="B14" s="231"/>
      <c r="C14" s="232"/>
      <c r="D14" s="232" t="s">
        <v>535</v>
      </c>
      <c r="E14" s="232" t="s">
        <v>536</v>
      </c>
      <c r="F14" s="232" t="s">
        <v>537</v>
      </c>
      <c r="G14" s="233" t="n">
        <f aca="false">J14+M14</f>
        <v>746263.01</v>
      </c>
      <c r="H14" s="233" t="n">
        <f aca="false">K14+N14</f>
        <v>472473</v>
      </c>
      <c r="I14" s="233" t="n">
        <f aca="false">L14+O14</f>
        <v>472473</v>
      </c>
      <c r="J14" s="234" t="n">
        <v>472473</v>
      </c>
      <c r="K14" s="234" t="n">
        <v>472473</v>
      </c>
      <c r="L14" s="234" t="n">
        <f aca="false">K14</f>
        <v>472473</v>
      </c>
      <c r="M14" s="235" t="n">
        <v>273790.01</v>
      </c>
      <c r="N14" s="233"/>
      <c r="O14" s="233"/>
      <c r="P14" s="236" t="n">
        <f aca="false">M14</f>
        <v>273790.01</v>
      </c>
      <c r="Q14" s="237" t="s">
        <v>523</v>
      </c>
      <c r="Z14" s="234"/>
      <c r="AA14" s="234"/>
      <c r="AB14" s="234"/>
      <c r="AC14" s="233"/>
      <c r="AD14" s="233"/>
      <c r="AE14" s="233"/>
      <c r="AF14" s="234" t="n">
        <f aca="false">J14-Z14</f>
        <v>472473</v>
      </c>
      <c r="AG14" s="234" t="n">
        <f aca="false">K14-AA14</f>
        <v>472473</v>
      </c>
      <c r="AH14" s="234" t="n">
        <f aca="false">L14-AB14</f>
        <v>472473</v>
      </c>
      <c r="AI14" s="233" t="n">
        <f aca="false">M14-AC14</f>
        <v>273790.01</v>
      </c>
      <c r="AJ14" s="233" t="n">
        <f aca="false">N14-AD14</f>
        <v>0</v>
      </c>
      <c r="AK14" s="233" t="n">
        <f aca="false">O14-AE14</f>
        <v>0</v>
      </c>
      <c r="AM14" s="238"/>
      <c r="AN14" s="192" t="n">
        <f aca="false">J14-AM14</f>
        <v>472473</v>
      </c>
      <c r="AQ14" s="193" t="n">
        <f aca="false">J14-K14</f>
        <v>0</v>
      </c>
    </row>
    <row r="15" s="196" customFormat="true" ht="14.25" hidden="false" customHeight="false" outlineLevel="0" collapsed="false">
      <c r="A15" s="244" t="s">
        <v>538</v>
      </c>
      <c r="B15" s="244"/>
      <c r="C15" s="245"/>
      <c r="D15" s="245"/>
      <c r="E15" s="245" t="s">
        <v>539</v>
      </c>
      <c r="F15" s="245" t="s">
        <v>540</v>
      </c>
      <c r="G15" s="216" t="n">
        <f aca="false">SUM(G16:G17)</f>
        <v>25758</v>
      </c>
      <c r="H15" s="216" t="n">
        <f aca="false">SUM(H16:H17)</f>
        <v>15596</v>
      </c>
      <c r="I15" s="216" t="n">
        <f aca="false">SUM(I16:I17)</f>
        <v>15596</v>
      </c>
      <c r="J15" s="216" t="n">
        <f aca="false">SUM(J16:J17)</f>
        <v>25758</v>
      </c>
      <c r="K15" s="216" t="n">
        <f aca="false">SUM(K16:K17)</f>
        <v>15596</v>
      </c>
      <c r="L15" s="246" t="n">
        <f aca="false">SUM(L16:L17)</f>
        <v>15596</v>
      </c>
      <c r="M15" s="216" t="n">
        <f aca="false">SUM(M16:M17)</f>
        <v>0</v>
      </c>
      <c r="N15" s="216" t="n">
        <f aca="false">SUM(N16:N17)</f>
        <v>0</v>
      </c>
      <c r="O15" s="216" t="n">
        <f aca="false">SUM(O16:O17)</f>
        <v>0</v>
      </c>
      <c r="R15" s="228"/>
      <c r="Z15" s="246"/>
      <c r="AA15" s="246"/>
      <c r="AB15" s="246"/>
      <c r="AC15" s="216"/>
      <c r="AD15" s="216"/>
      <c r="AE15" s="216"/>
      <c r="AF15" s="246" t="n">
        <f aca="false">J15-Z15</f>
        <v>25758</v>
      </c>
      <c r="AG15" s="246" t="n">
        <f aca="false">K15-AA15</f>
        <v>15596</v>
      </c>
      <c r="AH15" s="246" t="n">
        <f aca="false">L15-AB15</f>
        <v>15596</v>
      </c>
      <c r="AI15" s="216" t="n">
        <f aca="false">M15-AC15</f>
        <v>0</v>
      </c>
      <c r="AJ15" s="216" t="n">
        <f aca="false">N15-AD15</f>
        <v>0</v>
      </c>
      <c r="AK15" s="216" t="n">
        <f aca="false">O15-AE15</f>
        <v>0</v>
      </c>
      <c r="AM15" s="191"/>
      <c r="AN15" s="192"/>
      <c r="AQ15" s="230" t="n">
        <f aca="false">J15-K15</f>
        <v>10162</v>
      </c>
    </row>
    <row r="16" customFormat="false" ht="30" hidden="false" customHeight="false" outlineLevel="0" collapsed="false">
      <c r="A16" s="231" t="s">
        <v>541</v>
      </c>
      <c r="B16" s="231"/>
      <c r="C16" s="232"/>
      <c r="D16" s="232" t="s">
        <v>540</v>
      </c>
      <c r="E16" s="232" t="s">
        <v>539</v>
      </c>
      <c r="F16" s="232" t="s">
        <v>540</v>
      </c>
      <c r="G16" s="233" t="n">
        <f aca="false">J16+M16</f>
        <v>10758</v>
      </c>
      <c r="H16" s="233" t="n">
        <f aca="false">K16+N16</f>
        <v>6846</v>
      </c>
      <c r="I16" s="233" t="n">
        <f aca="false">L16+O16</f>
        <v>6846</v>
      </c>
      <c r="J16" s="234" t="n">
        <v>10758</v>
      </c>
      <c r="K16" s="234" t="n">
        <v>6846</v>
      </c>
      <c r="L16" s="234" t="n">
        <f aca="false">K16</f>
        <v>6846</v>
      </c>
      <c r="M16" s="233"/>
      <c r="N16" s="233"/>
      <c r="O16" s="233"/>
      <c r="P16" s="193"/>
      <c r="Z16" s="234"/>
      <c r="AA16" s="234"/>
      <c r="AB16" s="234"/>
      <c r="AC16" s="233"/>
      <c r="AD16" s="233"/>
      <c r="AE16" s="233"/>
      <c r="AF16" s="234" t="n">
        <f aca="false">J16-Z16</f>
        <v>10758</v>
      </c>
      <c r="AG16" s="234" t="n">
        <f aca="false">K16-AA16</f>
        <v>6846</v>
      </c>
      <c r="AH16" s="234" t="n">
        <f aca="false">L16-AB16</f>
        <v>6846</v>
      </c>
      <c r="AI16" s="233" t="n">
        <f aca="false">M16-AC16</f>
        <v>0</v>
      </c>
      <c r="AJ16" s="233" t="n">
        <f aca="false">N16-AD16</f>
        <v>0</v>
      </c>
      <c r="AK16" s="233" t="n">
        <f aca="false">O16-AE16</f>
        <v>0</v>
      </c>
      <c r="AM16" s="238"/>
      <c r="AN16" s="192" t="n">
        <f aca="false">J16-AM16</f>
        <v>10758</v>
      </c>
      <c r="AQ16" s="193" t="n">
        <f aca="false">J16-K16</f>
        <v>3912</v>
      </c>
    </row>
    <row r="17" s="240" customFormat="true" ht="15" hidden="false" customHeight="false" outlineLevel="0" collapsed="false">
      <c r="A17" s="231" t="s">
        <v>542</v>
      </c>
      <c r="B17" s="231"/>
      <c r="C17" s="232" t="s">
        <v>527</v>
      </c>
      <c r="D17" s="232" t="s">
        <v>540</v>
      </c>
      <c r="E17" s="232" t="s">
        <v>539</v>
      </c>
      <c r="F17" s="232" t="s">
        <v>540</v>
      </c>
      <c r="G17" s="233" t="n">
        <f aca="false">J17+M17</f>
        <v>15000</v>
      </c>
      <c r="H17" s="233" t="n">
        <f aca="false">K17+N17</f>
        <v>8750</v>
      </c>
      <c r="I17" s="233" t="n">
        <f aca="false">L17+O17</f>
        <v>8750</v>
      </c>
      <c r="J17" s="234" t="n">
        <v>15000</v>
      </c>
      <c r="K17" s="234" t="n">
        <v>8750</v>
      </c>
      <c r="L17" s="234" t="n">
        <f aca="false">K17</f>
        <v>8750</v>
      </c>
      <c r="M17" s="233"/>
      <c r="N17" s="233"/>
      <c r="O17" s="233"/>
      <c r="P17" s="239"/>
      <c r="R17" s="241"/>
      <c r="Z17" s="234"/>
      <c r="AA17" s="234"/>
      <c r="AB17" s="234"/>
      <c r="AC17" s="233"/>
      <c r="AD17" s="233"/>
      <c r="AE17" s="233"/>
      <c r="AF17" s="234" t="n">
        <f aca="false">J17-Z17</f>
        <v>15000</v>
      </c>
      <c r="AG17" s="234" t="n">
        <f aca="false">K17-AA17</f>
        <v>8750</v>
      </c>
      <c r="AH17" s="234" t="n">
        <f aca="false">L17-AB17</f>
        <v>8750</v>
      </c>
      <c r="AI17" s="233" t="n">
        <f aca="false">M17-AC17</f>
        <v>0</v>
      </c>
      <c r="AJ17" s="233" t="n">
        <f aca="false">N17-AD17</f>
        <v>0</v>
      </c>
      <c r="AK17" s="233" t="n">
        <f aca="false">O17-AE17</f>
        <v>0</v>
      </c>
      <c r="AM17" s="191"/>
      <c r="AN17" s="192" t="n">
        <f aca="false">J17-AM17</f>
        <v>15000</v>
      </c>
      <c r="AQ17" s="239" t="n">
        <f aca="false">J17-K17</f>
        <v>6250</v>
      </c>
    </row>
    <row r="18" s="240" customFormat="true" ht="15" hidden="false" customHeight="false" outlineLevel="0" collapsed="false">
      <c r="A18" s="244" t="s">
        <v>543</v>
      </c>
      <c r="B18" s="244"/>
      <c r="C18" s="245" t="s">
        <v>527</v>
      </c>
      <c r="D18" s="245" t="s">
        <v>528</v>
      </c>
      <c r="E18" s="245" t="s">
        <v>539</v>
      </c>
      <c r="F18" s="245" t="s">
        <v>544</v>
      </c>
      <c r="G18" s="216" t="n">
        <f aca="false">J18+M18</f>
        <v>0</v>
      </c>
      <c r="H18" s="216" t="n">
        <f aca="false">K18+N18</f>
        <v>0</v>
      </c>
      <c r="I18" s="216" t="n">
        <f aca="false">L18+O18</f>
        <v>0</v>
      </c>
      <c r="J18" s="246"/>
      <c r="K18" s="246"/>
      <c r="L18" s="246"/>
      <c r="M18" s="216"/>
      <c r="N18" s="216"/>
      <c r="O18" s="216"/>
      <c r="P18" s="247"/>
      <c r="Q18" s="248"/>
      <c r="R18" s="241"/>
      <c r="Z18" s="234"/>
      <c r="AA18" s="234"/>
      <c r="AB18" s="234"/>
      <c r="AC18" s="233"/>
      <c r="AD18" s="233"/>
      <c r="AE18" s="233"/>
      <c r="AF18" s="234" t="n">
        <f aca="false">J18-Z18</f>
        <v>0</v>
      </c>
      <c r="AG18" s="234" t="n">
        <f aca="false">K18-AA18</f>
        <v>0</v>
      </c>
      <c r="AH18" s="234" t="n">
        <f aca="false">L18-AB18</f>
        <v>0</v>
      </c>
      <c r="AI18" s="233" t="n">
        <f aca="false">M18-AC18</f>
        <v>0</v>
      </c>
      <c r="AJ18" s="233" t="n">
        <f aca="false">N18-AD18</f>
        <v>0</v>
      </c>
      <c r="AK18" s="233" t="n">
        <f aca="false">O18-AE18</f>
        <v>0</v>
      </c>
      <c r="AM18" s="191"/>
      <c r="AN18" s="192" t="n">
        <f aca="false">J18-AM18</f>
        <v>0</v>
      </c>
      <c r="AQ18" s="240" t="n">
        <f aca="false">J18-K18</f>
        <v>0</v>
      </c>
    </row>
    <row r="19" customFormat="false" ht="13.8" hidden="false" customHeight="false" outlineLevel="0" collapsed="false">
      <c r="A19" s="244" t="s">
        <v>545</v>
      </c>
      <c r="B19" s="244"/>
      <c r="C19" s="245"/>
      <c r="D19" s="245" t="s">
        <v>546</v>
      </c>
      <c r="E19" s="245" t="s">
        <v>547</v>
      </c>
      <c r="F19" s="245" t="s">
        <v>548</v>
      </c>
      <c r="G19" s="216" t="n">
        <f aca="false">J19+M19</f>
        <v>326656.56</v>
      </c>
      <c r="H19" s="216" t="n">
        <f aca="false">K19+N19</f>
        <v>326600</v>
      </c>
      <c r="I19" s="216" t="n">
        <f aca="false">L19+O19</f>
        <v>326600</v>
      </c>
      <c r="J19" s="209" t="n">
        <v>326600</v>
      </c>
      <c r="K19" s="246" t="n">
        <v>326600</v>
      </c>
      <c r="L19" s="246" t="n">
        <f aca="false">K19</f>
        <v>326600</v>
      </c>
      <c r="M19" s="216" t="n">
        <v>56.56</v>
      </c>
      <c r="N19" s="216"/>
      <c r="O19" s="216"/>
      <c r="P19" s="249"/>
      <c r="Q19" s="250" t="s">
        <v>523</v>
      </c>
      <c r="Z19" s="234"/>
      <c r="AA19" s="234"/>
      <c r="AB19" s="234"/>
      <c r="AC19" s="233"/>
      <c r="AD19" s="233"/>
      <c r="AE19" s="233"/>
      <c r="AF19" s="234" t="n">
        <f aca="false">J19-Z19</f>
        <v>326600</v>
      </c>
      <c r="AG19" s="234" t="n">
        <f aca="false">K19-AA19</f>
        <v>326600</v>
      </c>
      <c r="AH19" s="234" t="n">
        <f aca="false">L19-AB19</f>
        <v>326600</v>
      </c>
      <c r="AI19" s="233" t="n">
        <f aca="false">M19-AC19</f>
        <v>56.56</v>
      </c>
      <c r="AJ19" s="233" t="n">
        <f aca="false">N19-AD19</f>
        <v>0</v>
      </c>
      <c r="AK19" s="233" t="n">
        <f aca="false">O19-AE19</f>
        <v>0</v>
      </c>
      <c r="AQ19" s="193" t="n">
        <f aca="false">J19-K19</f>
        <v>0</v>
      </c>
    </row>
    <row r="20" customFormat="false" ht="13.8" hidden="false" customHeight="false" outlineLevel="0" collapsed="false">
      <c r="A20" s="244" t="s">
        <v>549</v>
      </c>
      <c r="B20" s="244"/>
      <c r="C20" s="245"/>
      <c r="D20" s="245" t="s">
        <v>546</v>
      </c>
      <c r="E20" s="245" t="s">
        <v>547</v>
      </c>
      <c r="F20" s="245" t="s">
        <v>548</v>
      </c>
      <c r="G20" s="216" t="n">
        <f aca="false">J20+M20</f>
        <v>388400</v>
      </c>
      <c r="H20" s="216" t="n">
        <f aca="false">K20+N20</f>
        <v>388400</v>
      </c>
      <c r="I20" s="216" t="n">
        <f aca="false">L20+O20</f>
        <v>388400</v>
      </c>
      <c r="J20" s="209" t="n">
        <v>388400</v>
      </c>
      <c r="K20" s="246" t="n">
        <v>388400</v>
      </c>
      <c r="L20" s="246" t="n">
        <f aca="false">K20</f>
        <v>388400</v>
      </c>
      <c r="M20" s="216"/>
      <c r="N20" s="216"/>
      <c r="O20" s="216"/>
      <c r="P20" s="249"/>
      <c r="Q20" s="250" t="s">
        <v>523</v>
      </c>
      <c r="Z20" s="234"/>
      <c r="AA20" s="234"/>
      <c r="AB20" s="234"/>
      <c r="AC20" s="233"/>
      <c r="AD20" s="233"/>
      <c r="AE20" s="233"/>
      <c r="AF20" s="234" t="n">
        <f aca="false">J20-Z20</f>
        <v>388400</v>
      </c>
      <c r="AG20" s="234" t="n">
        <f aca="false">K20-AA20</f>
        <v>388400</v>
      </c>
      <c r="AH20" s="234" t="n">
        <f aca="false">L20-AB20</f>
        <v>388400</v>
      </c>
      <c r="AI20" s="233" t="n">
        <f aca="false">M20-AC20</f>
        <v>0</v>
      </c>
      <c r="AJ20" s="233" t="n">
        <f aca="false">N20-AD20</f>
        <v>0</v>
      </c>
      <c r="AK20" s="233" t="n">
        <f aca="false">O20-AE20</f>
        <v>0</v>
      </c>
      <c r="AM20" s="238"/>
      <c r="AN20" s="192" t="n">
        <f aca="false">J20-AM20+J19</f>
        <v>715000</v>
      </c>
      <c r="AQ20" s="193" t="n">
        <f aca="false">J20-K20</f>
        <v>0</v>
      </c>
    </row>
    <row r="21" customFormat="false" ht="13.8" hidden="false" customHeight="false" outlineLevel="0" collapsed="false">
      <c r="A21" s="244" t="s">
        <v>550</v>
      </c>
      <c r="B21" s="244"/>
      <c r="C21" s="245"/>
      <c r="D21" s="245" t="s">
        <v>546</v>
      </c>
      <c r="E21" s="245" t="s">
        <v>547</v>
      </c>
      <c r="F21" s="245" t="s">
        <v>548</v>
      </c>
      <c r="G21" s="216" t="n">
        <f aca="false">J21+M21</f>
        <v>1142265.46</v>
      </c>
      <c r="H21" s="216" t="n">
        <f aca="false">K21+N21</f>
        <v>1130200</v>
      </c>
      <c r="I21" s="216" t="n">
        <f aca="false">L21+O21</f>
        <v>1130200</v>
      </c>
      <c r="J21" s="209" t="n">
        <v>1130200</v>
      </c>
      <c r="K21" s="246" t="n">
        <v>1130200</v>
      </c>
      <c r="L21" s="246" t="n">
        <f aca="false">K21</f>
        <v>1130200</v>
      </c>
      <c r="M21" s="216" t="n">
        <v>12065.46</v>
      </c>
      <c r="N21" s="216"/>
      <c r="O21" s="216"/>
      <c r="P21" s="249"/>
      <c r="Q21" s="250"/>
      <c r="Z21" s="234"/>
      <c r="AA21" s="234"/>
      <c r="AB21" s="234"/>
      <c r="AC21" s="233"/>
      <c r="AD21" s="233"/>
      <c r="AE21" s="233"/>
      <c r="AF21" s="234"/>
      <c r="AG21" s="234"/>
      <c r="AH21" s="234"/>
      <c r="AI21" s="233"/>
      <c r="AJ21" s="233"/>
      <c r="AK21" s="233"/>
      <c r="AM21" s="238"/>
      <c r="AQ21" s="193"/>
    </row>
    <row r="22" customFormat="false" ht="25.35" hidden="false" customHeight="false" outlineLevel="0" collapsed="false">
      <c r="A22" s="251" t="s">
        <v>551</v>
      </c>
      <c r="B22" s="252"/>
      <c r="C22" s="253"/>
      <c r="D22" s="232" t="s">
        <v>552</v>
      </c>
      <c r="E22" s="254" t="s">
        <v>539</v>
      </c>
      <c r="F22" s="232" t="s">
        <v>548</v>
      </c>
      <c r="G22" s="233" t="n">
        <f aca="false">J22+M22</f>
        <v>52542.08</v>
      </c>
      <c r="H22" s="233" t="n">
        <f aca="false">K22+N22</f>
        <v>27395.97</v>
      </c>
      <c r="I22" s="233" t="n">
        <f aca="false">L22+O22</f>
        <v>27395.97</v>
      </c>
      <c r="J22" s="234" t="n">
        <v>52542.08</v>
      </c>
      <c r="K22" s="234" t="n">
        <v>27395.97</v>
      </c>
      <c r="L22" s="234" t="n">
        <f aca="false">K22</f>
        <v>27395.97</v>
      </c>
      <c r="M22" s="216"/>
      <c r="N22" s="216"/>
      <c r="O22" s="216"/>
      <c r="P22" s="247"/>
      <c r="Q22" s="196"/>
      <c r="Z22" s="234"/>
      <c r="AA22" s="234"/>
      <c r="AB22" s="234"/>
      <c r="AC22" s="233"/>
      <c r="AD22" s="233"/>
      <c r="AE22" s="233"/>
      <c r="AF22" s="234" t="n">
        <f aca="false">J22-Z22</f>
        <v>52542.08</v>
      </c>
      <c r="AG22" s="234" t="n">
        <f aca="false">K22-AA22</f>
        <v>27395.97</v>
      </c>
      <c r="AH22" s="234" t="n">
        <f aca="false">L22-AB22</f>
        <v>27395.97</v>
      </c>
      <c r="AI22" s="233" t="n">
        <f aca="false">M22-AC22</f>
        <v>0</v>
      </c>
      <c r="AJ22" s="233" t="n">
        <f aca="false">N22-AD22</f>
        <v>0</v>
      </c>
      <c r="AK22" s="233" t="n">
        <f aca="false">O22-AE22</f>
        <v>0</v>
      </c>
      <c r="AM22" s="255"/>
      <c r="AN22" s="192" t="n">
        <f aca="false">J22-AM22</f>
        <v>52542.08</v>
      </c>
      <c r="AQ22" s="193" t="n">
        <f aca="false">J22-K22</f>
        <v>25146.11</v>
      </c>
    </row>
    <row r="23" s="240" customFormat="true" ht="13.8" hidden="false" customHeight="false" outlineLevel="0" collapsed="false">
      <c r="A23" s="252" t="s">
        <v>553</v>
      </c>
      <c r="B23" s="252"/>
      <c r="C23" s="245" t="s">
        <v>527</v>
      </c>
      <c r="D23" s="245" t="s">
        <v>528</v>
      </c>
      <c r="E23" s="253" t="s">
        <v>539</v>
      </c>
      <c r="F23" s="245" t="s">
        <v>554</v>
      </c>
      <c r="G23" s="216" t="n">
        <f aca="false">J23+M23</f>
        <v>6899</v>
      </c>
      <c r="H23" s="216" t="n">
        <f aca="false">K23+N23</f>
        <v>6899</v>
      </c>
      <c r="I23" s="216" t="n">
        <f aca="false">L23+O23</f>
        <v>6899</v>
      </c>
      <c r="J23" s="246" t="n">
        <v>6899</v>
      </c>
      <c r="K23" s="246" t="n">
        <v>6899</v>
      </c>
      <c r="L23" s="246" t="n">
        <f aca="false">K23</f>
        <v>6899</v>
      </c>
      <c r="M23" s="216"/>
      <c r="N23" s="216"/>
      <c r="O23" s="216"/>
      <c r="P23" s="247"/>
      <c r="Q23" s="248"/>
      <c r="R23" s="241"/>
      <c r="Z23" s="234"/>
      <c r="AA23" s="234"/>
      <c r="AB23" s="234"/>
      <c r="AC23" s="233"/>
      <c r="AD23" s="233"/>
      <c r="AE23" s="233"/>
      <c r="AF23" s="234" t="n">
        <f aca="false">J23-Z23</f>
        <v>6899</v>
      </c>
      <c r="AG23" s="234" t="n">
        <f aca="false">K23-AA23</f>
        <v>6899</v>
      </c>
      <c r="AH23" s="234" t="n">
        <f aca="false">L23-AB23</f>
        <v>6899</v>
      </c>
      <c r="AI23" s="233" t="n">
        <f aca="false">M23-AC23</f>
        <v>0</v>
      </c>
      <c r="AJ23" s="233" t="n">
        <f aca="false">N23-AD23</f>
        <v>0</v>
      </c>
      <c r="AK23" s="233" t="n">
        <f aca="false">O23-AE23</f>
        <v>0</v>
      </c>
      <c r="AM23" s="191"/>
      <c r="AN23" s="242" t="n">
        <f aca="false">J23-AM23</f>
        <v>6899</v>
      </c>
      <c r="AO23" s="243" t="n">
        <f aca="false">AN23+AN41</f>
        <v>6899</v>
      </c>
      <c r="AQ23" s="239" t="n">
        <f aca="false">J23-K23</f>
        <v>0</v>
      </c>
    </row>
    <row r="24" s="196" customFormat="true" ht="18" hidden="false" customHeight="true" outlineLevel="0" collapsed="false">
      <c r="A24" s="244" t="s">
        <v>555</v>
      </c>
      <c r="B24" s="244"/>
      <c r="C24" s="245"/>
      <c r="D24" s="245"/>
      <c r="E24" s="245" t="s">
        <v>539</v>
      </c>
      <c r="F24" s="245" t="s">
        <v>556</v>
      </c>
      <c r="G24" s="246" t="n">
        <f aca="false">SUM(G25:G59)</f>
        <v>137436.68</v>
      </c>
      <c r="H24" s="246" t="n">
        <f aca="false">SUM(H25:H59)</f>
        <v>106344.34</v>
      </c>
      <c r="I24" s="246" t="n">
        <f aca="false">SUM(I25:I59)</f>
        <v>106344.34</v>
      </c>
      <c r="J24" s="246" t="n">
        <f aca="false">SUM(J25:J59)</f>
        <v>137436.68</v>
      </c>
      <c r="K24" s="246" t="n">
        <f aca="false">SUM(K25:K59)</f>
        <v>106344.34</v>
      </c>
      <c r="L24" s="246" t="n">
        <f aca="false">SUM(L25:L59)</f>
        <v>106344.34</v>
      </c>
      <c r="M24" s="246" t="n">
        <f aca="false">SUM(M25:M59)</f>
        <v>0</v>
      </c>
      <c r="N24" s="246" t="n">
        <f aca="false">SUM(N25:N59)</f>
        <v>0</v>
      </c>
      <c r="O24" s="246" t="n">
        <f aca="false">SUM(O25:O59)</f>
        <v>0</v>
      </c>
      <c r="P24" s="230"/>
      <c r="R24" s="228"/>
      <c r="Z24" s="246"/>
      <c r="AA24" s="246"/>
      <c r="AB24" s="246"/>
      <c r="AC24" s="246"/>
      <c r="AD24" s="246"/>
      <c r="AE24" s="246"/>
      <c r="AF24" s="246" t="n">
        <f aca="false">J24-Z24</f>
        <v>137436.68</v>
      </c>
      <c r="AG24" s="246" t="n">
        <f aca="false">K24-AA24</f>
        <v>106344.34</v>
      </c>
      <c r="AH24" s="246" t="n">
        <f aca="false">L24-AB24</f>
        <v>106344.34</v>
      </c>
      <c r="AI24" s="246" t="n">
        <f aca="false">M24-AC24</f>
        <v>0</v>
      </c>
      <c r="AJ24" s="246" t="n">
        <f aca="false">N24-AD24</f>
        <v>0</v>
      </c>
      <c r="AK24" s="246" t="n">
        <f aca="false">O24-AE24</f>
        <v>0</v>
      </c>
      <c r="AM24" s="191"/>
      <c r="AN24" s="192"/>
      <c r="AQ24" s="230" t="n">
        <f aca="false">J24-K24</f>
        <v>31092.34</v>
      </c>
    </row>
    <row r="25" customFormat="false" ht="30" hidden="false" customHeight="false" outlineLevel="0" collapsed="false">
      <c r="A25" s="231" t="s">
        <v>557</v>
      </c>
      <c r="B25" s="231"/>
      <c r="C25" s="232"/>
      <c r="D25" s="232" t="s">
        <v>558</v>
      </c>
      <c r="E25" s="232" t="s">
        <v>539</v>
      </c>
      <c r="F25" s="232" t="s">
        <v>556</v>
      </c>
      <c r="G25" s="233" t="n">
        <f aca="false">J25+M25</f>
        <v>13985.64</v>
      </c>
      <c r="H25" s="233" t="n">
        <f aca="false">K25+N25</f>
        <v>10877.72</v>
      </c>
      <c r="I25" s="233" t="n">
        <f aca="false">L25+O25</f>
        <v>10877.72</v>
      </c>
      <c r="J25" s="234" t="n">
        <f aca="false">13985.64</f>
        <v>13985.64</v>
      </c>
      <c r="K25" s="234" t="n">
        <v>10877.72</v>
      </c>
      <c r="L25" s="234" t="n">
        <f aca="false">K25</f>
        <v>10877.72</v>
      </c>
      <c r="M25" s="233"/>
      <c r="N25" s="233"/>
      <c r="O25" s="233"/>
      <c r="P25" s="193"/>
      <c r="Z25" s="234"/>
      <c r="AA25" s="234"/>
      <c r="AB25" s="234"/>
      <c r="AC25" s="233"/>
      <c r="AD25" s="233"/>
      <c r="AE25" s="233"/>
      <c r="AF25" s="234" t="n">
        <f aca="false">J25-Z25</f>
        <v>13985.64</v>
      </c>
      <c r="AG25" s="234" t="n">
        <f aca="false">K25-AA25</f>
        <v>10877.72</v>
      </c>
      <c r="AH25" s="234" t="n">
        <f aca="false">L25-AB25</f>
        <v>10877.72</v>
      </c>
      <c r="AI25" s="233" t="n">
        <f aca="false">M25-AC25</f>
        <v>0</v>
      </c>
      <c r="AJ25" s="233" t="n">
        <f aca="false">N25-AD25</f>
        <v>0</v>
      </c>
      <c r="AK25" s="233" t="n">
        <f aca="false">O25-AE25</f>
        <v>0</v>
      </c>
      <c r="AM25" s="238"/>
      <c r="AN25" s="192" t="n">
        <f aca="false">J25-AM25</f>
        <v>13985.64</v>
      </c>
      <c r="AQ25" s="193" t="n">
        <f aca="false">J25-K25</f>
        <v>3107.92</v>
      </c>
    </row>
    <row r="26" s="258" customFormat="true" ht="15" hidden="false" customHeight="true" outlineLevel="0" collapsed="false">
      <c r="A26" s="231" t="s">
        <v>559</v>
      </c>
      <c r="B26" s="231"/>
      <c r="C26" s="232" t="s">
        <v>560</v>
      </c>
      <c r="D26" s="232" t="s">
        <v>528</v>
      </c>
      <c r="E26" s="232" t="s">
        <v>539</v>
      </c>
      <c r="F26" s="232" t="s">
        <v>556</v>
      </c>
      <c r="G26" s="233" t="n">
        <f aca="false">J26+M26</f>
        <v>0</v>
      </c>
      <c r="H26" s="233" t="n">
        <f aca="false">K26+N26</f>
        <v>0</v>
      </c>
      <c r="I26" s="233" t="n">
        <f aca="false">L26+O26</f>
        <v>0</v>
      </c>
      <c r="J26" s="256"/>
      <c r="K26" s="234"/>
      <c r="L26" s="234" t="n">
        <f aca="false">K26</f>
        <v>0</v>
      </c>
      <c r="M26" s="233"/>
      <c r="N26" s="233"/>
      <c r="O26" s="233"/>
      <c r="P26" s="257"/>
      <c r="R26" s="259"/>
      <c r="Z26" s="234" t="n">
        <v>0</v>
      </c>
      <c r="AA26" s="234" t="n">
        <v>0</v>
      </c>
      <c r="AB26" s="234" t="n">
        <v>0</v>
      </c>
      <c r="AC26" s="233"/>
      <c r="AD26" s="233"/>
      <c r="AE26" s="233"/>
      <c r="AF26" s="234" t="n">
        <f aca="false">J26-Z26</f>
        <v>0</v>
      </c>
      <c r="AG26" s="234" t="n">
        <f aca="false">K26-AA26</f>
        <v>0</v>
      </c>
      <c r="AH26" s="234" t="n">
        <f aca="false">L26-AB26</f>
        <v>0</v>
      </c>
      <c r="AI26" s="233" t="n">
        <f aca="false">M26-AC26</f>
        <v>0</v>
      </c>
      <c r="AJ26" s="233" t="n">
        <f aca="false">N26-AD26</f>
        <v>0</v>
      </c>
      <c r="AK26" s="233" t="n">
        <f aca="false">O26-AE26</f>
        <v>0</v>
      </c>
      <c r="AM26" s="191"/>
      <c r="AN26" s="192" t="n">
        <f aca="false">J26-AM26</f>
        <v>0</v>
      </c>
      <c r="AQ26" s="258" t="n">
        <f aca="false">J26-K26</f>
        <v>0</v>
      </c>
    </row>
    <row r="27" customFormat="false" ht="30" hidden="false" customHeight="false" outlineLevel="0" collapsed="false">
      <c r="A27" s="231" t="s">
        <v>561</v>
      </c>
      <c r="B27" s="231"/>
      <c r="C27" s="232"/>
      <c r="D27" s="232" t="s">
        <v>562</v>
      </c>
      <c r="E27" s="232" t="s">
        <v>539</v>
      </c>
      <c r="F27" s="232" t="s">
        <v>556</v>
      </c>
      <c r="G27" s="233" t="n">
        <f aca="false">J27+M27</f>
        <v>7416</v>
      </c>
      <c r="H27" s="233" t="n">
        <f aca="false">K27+N27</f>
        <v>5768</v>
      </c>
      <c r="I27" s="233" t="n">
        <f aca="false">L27+O27</f>
        <v>5768</v>
      </c>
      <c r="J27" s="256" t="n">
        <v>7416</v>
      </c>
      <c r="K27" s="234" t="n">
        <v>5768</v>
      </c>
      <c r="L27" s="234" t="n">
        <f aca="false">K27</f>
        <v>5768</v>
      </c>
      <c r="M27" s="233"/>
      <c r="N27" s="233"/>
      <c r="O27" s="233"/>
      <c r="P27" s="193"/>
      <c r="Z27" s="234"/>
      <c r="AA27" s="234"/>
      <c r="AB27" s="234"/>
      <c r="AC27" s="233"/>
      <c r="AD27" s="233"/>
      <c r="AE27" s="233"/>
      <c r="AF27" s="234" t="n">
        <f aca="false">J27-Z27</f>
        <v>7416</v>
      </c>
      <c r="AG27" s="234" t="n">
        <f aca="false">K27-AA27</f>
        <v>5768</v>
      </c>
      <c r="AH27" s="234" t="n">
        <f aca="false">L27-AB27</f>
        <v>5768</v>
      </c>
      <c r="AI27" s="233" t="n">
        <f aca="false">M27-AC27</f>
        <v>0</v>
      </c>
      <c r="AJ27" s="233" t="n">
        <f aca="false">N27-AD27</f>
        <v>0</v>
      </c>
      <c r="AK27" s="233" t="n">
        <f aca="false">O27-AE27</f>
        <v>0</v>
      </c>
      <c r="AQ27" s="193" t="n">
        <f aca="false">J27-K27</f>
        <v>1648</v>
      </c>
    </row>
    <row r="28" customFormat="false" ht="15" hidden="false" customHeight="true" outlineLevel="0" collapsed="false">
      <c r="A28" s="231" t="s">
        <v>563</v>
      </c>
      <c r="B28" s="231"/>
      <c r="C28" s="232"/>
      <c r="D28" s="232" t="s">
        <v>564</v>
      </c>
      <c r="E28" s="232" t="s">
        <v>539</v>
      </c>
      <c r="F28" s="232" t="s">
        <v>556</v>
      </c>
      <c r="G28" s="233" t="n">
        <f aca="false">J28+M28</f>
        <v>109198.89</v>
      </c>
      <c r="H28" s="233" t="n">
        <f aca="false">K28+N28</f>
        <v>84932.47</v>
      </c>
      <c r="I28" s="233" t="n">
        <f aca="false">L28+O28</f>
        <v>84932.47</v>
      </c>
      <c r="J28" s="256" t="n">
        <f aca="false">109198.89</f>
        <v>109198.89</v>
      </c>
      <c r="K28" s="260" t="n">
        <v>84932.47</v>
      </c>
      <c r="L28" s="234" t="n">
        <f aca="false">K28</f>
        <v>84932.47</v>
      </c>
      <c r="M28" s="233"/>
      <c r="N28" s="233"/>
      <c r="O28" s="233"/>
      <c r="P28" s="193"/>
      <c r="Z28" s="234"/>
      <c r="AA28" s="234"/>
      <c r="AB28" s="234"/>
      <c r="AC28" s="233"/>
      <c r="AD28" s="233"/>
      <c r="AE28" s="233"/>
      <c r="AF28" s="234" t="n">
        <f aca="false">J28-Z28</f>
        <v>109198.89</v>
      </c>
      <c r="AG28" s="234" t="n">
        <f aca="false">K28-AA28</f>
        <v>84932.47</v>
      </c>
      <c r="AH28" s="234" t="n">
        <f aca="false">L28-AB28</f>
        <v>84932.47</v>
      </c>
      <c r="AI28" s="233" t="n">
        <f aca="false">M28-AC28</f>
        <v>0</v>
      </c>
      <c r="AJ28" s="233" t="n">
        <f aca="false">N28-AD28</f>
        <v>0</v>
      </c>
      <c r="AK28" s="233" t="n">
        <f aca="false">O28-AE28</f>
        <v>0</v>
      </c>
      <c r="AM28" s="238"/>
      <c r="AN28" s="192" t="n">
        <f aca="false">J28-AM28+J27</f>
        <v>116614.89</v>
      </c>
      <c r="AQ28" s="193" t="n">
        <f aca="false">J28-K28</f>
        <v>24266.42</v>
      </c>
    </row>
    <row r="29" customFormat="false" ht="30" hidden="false" customHeight="false" outlineLevel="0" collapsed="false">
      <c r="A29" s="231" t="s">
        <v>565</v>
      </c>
      <c r="B29" s="231"/>
      <c r="C29" s="232"/>
      <c r="D29" s="232" t="s">
        <v>566</v>
      </c>
      <c r="E29" s="232" t="s">
        <v>539</v>
      </c>
      <c r="F29" s="232" t="s">
        <v>556</v>
      </c>
      <c r="G29" s="233" t="n">
        <f aca="false">J29+M29</f>
        <v>0</v>
      </c>
      <c r="H29" s="233" t="n">
        <f aca="false">K29+N29</f>
        <v>0</v>
      </c>
      <c r="I29" s="233" t="n">
        <f aca="false">L29+O29</f>
        <v>0</v>
      </c>
      <c r="J29" s="234"/>
      <c r="K29" s="234"/>
      <c r="L29" s="234" t="n">
        <f aca="false">K29</f>
        <v>0</v>
      </c>
      <c r="M29" s="233"/>
      <c r="N29" s="233"/>
      <c r="O29" s="233"/>
      <c r="P29" s="193"/>
      <c r="Z29" s="234"/>
      <c r="AA29" s="234"/>
      <c r="AB29" s="234"/>
      <c r="AC29" s="233"/>
      <c r="AD29" s="233"/>
      <c r="AE29" s="233"/>
      <c r="AF29" s="234" t="n">
        <f aca="false">J29-Z29</f>
        <v>0</v>
      </c>
      <c r="AG29" s="234" t="n">
        <f aca="false">K29-AA29</f>
        <v>0</v>
      </c>
      <c r="AH29" s="234" t="n">
        <f aca="false">L29-AB29</f>
        <v>0</v>
      </c>
      <c r="AI29" s="233" t="n">
        <f aca="false">M29-AC29</f>
        <v>0</v>
      </c>
      <c r="AJ29" s="233" t="n">
        <f aca="false">N29-AD29</f>
        <v>0</v>
      </c>
      <c r="AK29" s="233" t="n">
        <f aca="false">O29-AE29</f>
        <v>0</v>
      </c>
      <c r="AM29" s="255"/>
      <c r="AN29" s="192" t="n">
        <f aca="false">J29-AM29</f>
        <v>0</v>
      </c>
      <c r="AQ29" s="193" t="n">
        <f aca="false">J29-K29</f>
        <v>0</v>
      </c>
    </row>
    <row r="30" customFormat="false" ht="14.25" hidden="false" customHeight="true" outlineLevel="0" collapsed="false">
      <c r="A30" s="231" t="s">
        <v>567</v>
      </c>
      <c r="B30" s="231"/>
      <c r="C30" s="232" t="s">
        <v>527</v>
      </c>
      <c r="D30" s="232" t="s">
        <v>528</v>
      </c>
      <c r="E30" s="232" t="s">
        <v>539</v>
      </c>
      <c r="F30" s="232" t="s">
        <v>556</v>
      </c>
      <c r="G30" s="233" t="n">
        <f aca="false">J30+M30</f>
        <v>6836.15</v>
      </c>
      <c r="H30" s="233" t="n">
        <f aca="false">K30+N30</f>
        <v>4766.15</v>
      </c>
      <c r="I30" s="233" t="n">
        <f aca="false">L30+O30</f>
        <v>4766.15</v>
      </c>
      <c r="J30" s="234" t="n">
        <f aca="false">6836.15</f>
        <v>6836.15</v>
      </c>
      <c r="K30" s="234" t="n">
        <v>4766.15</v>
      </c>
      <c r="L30" s="234" t="n">
        <f aca="false">K30</f>
        <v>4766.15</v>
      </c>
      <c r="M30" s="233"/>
      <c r="N30" s="233"/>
      <c r="O30" s="233"/>
      <c r="P30" s="193"/>
      <c r="Z30" s="234"/>
      <c r="AA30" s="234"/>
      <c r="AB30" s="234"/>
      <c r="AC30" s="233"/>
      <c r="AD30" s="233"/>
      <c r="AE30" s="233"/>
      <c r="AF30" s="234" t="n">
        <f aca="false">J30-Z30</f>
        <v>6836.15</v>
      </c>
      <c r="AG30" s="234" t="n">
        <f aca="false">K30-AA30</f>
        <v>4766.15</v>
      </c>
      <c r="AH30" s="234" t="n">
        <f aca="false">L30-AB30</f>
        <v>4766.15</v>
      </c>
      <c r="AI30" s="233" t="n">
        <f aca="false">M30-AC30</f>
        <v>0</v>
      </c>
      <c r="AJ30" s="233" t="n">
        <f aca="false">N30-AD30</f>
        <v>0</v>
      </c>
      <c r="AK30" s="233" t="n">
        <f aca="false">O30-AE30</f>
        <v>0</v>
      </c>
      <c r="AN30" s="192" t="n">
        <f aca="false">J30-AM30</f>
        <v>6836.15</v>
      </c>
      <c r="AQ30" s="193" t="n">
        <f aca="false">J30-K30</f>
        <v>2070</v>
      </c>
    </row>
    <row r="31" customFormat="false" ht="24" hidden="false" customHeight="true" outlineLevel="0" collapsed="false">
      <c r="A31" s="231" t="s">
        <v>568</v>
      </c>
      <c r="B31" s="231"/>
      <c r="C31" s="232" t="s">
        <v>527</v>
      </c>
      <c r="D31" s="232" t="s">
        <v>562</v>
      </c>
      <c r="E31" s="232" t="s">
        <v>539</v>
      </c>
      <c r="F31" s="232" t="s">
        <v>556</v>
      </c>
      <c r="G31" s="233" t="n">
        <f aca="false">J31+M31</f>
        <v>0</v>
      </c>
      <c r="H31" s="233" t="n">
        <f aca="false">K31+N31</f>
        <v>0</v>
      </c>
      <c r="I31" s="233" t="n">
        <f aca="false">L31+O31</f>
        <v>0</v>
      </c>
      <c r="J31" s="256"/>
      <c r="K31" s="234"/>
      <c r="L31" s="234" t="n">
        <f aca="false">K31</f>
        <v>0</v>
      </c>
      <c r="M31" s="233"/>
      <c r="N31" s="233"/>
      <c r="O31" s="233"/>
      <c r="P31" s="193"/>
      <c r="Q31" s="261"/>
      <c r="Z31" s="234"/>
      <c r="AA31" s="234"/>
      <c r="AB31" s="234"/>
      <c r="AC31" s="233"/>
      <c r="AD31" s="233"/>
      <c r="AE31" s="233"/>
      <c r="AF31" s="234" t="n">
        <f aca="false">J31-Z31</f>
        <v>0</v>
      </c>
      <c r="AG31" s="234" t="n">
        <f aca="false">K31-AA31</f>
        <v>0</v>
      </c>
      <c r="AH31" s="234" t="n">
        <f aca="false">L31-AB31</f>
        <v>0</v>
      </c>
      <c r="AI31" s="233" t="n">
        <f aca="false">M31-AC31</f>
        <v>0</v>
      </c>
      <c r="AJ31" s="233" t="n">
        <f aca="false">N31-AD31</f>
        <v>0</v>
      </c>
      <c r="AK31" s="233" t="n">
        <f aca="false">O31-AE31</f>
        <v>0</v>
      </c>
      <c r="AN31" s="192" t="n">
        <f aca="false">J31-AM31</f>
        <v>0</v>
      </c>
      <c r="AQ31" s="193" t="n">
        <f aca="false">J31-K31</f>
        <v>0</v>
      </c>
    </row>
    <row r="32" customFormat="false" ht="15" hidden="false" customHeight="false" outlineLevel="0" collapsed="false">
      <c r="A32" s="231" t="s">
        <v>569</v>
      </c>
      <c r="B32" s="231"/>
      <c r="C32" s="232" t="s">
        <v>527</v>
      </c>
      <c r="D32" s="232" t="s">
        <v>528</v>
      </c>
      <c r="E32" s="232" t="s">
        <v>539</v>
      </c>
      <c r="F32" s="232" t="s">
        <v>556</v>
      </c>
      <c r="G32" s="233" t="n">
        <f aca="false">J32+M32</f>
        <v>0</v>
      </c>
      <c r="H32" s="233" t="n">
        <f aca="false">K32+N32</f>
        <v>0</v>
      </c>
      <c r="I32" s="233" t="n">
        <f aca="false">L32+O32</f>
        <v>0</v>
      </c>
      <c r="J32" s="234"/>
      <c r="K32" s="234"/>
      <c r="L32" s="234" t="n">
        <f aca="false">K32</f>
        <v>0</v>
      </c>
      <c r="M32" s="233"/>
      <c r="N32" s="233"/>
      <c r="O32" s="233"/>
      <c r="P32" s="193"/>
      <c r="Z32" s="234"/>
      <c r="AA32" s="234"/>
      <c r="AB32" s="234"/>
      <c r="AC32" s="233"/>
      <c r="AD32" s="233"/>
      <c r="AE32" s="233"/>
      <c r="AF32" s="234" t="n">
        <f aca="false">J32-Z32</f>
        <v>0</v>
      </c>
      <c r="AG32" s="234" t="n">
        <f aca="false">K32-AA32</f>
        <v>0</v>
      </c>
      <c r="AH32" s="234" t="n">
        <f aca="false">L32-AB32</f>
        <v>0</v>
      </c>
      <c r="AI32" s="233" t="n">
        <f aca="false">M32-AC32</f>
        <v>0</v>
      </c>
      <c r="AJ32" s="233" t="n">
        <f aca="false">N32-AD32</f>
        <v>0</v>
      </c>
      <c r="AK32" s="233" t="n">
        <f aca="false">O32-AE32</f>
        <v>0</v>
      </c>
      <c r="AN32" s="192" t="n">
        <f aca="false">J32-AM32</f>
        <v>0</v>
      </c>
      <c r="AQ32" s="193" t="n">
        <f aca="false">J32-K32</f>
        <v>0</v>
      </c>
    </row>
    <row r="33" customFormat="false" ht="15" hidden="false" customHeight="false" outlineLevel="0" collapsed="false">
      <c r="A33" s="231" t="s">
        <v>570</v>
      </c>
      <c r="B33" s="231"/>
      <c r="C33" s="232" t="s">
        <v>527</v>
      </c>
      <c r="D33" s="232" t="s">
        <v>528</v>
      </c>
      <c r="E33" s="232" t="s">
        <v>539</v>
      </c>
      <c r="F33" s="232" t="s">
        <v>556</v>
      </c>
      <c r="G33" s="233" t="n">
        <f aca="false">J33+M33</f>
        <v>0</v>
      </c>
      <c r="H33" s="233" t="n">
        <f aca="false">K33+N33</f>
        <v>0</v>
      </c>
      <c r="I33" s="233" t="n">
        <f aca="false">L33+O33</f>
        <v>0</v>
      </c>
      <c r="J33" s="234"/>
      <c r="K33" s="234"/>
      <c r="L33" s="234" t="n">
        <f aca="false">K33</f>
        <v>0</v>
      </c>
      <c r="M33" s="233"/>
      <c r="N33" s="233"/>
      <c r="O33" s="233"/>
      <c r="P33" s="193"/>
      <c r="Z33" s="234"/>
      <c r="AA33" s="234"/>
      <c r="AB33" s="234"/>
      <c r="AC33" s="233"/>
      <c r="AD33" s="233"/>
      <c r="AE33" s="233"/>
      <c r="AF33" s="234" t="n">
        <f aca="false">J33-Z33</f>
        <v>0</v>
      </c>
      <c r="AG33" s="234" t="n">
        <f aca="false">K33-AA33</f>
        <v>0</v>
      </c>
      <c r="AH33" s="234" t="n">
        <f aca="false">L33-AB33</f>
        <v>0</v>
      </c>
      <c r="AI33" s="233" t="n">
        <f aca="false">M33-AC33</f>
        <v>0</v>
      </c>
      <c r="AJ33" s="233" t="n">
        <f aca="false">N33-AD33</f>
        <v>0</v>
      </c>
      <c r="AK33" s="233" t="n">
        <f aca="false">O33-AE33</f>
        <v>0</v>
      </c>
      <c r="AN33" s="192" t="n">
        <f aca="false">J33-AM33</f>
        <v>0</v>
      </c>
      <c r="AQ33" s="188" t="n">
        <f aca="false">J33-K33</f>
        <v>0</v>
      </c>
    </row>
    <row r="34" customFormat="false" ht="14.25" hidden="false" customHeight="true" outlineLevel="0" collapsed="false">
      <c r="A34" s="231" t="s">
        <v>571</v>
      </c>
      <c r="B34" s="231"/>
      <c r="C34" s="232" t="s">
        <v>527</v>
      </c>
      <c r="D34" s="232" t="s">
        <v>528</v>
      </c>
      <c r="E34" s="232" t="s">
        <v>539</v>
      </c>
      <c r="F34" s="232" t="s">
        <v>556</v>
      </c>
      <c r="G34" s="233" t="n">
        <f aca="false">J34+M34</f>
        <v>0</v>
      </c>
      <c r="H34" s="233" t="n">
        <f aca="false">K34+N34</f>
        <v>0</v>
      </c>
      <c r="I34" s="233" t="n">
        <f aca="false">L34+O34</f>
        <v>0</v>
      </c>
      <c r="J34" s="234"/>
      <c r="K34" s="234"/>
      <c r="L34" s="234" t="n">
        <f aca="false">K34</f>
        <v>0</v>
      </c>
      <c r="M34" s="233"/>
      <c r="N34" s="233"/>
      <c r="O34" s="233"/>
      <c r="P34" s="193"/>
      <c r="Z34" s="234"/>
      <c r="AA34" s="234"/>
      <c r="AB34" s="234"/>
      <c r="AC34" s="233"/>
      <c r="AD34" s="233"/>
      <c r="AE34" s="233"/>
      <c r="AF34" s="234" t="n">
        <f aca="false">J34-Z34</f>
        <v>0</v>
      </c>
      <c r="AG34" s="234" t="n">
        <f aca="false">K34-AA34</f>
        <v>0</v>
      </c>
      <c r="AH34" s="234" t="n">
        <f aca="false">L34-AB34</f>
        <v>0</v>
      </c>
      <c r="AI34" s="233" t="n">
        <f aca="false">M34-AC34</f>
        <v>0</v>
      </c>
      <c r="AJ34" s="233" t="n">
        <f aca="false">N34-AD34</f>
        <v>0</v>
      </c>
      <c r="AK34" s="233" t="n">
        <f aca="false">O34-AE34</f>
        <v>0</v>
      </c>
      <c r="AN34" s="192" t="n">
        <f aca="false">J34-AM34</f>
        <v>0</v>
      </c>
      <c r="AQ34" s="188" t="n">
        <f aca="false">J34-K34</f>
        <v>0</v>
      </c>
    </row>
    <row r="35" customFormat="false" ht="14.25" hidden="false" customHeight="true" outlineLevel="0" collapsed="false">
      <c r="A35" s="231" t="s">
        <v>572</v>
      </c>
      <c r="B35" s="231"/>
      <c r="C35" s="232" t="s">
        <v>527</v>
      </c>
      <c r="D35" s="232" t="s">
        <v>528</v>
      </c>
      <c r="E35" s="232" t="s">
        <v>539</v>
      </c>
      <c r="F35" s="232" t="s">
        <v>556</v>
      </c>
      <c r="G35" s="233" t="n">
        <f aca="false">J35+M35</f>
        <v>0</v>
      </c>
      <c r="H35" s="233" t="n">
        <f aca="false">K35+N35</f>
        <v>0</v>
      </c>
      <c r="I35" s="233" t="n">
        <f aca="false">L35+O35</f>
        <v>0</v>
      </c>
      <c r="J35" s="234"/>
      <c r="K35" s="234"/>
      <c r="L35" s="234" t="n">
        <f aca="false">K35</f>
        <v>0</v>
      </c>
      <c r="M35" s="233"/>
      <c r="N35" s="233"/>
      <c r="O35" s="233"/>
      <c r="P35" s="193"/>
      <c r="Z35" s="234"/>
      <c r="AA35" s="234"/>
      <c r="AB35" s="234"/>
      <c r="AC35" s="233"/>
      <c r="AD35" s="233"/>
      <c r="AE35" s="233"/>
      <c r="AF35" s="234" t="n">
        <f aca="false">J35-Z35</f>
        <v>0</v>
      </c>
      <c r="AG35" s="234" t="n">
        <f aca="false">K35-AA35</f>
        <v>0</v>
      </c>
      <c r="AH35" s="234" t="n">
        <f aca="false">L35-AB35</f>
        <v>0</v>
      </c>
      <c r="AI35" s="233" t="n">
        <f aca="false">M35-AC35</f>
        <v>0</v>
      </c>
      <c r="AJ35" s="233" t="n">
        <f aca="false">N35-AD35</f>
        <v>0</v>
      </c>
      <c r="AK35" s="233" t="n">
        <f aca="false">O35-AE35</f>
        <v>0</v>
      </c>
      <c r="AN35" s="192" t="n">
        <f aca="false">J35-AM35</f>
        <v>0</v>
      </c>
      <c r="AQ35" s="188" t="n">
        <f aca="false">J35-K35</f>
        <v>0</v>
      </c>
    </row>
    <row r="36" customFormat="false" ht="14.25" hidden="false" customHeight="true" outlineLevel="0" collapsed="false">
      <c r="A36" s="231" t="s">
        <v>573</v>
      </c>
      <c r="B36" s="231"/>
      <c r="C36" s="232" t="s">
        <v>527</v>
      </c>
      <c r="D36" s="232" t="s">
        <v>528</v>
      </c>
      <c r="E36" s="232" t="s">
        <v>539</v>
      </c>
      <c r="F36" s="232" t="s">
        <v>556</v>
      </c>
      <c r="G36" s="233" t="n">
        <f aca="false">J36+M36</f>
        <v>0</v>
      </c>
      <c r="H36" s="233" t="n">
        <f aca="false">K36+N36</f>
        <v>0</v>
      </c>
      <c r="I36" s="233" t="n">
        <f aca="false">L36+O36</f>
        <v>0</v>
      </c>
      <c r="J36" s="234"/>
      <c r="K36" s="234"/>
      <c r="L36" s="234" t="n">
        <f aca="false">K36</f>
        <v>0</v>
      </c>
      <c r="M36" s="233"/>
      <c r="N36" s="233"/>
      <c r="O36" s="233"/>
      <c r="P36" s="193"/>
      <c r="Z36" s="234" t="n">
        <v>0</v>
      </c>
      <c r="AA36" s="234" t="n">
        <v>0</v>
      </c>
      <c r="AB36" s="234" t="n">
        <v>0</v>
      </c>
      <c r="AC36" s="233"/>
      <c r="AD36" s="233"/>
      <c r="AE36" s="233"/>
      <c r="AF36" s="234" t="n">
        <f aca="false">J36-Z36</f>
        <v>0</v>
      </c>
      <c r="AG36" s="234" t="n">
        <f aca="false">K36-AA36</f>
        <v>0</v>
      </c>
      <c r="AH36" s="234" t="n">
        <f aca="false">L36-AB36</f>
        <v>0</v>
      </c>
      <c r="AI36" s="233" t="n">
        <f aca="false">M36-AC36</f>
        <v>0</v>
      </c>
      <c r="AJ36" s="233" t="n">
        <f aca="false">N36-AD36</f>
        <v>0</v>
      </c>
      <c r="AK36" s="233" t="n">
        <f aca="false">O36-AE36</f>
        <v>0</v>
      </c>
      <c r="AN36" s="192" t="n">
        <f aca="false">J36-AM36</f>
        <v>0</v>
      </c>
      <c r="AQ36" s="188" t="n">
        <f aca="false">J36-K36</f>
        <v>0</v>
      </c>
    </row>
    <row r="37" customFormat="false" ht="14.25" hidden="false" customHeight="true" outlineLevel="0" collapsed="false">
      <c r="A37" s="231" t="s">
        <v>574</v>
      </c>
      <c r="B37" s="231"/>
      <c r="C37" s="232" t="s">
        <v>527</v>
      </c>
      <c r="D37" s="232" t="s">
        <v>528</v>
      </c>
      <c r="E37" s="232" t="s">
        <v>539</v>
      </c>
      <c r="F37" s="232" t="s">
        <v>556</v>
      </c>
      <c r="G37" s="233" t="n">
        <f aca="false">J37+M37</f>
        <v>0</v>
      </c>
      <c r="H37" s="233" t="n">
        <f aca="false">K37+N37</f>
        <v>0</v>
      </c>
      <c r="I37" s="233" t="n">
        <f aca="false">L37+O37</f>
        <v>0</v>
      </c>
      <c r="J37" s="234"/>
      <c r="K37" s="234"/>
      <c r="L37" s="234" t="n">
        <f aca="false">K37</f>
        <v>0</v>
      </c>
      <c r="M37" s="233"/>
      <c r="N37" s="233"/>
      <c r="O37" s="233"/>
      <c r="P37" s="193"/>
      <c r="Z37" s="234" t="n">
        <v>0</v>
      </c>
      <c r="AA37" s="234" t="n">
        <v>0</v>
      </c>
      <c r="AB37" s="234" t="n">
        <v>0</v>
      </c>
      <c r="AC37" s="233"/>
      <c r="AD37" s="233"/>
      <c r="AE37" s="233"/>
      <c r="AF37" s="234" t="n">
        <f aca="false">J37-Z37</f>
        <v>0</v>
      </c>
      <c r="AG37" s="234" t="n">
        <f aca="false">K37-AA37</f>
        <v>0</v>
      </c>
      <c r="AH37" s="234" t="n">
        <f aca="false">L37-AB37</f>
        <v>0</v>
      </c>
      <c r="AI37" s="233" t="n">
        <f aca="false">M37-AC37</f>
        <v>0</v>
      </c>
      <c r="AJ37" s="233" t="n">
        <f aca="false">N37-AD37</f>
        <v>0</v>
      </c>
      <c r="AK37" s="233" t="n">
        <f aca="false">O37-AE37</f>
        <v>0</v>
      </c>
      <c r="AN37" s="192" t="n">
        <f aca="false">J37-AM37+J38</f>
        <v>0</v>
      </c>
      <c r="AQ37" s="188" t="n">
        <f aca="false">J37-K37</f>
        <v>0</v>
      </c>
    </row>
    <row r="38" customFormat="false" ht="14.25" hidden="false" customHeight="true" outlineLevel="0" collapsed="false">
      <c r="A38" s="231" t="s">
        <v>575</v>
      </c>
      <c r="B38" s="231"/>
      <c r="C38" s="232" t="s">
        <v>527</v>
      </c>
      <c r="D38" s="232" t="s">
        <v>528</v>
      </c>
      <c r="E38" s="232" t="s">
        <v>539</v>
      </c>
      <c r="F38" s="232" t="s">
        <v>556</v>
      </c>
      <c r="G38" s="233" t="n">
        <f aca="false">J38+M38</f>
        <v>0</v>
      </c>
      <c r="H38" s="233" t="n">
        <f aca="false">K38+N38</f>
        <v>0</v>
      </c>
      <c r="I38" s="233" t="n">
        <f aca="false">L38+O38</f>
        <v>0</v>
      </c>
      <c r="J38" s="234"/>
      <c r="K38" s="234"/>
      <c r="L38" s="234" t="n">
        <f aca="false">K38</f>
        <v>0</v>
      </c>
      <c r="M38" s="233"/>
      <c r="N38" s="233"/>
      <c r="O38" s="233"/>
      <c r="P38" s="193"/>
      <c r="Z38" s="234" t="n">
        <v>0</v>
      </c>
      <c r="AA38" s="234" t="n">
        <v>0</v>
      </c>
      <c r="AB38" s="234" t="n">
        <v>0</v>
      </c>
      <c r="AC38" s="233"/>
      <c r="AD38" s="233"/>
      <c r="AE38" s="233"/>
      <c r="AF38" s="234" t="n">
        <f aca="false">J38-Z38</f>
        <v>0</v>
      </c>
      <c r="AG38" s="234" t="n">
        <f aca="false">K38-AA38</f>
        <v>0</v>
      </c>
      <c r="AH38" s="234" t="n">
        <f aca="false">L38-AB38</f>
        <v>0</v>
      </c>
      <c r="AI38" s="233" t="n">
        <f aca="false">M38-AC38</f>
        <v>0</v>
      </c>
      <c r="AJ38" s="233" t="n">
        <f aca="false">N38-AD38</f>
        <v>0</v>
      </c>
      <c r="AK38" s="233" t="n">
        <f aca="false">O38-AE38</f>
        <v>0</v>
      </c>
      <c r="AQ38" s="188" t="n">
        <f aca="false">J38-K38</f>
        <v>0</v>
      </c>
    </row>
    <row r="39" customFormat="false" ht="14.25" hidden="false" customHeight="true" outlineLevel="0" collapsed="false">
      <c r="A39" s="231" t="s">
        <v>576</v>
      </c>
      <c r="B39" s="231"/>
      <c r="C39" s="232" t="s">
        <v>527</v>
      </c>
      <c r="D39" s="232" t="s">
        <v>528</v>
      </c>
      <c r="E39" s="232" t="s">
        <v>539</v>
      </c>
      <c r="F39" s="232" t="s">
        <v>556</v>
      </c>
      <c r="G39" s="233" t="n">
        <f aca="false">J39+M39</f>
        <v>0</v>
      </c>
      <c r="H39" s="233" t="n">
        <f aca="false">K39+N39</f>
        <v>0</v>
      </c>
      <c r="I39" s="233" t="n">
        <f aca="false">L39+O39</f>
        <v>0</v>
      </c>
      <c r="J39" s="234"/>
      <c r="K39" s="234"/>
      <c r="L39" s="234" t="n">
        <f aca="false">K39</f>
        <v>0</v>
      </c>
      <c r="M39" s="233"/>
      <c r="N39" s="233"/>
      <c r="O39" s="233"/>
      <c r="P39" s="193"/>
      <c r="Z39" s="234"/>
      <c r="AA39" s="234"/>
      <c r="AB39" s="234"/>
      <c r="AC39" s="233"/>
      <c r="AD39" s="233"/>
      <c r="AE39" s="233"/>
      <c r="AF39" s="234" t="n">
        <f aca="false">J39-Z39</f>
        <v>0</v>
      </c>
      <c r="AG39" s="234" t="n">
        <f aca="false">K39-AA39</f>
        <v>0</v>
      </c>
      <c r="AH39" s="234" t="n">
        <f aca="false">L39-AB39</f>
        <v>0</v>
      </c>
      <c r="AI39" s="233" t="n">
        <f aca="false">M39-AC39</f>
        <v>0</v>
      </c>
      <c r="AJ39" s="233" t="n">
        <f aca="false">N39-AD39</f>
        <v>0</v>
      </c>
      <c r="AK39" s="233" t="n">
        <f aca="false">O39-AE39</f>
        <v>0</v>
      </c>
      <c r="AN39" s="192" t="n">
        <f aca="false">J39-AM39</f>
        <v>0</v>
      </c>
      <c r="AQ39" s="193" t="n">
        <f aca="false">J39-K39</f>
        <v>0</v>
      </c>
    </row>
    <row r="40" customFormat="false" ht="14.25" hidden="false" customHeight="true" outlineLevel="0" collapsed="false">
      <c r="A40" s="231" t="s">
        <v>577</v>
      </c>
      <c r="B40" s="231"/>
      <c r="C40" s="232" t="s">
        <v>527</v>
      </c>
      <c r="D40" s="232" t="s">
        <v>528</v>
      </c>
      <c r="E40" s="232" t="s">
        <v>539</v>
      </c>
      <c r="F40" s="232" t="s">
        <v>556</v>
      </c>
      <c r="G40" s="233" t="n">
        <f aca="false">J40+M40</f>
        <v>0</v>
      </c>
      <c r="H40" s="233" t="n">
        <f aca="false">K40+N40</f>
        <v>0</v>
      </c>
      <c r="I40" s="233" t="n">
        <f aca="false">L40+O40</f>
        <v>0</v>
      </c>
      <c r="J40" s="234"/>
      <c r="K40" s="234"/>
      <c r="L40" s="234" t="n">
        <f aca="false">K40</f>
        <v>0</v>
      </c>
      <c r="M40" s="233"/>
      <c r="N40" s="233"/>
      <c r="O40" s="233"/>
      <c r="P40" s="193"/>
      <c r="Z40" s="234"/>
      <c r="AA40" s="234"/>
      <c r="AB40" s="234"/>
      <c r="AC40" s="233"/>
      <c r="AD40" s="233"/>
      <c r="AE40" s="233"/>
      <c r="AF40" s="234" t="n">
        <f aca="false">J40-Z40</f>
        <v>0</v>
      </c>
      <c r="AG40" s="234" t="n">
        <f aca="false">K40-AA40</f>
        <v>0</v>
      </c>
      <c r="AH40" s="234" t="n">
        <f aca="false">L40-AB40</f>
        <v>0</v>
      </c>
      <c r="AI40" s="233" t="n">
        <f aca="false">M40-AC40</f>
        <v>0</v>
      </c>
      <c r="AJ40" s="233" t="n">
        <f aca="false">N40-AD40</f>
        <v>0</v>
      </c>
      <c r="AK40" s="233" t="n">
        <f aca="false">O40-AE40</f>
        <v>0</v>
      </c>
      <c r="AN40" s="192" t="n">
        <f aca="false">J40-AM40</f>
        <v>0</v>
      </c>
      <c r="AQ40" s="193" t="n">
        <f aca="false">J40-K40</f>
        <v>0</v>
      </c>
    </row>
    <row r="41" customFormat="false" ht="14.25" hidden="false" customHeight="true" outlineLevel="0" collapsed="false">
      <c r="A41" s="231" t="s">
        <v>578</v>
      </c>
      <c r="B41" s="231"/>
      <c r="C41" s="232" t="s">
        <v>527</v>
      </c>
      <c r="D41" s="232" t="s">
        <v>528</v>
      </c>
      <c r="E41" s="232" t="s">
        <v>539</v>
      </c>
      <c r="F41" s="232" t="s">
        <v>556</v>
      </c>
      <c r="G41" s="233" t="n">
        <f aca="false">J41+M41</f>
        <v>0</v>
      </c>
      <c r="H41" s="233" t="n">
        <f aca="false">K41+N41</f>
        <v>0</v>
      </c>
      <c r="I41" s="233" t="n">
        <f aca="false">L41+O41</f>
        <v>0</v>
      </c>
      <c r="J41" s="234"/>
      <c r="K41" s="234"/>
      <c r="L41" s="234" t="n">
        <f aca="false">K41</f>
        <v>0</v>
      </c>
      <c r="M41" s="233"/>
      <c r="N41" s="233"/>
      <c r="O41" s="233"/>
      <c r="P41" s="193"/>
      <c r="Z41" s="234"/>
      <c r="AA41" s="234"/>
      <c r="AB41" s="234"/>
      <c r="AC41" s="233"/>
      <c r="AD41" s="233"/>
      <c r="AE41" s="233"/>
      <c r="AF41" s="234" t="n">
        <f aca="false">J41-Z41</f>
        <v>0</v>
      </c>
      <c r="AG41" s="234" t="n">
        <f aca="false">K41-AA41</f>
        <v>0</v>
      </c>
      <c r="AH41" s="234" t="n">
        <f aca="false">L41-AB41</f>
        <v>0</v>
      </c>
      <c r="AI41" s="233" t="n">
        <f aca="false">M41-AC41</f>
        <v>0</v>
      </c>
      <c r="AJ41" s="233" t="n">
        <f aca="false">N41-AD41</f>
        <v>0</v>
      </c>
      <c r="AK41" s="233" t="n">
        <f aca="false">O41-AE41</f>
        <v>0</v>
      </c>
      <c r="AN41" s="242" t="n">
        <f aca="false">J41-AM41</f>
        <v>0</v>
      </c>
      <c r="AQ41" s="193" t="n">
        <f aca="false">J41-K41</f>
        <v>0</v>
      </c>
    </row>
    <row r="42" customFormat="false" ht="24.75" hidden="false" customHeight="true" outlineLevel="0" collapsed="false">
      <c r="A42" s="231" t="s">
        <v>579</v>
      </c>
      <c r="B42" s="231"/>
      <c r="C42" s="232" t="s">
        <v>527</v>
      </c>
      <c r="D42" s="232" t="s">
        <v>552</v>
      </c>
      <c r="E42" s="232" t="s">
        <v>539</v>
      </c>
      <c r="F42" s="232" t="s">
        <v>556</v>
      </c>
      <c r="G42" s="233" t="n">
        <f aca="false">J42+M42</f>
        <v>0</v>
      </c>
      <c r="H42" s="233" t="n">
        <f aca="false">K42+N42</f>
        <v>0</v>
      </c>
      <c r="I42" s="233" t="n">
        <f aca="false">L42+O42</f>
        <v>0</v>
      </c>
      <c r="J42" s="256"/>
      <c r="K42" s="234"/>
      <c r="L42" s="234" t="n">
        <f aca="false">K42</f>
        <v>0</v>
      </c>
      <c r="M42" s="233"/>
      <c r="N42" s="233"/>
      <c r="O42" s="233"/>
      <c r="P42" s="193"/>
      <c r="Z42" s="234"/>
      <c r="AA42" s="234"/>
      <c r="AB42" s="234"/>
      <c r="AC42" s="233"/>
      <c r="AD42" s="233"/>
      <c r="AE42" s="233"/>
      <c r="AF42" s="234" t="n">
        <f aca="false">J42-Z42</f>
        <v>0</v>
      </c>
      <c r="AG42" s="234" t="n">
        <f aca="false">K42-AA42</f>
        <v>0</v>
      </c>
      <c r="AH42" s="234" t="n">
        <f aca="false">L42-AB42</f>
        <v>0</v>
      </c>
      <c r="AI42" s="233" t="n">
        <f aca="false">M42-AC42</f>
        <v>0</v>
      </c>
      <c r="AJ42" s="233" t="n">
        <f aca="false">N42-AD42</f>
        <v>0</v>
      </c>
      <c r="AK42" s="233" t="n">
        <f aca="false">O42-AE42</f>
        <v>0</v>
      </c>
      <c r="AN42" s="192" t="n">
        <f aca="false">J42-AM42</f>
        <v>0</v>
      </c>
      <c r="AQ42" s="188" t="n">
        <f aca="false">J42-K42</f>
        <v>0</v>
      </c>
    </row>
    <row r="43" s="196" customFormat="true" ht="30" hidden="false" customHeight="false" outlineLevel="0" collapsed="false">
      <c r="A43" s="231" t="s">
        <v>580</v>
      </c>
      <c r="B43" s="231"/>
      <c r="C43" s="232" t="s">
        <v>527</v>
      </c>
      <c r="D43" s="232" t="s">
        <v>528</v>
      </c>
      <c r="E43" s="232" t="s">
        <v>539</v>
      </c>
      <c r="F43" s="232" t="s">
        <v>556</v>
      </c>
      <c r="G43" s="233" t="n">
        <f aca="false">J43+M43</f>
        <v>0</v>
      </c>
      <c r="H43" s="233" t="n">
        <f aca="false">K43+N43</f>
        <v>0</v>
      </c>
      <c r="I43" s="233" t="n">
        <f aca="false">L43+O43</f>
        <v>0</v>
      </c>
      <c r="J43" s="234"/>
      <c r="K43" s="234"/>
      <c r="L43" s="234" t="n">
        <f aca="false">K43</f>
        <v>0</v>
      </c>
      <c r="M43" s="233"/>
      <c r="N43" s="233"/>
      <c r="O43" s="233"/>
      <c r="P43" s="193"/>
      <c r="Q43" s="188"/>
      <c r="R43" s="228"/>
      <c r="Z43" s="246" t="n">
        <v>0</v>
      </c>
      <c r="AA43" s="246" t="n">
        <v>0</v>
      </c>
      <c r="AB43" s="246" t="n">
        <v>0</v>
      </c>
      <c r="AC43" s="216" t="n">
        <v>0</v>
      </c>
      <c r="AD43" s="216" t="n">
        <v>0</v>
      </c>
      <c r="AE43" s="216" t="n">
        <v>0</v>
      </c>
      <c r="AF43" s="246" t="n">
        <f aca="false">J43-Z43</f>
        <v>0</v>
      </c>
      <c r="AG43" s="246" t="n">
        <f aca="false">K43-AA43</f>
        <v>0</v>
      </c>
      <c r="AH43" s="246" t="n">
        <f aca="false">L43-AB43</f>
        <v>0</v>
      </c>
      <c r="AI43" s="216" t="n">
        <f aca="false">M43-AC43</f>
        <v>0</v>
      </c>
      <c r="AJ43" s="216" t="n">
        <f aca="false">N43-AD43</f>
        <v>0</v>
      </c>
      <c r="AK43" s="216" t="n">
        <f aca="false">O43-AE43</f>
        <v>0</v>
      </c>
      <c r="AM43" s="191"/>
      <c r="AN43" s="192" t="n">
        <f aca="false">J43-AM43</f>
        <v>0</v>
      </c>
      <c r="AQ43" s="196" t="n">
        <f aca="false">J43-K43</f>
        <v>0</v>
      </c>
    </row>
    <row r="44" customFormat="false" ht="15" hidden="false" customHeight="false" outlineLevel="0" collapsed="false">
      <c r="A44" s="231" t="s">
        <v>581</v>
      </c>
      <c r="B44" s="231"/>
      <c r="C44" s="232" t="s">
        <v>527</v>
      </c>
      <c r="D44" s="232" t="s">
        <v>528</v>
      </c>
      <c r="E44" s="232" t="s">
        <v>539</v>
      </c>
      <c r="F44" s="232" t="s">
        <v>556</v>
      </c>
      <c r="G44" s="233" t="n">
        <f aca="false">J44+M44</f>
        <v>0</v>
      </c>
      <c r="H44" s="233" t="n">
        <f aca="false">K44+N44</f>
        <v>0</v>
      </c>
      <c r="I44" s="233" t="n">
        <f aca="false">L44+O44</f>
        <v>0</v>
      </c>
      <c r="J44" s="256"/>
      <c r="K44" s="234"/>
      <c r="L44" s="234" t="n">
        <f aca="false">K44</f>
        <v>0</v>
      </c>
      <c r="M44" s="233"/>
      <c r="N44" s="233"/>
      <c r="O44" s="233"/>
      <c r="P44" s="193"/>
      <c r="Z44" s="234"/>
      <c r="AA44" s="234"/>
      <c r="AB44" s="234"/>
      <c r="AC44" s="233"/>
      <c r="AD44" s="233"/>
      <c r="AE44" s="233"/>
      <c r="AF44" s="234" t="n">
        <f aca="false">J44-Z44</f>
        <v>0</v>
      </c>
      <c r="AG44" s="234" t="n">
        <f aca="false">K44-AA44</f>
        <v>0</v>
      </c>
      <c r="AH44" s="234" t="n">
        <f aca="false">L44-AB44</f>
        <v>0</v>
      </c>
      <c r="AI44" s="233" t="n">
        <f aca="false">M44-AC44</f>
        <v>0</v>
      </c>
      <c r="AJ44" s="233" t="n">
        <f aca="false">N44-AD44</f>
        <v>0</v>
      </c>
      <c r="AK44" s="233" t="n">
        <f aca="false">O44-AE44</f>
        <v>0</v>
      </c>
      <c r="AN44" s="192" t="n">
        <f aca="false">J44-AM44</f>
        <v>0</v>
      </c>
      <c r="AQ44" s="188" t="n">
        <f aca="false">J44-K44</f>
        <v>0</v>
      </c>
    </row>
    <row r="45" s="196" customFormat="true" ht="24" hidden="false" customHeight="true" outlineLevel="0" collapsed="false">
      <c r="A45" s="231" t="s">
        <v>582</v>
      </c>
      <c r="B45" s="231"/>
      <c r="C45" s="232" t="s">
        <v>527</v>
      </c>
      <c r="D45" s="232" t="s">
        <v>552</v>
      </c>
      <c r="E45" s="232" t="s">
        <v>539</v>
      </c>
      <c r="F45" s="232" t="s">
        <v>556</v>
      </c>
      <c r="G45" s="233" t="n">
        <f aca="false">J45+M45</f>
        <v>0</v>
      </c>
      <c r="H45" s="233" t="n">
        <f aca="false">K45+N45</f>
        <v>0</v>
      </c>
      <c r="I45" s="233" t="n">
        <f aca="false">L45+O45</f>
        <v>0</v>
      </c>
      <c r="J45" s="256"/>
      <c r="K45" s="234"/>
      <c r="L45" s="234" t="n">
        <f aca="false">K45</f>
        <v>0</v>
      </c>
      <c r="M45" s="233"/>
      <c r="N45" s="233"/>
      <c r="O45" s="233"/>
      <c r="P45" s="193" t="s">
        <v>583</v>
      </c>
      <c r="Q45" s="188"/>
      <c r="R45" s="228"/>
      <c r="Z45" s="246"/>
      <c r="AA45" s="246"/>
      <c r="AB45" s="246"/>
      <c r="AC45" s="246"/>
      <c r="AD45" s="246"/>
      <c r="AE45" s="246"/>
      <c r="AF45" s="246" t="n">
        <f aca="false">J45-Z45</f>
        <v>0</v>
      </c>
      <c r="AG45" s="246" t="n">
        <f aca="false">K45-AA45</f>
        <v>0</v>
      </c>
      <c r="AH45" s="246" t="n">
        <f aca="false">L45-AB45</f>
        <v>0</v>
      </c>
      <c r="AI45" s="246" t="n">
        <f aca="false">M45-AC45</f>
        <v>0</v>
      </c>
      <c r="AJ45" s="246" t="n">
        <f aca="false">N45-AD45</f>
        <v>0</v>
      </c>
      <c r="AK45" s="246" t="n">
        <f aca="false">O45-AE45</f>
        <v>0</v>
      </c>
      <c r="AM45" s="191"/>
      <c r="AN45" s="192"/>
      <c r="AQ45" s="230" t="n">
        <f aca="false">J45-K45</f>
        <v>0</v>
      </c>
    </row>
    <row r="46" s="240" customFormat="true" ht="30" hidden="false" customHeight="false" outlineLevel="0" collapsed="false">
      <c r="A46" s="231" t="s">
        <v>584</v>
      </c>
      <c r="B46" s="231"/>
      <c r="C46" s="232" t="s">
        <v>527</v>
      </c>
      <c r="D46" s="232" t="s">
        <v>552</v>
      </c>
      <c r="E46" s="232" t="s">
        <v>539</v>
      </c>
      <c r="F46" s="232" t="s">
        <v>556</v>
      </c>
      <c r="G46" s="233" t="n">
        <f aca="false">J46+M46</f>
        <v>0</v>
      </c>
      <c r="H46" s="233" t="n">
        <f aca="false">K46+N46</f>
        <v>0</v>
      </c>
      <c r="I46" s="233" t="n">
        <f aca="false">L46+O46</f>
        <v>0</v>
      </c>
      <c r="J46" s="256"/>
      <c r="K46" s="234"/>
      <c r="L46" s="234" t="n">
        <f aca="false">K46</f>
        <v>0</v>
      </c>
      <c r="M46" s="233"/>
      <c r="N46" s="233"/>
      <c r="O46" s="233"/>
      <c r="P46" s="193"/>
      <c r="Q46" s="188"/>
      <c r="R46" s="241"/>
      <c r="Z46" s="234"/>
      <c r="AA46" s="234"/>
      <c r="AB46" s="234"/>
      <c r="AC46" s="233"/>
      <c r="AD46" s="233"/>
      <c r="AE46" s="233"/>
      <c r="AF46" s="234" t="n">
        <f aca="false">J46-Z46</f>
        <v>0</v>
      </c>
      <c r="AG46" s="234" t="n">
        <f aca="false">K46-AA46</f>
        <v>0</v>
      </c>
      <c r="AH46" s="234" t="n">
        <f aca="false">L46-AB46</f>
        <v>0</v>
      </c>
      <c r="AI46" s="233" t="n">
        <f aca="false">M46-AC46</f>
        <v>0</v>
      </c>
      <c r="AJ46" s="233" t="n">
        <f aca="false">N46-AD46</f>
        <v>0</v>
      </c>
      <c r="AK46" s="233" t="n">
        <f aca="false">O46-AE46</f>
        <v>0</v>
      </c>
      <c r="AM46" s="238"/>
      <c r="AN46" s="242" t="n">
        <f aca="false">J46-AM46</f>
        <v>0</v>
      </c>
      <c r="AO46" s="239"/>
      <c r="AP46" s="239"/>
      <c r="AQ46" s="239" t="n">
        <f aca="false">J46-K46</f>
        <v>0</v>
      </c>
    </row>
    <row r="47" customFormat="false" ht="14.25" hidden="false" customHeight="true" outlineLevel="0" collapsed="false">
      <c r="A47" s="231" t="s">
        <v>585</v>
      </c>
      <c r="B47" s="231"/>
      <c r="C47" s="232" t="s">
        <v>527</v>
      </c>
      <c r="D47" s="232" t="s">
        <v>528</v>
      </c>
      <c r="E47" s="232" t="s">
        <v>539</v>
      </c>
      <c r="F47" s="232" t="s">
        <v>556</v>
      </c>
      <c r="G47" s="233" t="n">
        <f aca="false">J47+M47</f>
        <v>0</v>
      </c>
      <c r="H47" s="233" t="n">
        <f aca="false">K47+N47</f>
        <v>0</v>
      </c>
      <c r="I47" s="233" t="n">
        <f aca="false">L47+O47</f>
        <v>0</v>
      </c>
      <c r="J47" s="234"/>
      <c r="K47" s="234"/>
      <c r="L47" s="234" t="n">
        <f aca="false">K47</f>
        <v>0</v>
      </c>
      <c r="M47" s="233"/>
      <c r="N47" s="233"/>
      <c r="O47" s="233"/>
      <c r="P47" s="193"/>
      <c r="Z47" s="234" t="n">
        <v>0</v>
      </c>
      <c r="AA47" s="234" t="n">
        <v>0</v>
      </c>
      <c r="AB47" s="234" t="n">
        <v>0</v>
      </c>
      <c r="AC47" s="233"/>
      <c r="AD47" s="233"/>
      <c r="AE47" s="233"/>
      <c r="AF47" s="234" t="n">
        <f aca="false">J47-Z47</f>
        <v>0</v>
      </c>
      <c r="AG47" s="234" t="n">
        <f aca="false">K47-AA47</f>
        <v>0</v>
      </c>
      <c r="AH47" s="234" t="n">
        <f aca="false">L47-AB47</f>
        <v>0</v>
      </c>
      <c r="AI47" s="233" t="n">
        <f aca="false">M47-AC47</f>
        <v>0</v>
      </c>
      <c r="AJ47" s="233" t="n">
        <f aca="false">N47-AD47</f>
        <v>0</v>
      </c>
      <c r="AK47" s="233" t="n">
        <f aca="false">O47-AE47</f>
        <v>0</v>
      </c>
      <c r="AN47" s="192" t="n">
        <f aca="false">J47-AM47</f>
        <v>0</v>
      </c>
      <c r="AQ47" s="188" t="n">
        <f aca="false">J47-K47</f>
        <v>0</v>
      </c>
    </row>
    <row r="48" customFormat="false" ht="14.25" hidden="false" customHeight="true" outlineLevel="0" collapsed="false">
      <c r="A48" s="231" t="s">
        <v>586</v>
      </c>
      <c r="B48" s="231"/>
      <c r="C48" s="232" t="s">
        <v>527</v>
      </c>
      <c r="D48" s="232" t="s">
        <v>528</v>
      </c>
      <c r="E48" s="232" t="s">
        <v>539</v>
      </c>
      <c r="F48" s="232" t="s">
        <v>556</v>
      </c>
      <c r="G48" s="233" t="n">
        <f aca="false">J48+M48</f>
        <v>0</v>
      </c>
      <c r="H48" s="233" t="n">
        <f aca="false">K48+N48</f>
        <v>0</v>
      </c>
      <c r="I48" s="233" t="n">
        <f aca="false">L48+O48</f>
        <v>0</v>
      </c>
      <c r="J48" s="234"/>
      <c r="K48" s="234"/>
      <c r="L48" s="234" t="n">
        <f aca="false">K48</f>
        <v>0</v>
      </c>
      <c r="M48" s="233"/>
      <c r="N48" s="233"/>
      <c r="O48" s="233"/>
      <c r="P48" s="193"/>
      <c r="Z48" s="234" t="n">
        <v>0</v>
      </c>
      <c r="AA48" s="234" t="n">
        <v>0</v>
      </c>
      <c r="AB48" s="234" t="n">
        <v>0</v>
      </c>
      <c r="AC48" s="233"/>
      <c r="AD48" s="233"/>
      <c r="AE48" s="233"/>
      <c r="AF48" s="234" t="n">
        <f aca="false">J48-Z48</f>
        <v>0</v>
      </c>
      <c r="AG48" s="234" t="n">
        <f aca="false">K48-AA48</f>
        <v>0</v>
      </c>
      <c r="AH48" s="234" t="n">
        <f aca="false">L48-AB48</f>
        <v>0</v>
      </c>
      <c r="AI48" s="233" t="n">
        <f aca="false">M48-AC48</f>
        <v>0</v>
      </c>
      <c r="AJ48" s="233" t="n">
        <f aca="false">N48-AD48</f>
        <v>0</v>
      </c>
      <c r="AK48" s="233" t="n">
        <f aca="false">O48-AE48</f>
        <v>0</v>
      </c>
      <c r="AN48" s="192" t="n">
        <f aca="false">J48-AM48</f>
        <v>0</v>
      </c>
      <c r="AQ48" s="188" t="n">
        <f aca="false">J48-K48</f>
        <v>0</v>
      </c>
    </row>
    <row r="49" customFormat="false" ht="14.25" hidden="false" customHeight="true" outlineLevel="0" collapsed="false">
      <c r="A49" s="231" t="s">
        <v>587</v>
      </c>
      <c r="B49" s="231"/>
      <c r="C49" s="232" t="s">
        <v>527</v>
      </c>
      <c r="D49" s="232" t="s">
        <v>528</v>
      </c>
      <c r="E49" s="232" t="s">
        <v>539</v>
      </c>
      <c r="F49" s="232" t="s">
        <v>556</v>
      </c>
      <c r="G49" s="233" t="n">
        <f aca="false">J49+M49</f>
        <v>0</v>
      </c>
      <c r="H49" s="233" t="n">
        <f aca="false">K49+N49</f>
        <v>0</v>
      </c>
      <c r="I49" s="233" t="n">
        <f aca="false">L49+O49</f>
        <v>0</v>
      </c>
      <c r="J49" s="234"/>
      <c r="K49" s="234"/>
      <c r="L49" s="234" t="n">
        <f aca="false">K49</f>
        <v>0</v>
      </c>
      <c r="M49" s="233"/>
      <c r="N49" s="233"/>
      <c r="O49" s="233"/>
      <c r="P49" s="193"/>
      <c r="Z49" s="234"/>
      <c r="AA49" s="234"/>
      <c r="AB49" s="234"/>
      <c r="AC49" s="233"/>
      <c r="AD49" s="233"/>
      <c r="AE49" s="233"/>
      <c r="AF49" s="234" t="n">
        <f aca="false">J49-Z49</f>
        <v>0</v>
      </c>
      <c r="AG49" s="234" t="n">
        <f aca="false">K49-AA49</f>
        <v>0</v>
      </c>
      <c r="AH49" s="234" t="n">
        <f aca="false">L49-AB49</f>
        <v>0</v>
      </c>
      <c r="AI49" s="233" t="n">
        <f aca="false">M49-AC49</f>
        <v>0</v>
      </c>
      <c r="AJ49" s="233" t="n">
        <f aca="false">N49-AD49</f>
        <v>0</v>
      </c>
      <c r="AK49" s="233" t="n">
        <f aca="false">O49-AE49</f>
        <v>0</v>
      </c>
      <c r="AN49" s="192" t="n">
        <f aca="false">J49-AM49</f>
        <v>0</v>
      </c>
      <c r="AQ49" s="193" t="n">
        <f aca="false">J49-K49</f>
        <v>0</v>
      </c>
    </row>
    <row r="50" customFormat="false" ht="14.25" hidden="false" customHeight="true" outlineLevel="0" collapsed="false">
      <c r="A50" s="231" t="s">
        <v>588</v>
      </c>
      <c r="B50" s="231"/>
      <c r="C50" s="232" t="s">
        <v>527</v>
      </c>
      <c r="D50" s="232" t="s">
        <v>528</v>
      </c>
      <c r="E50" s="232" t="s">
        <v>539</v>
      </c>
      <c r="F50" s="232" t="s">
        <v>556</v>
      </c>
      <c r="G50" s="233" t="n">
        <f aca="false">J50+M50</f>
        <v>0</v>
      </c>
      <c r="H50" s="233" t="n">
        <f aca="false">K50+N50</f>
        <v>0</v>
      </c>
      <c r="I50" s="233" t="n">
        <f aca="false">L50+O50</f>
        <v>0</v>
      </c>
      <c r="J50" s="234"/>
      <c r="K50" s="234"/>
      <c r="L50" s="234" t="n">
        <f aca="false">K50</f>
        <v>0</v>
      </c>
      <c r="M50" s="233"/>
      <c r="N50" s="233"/>
      <c r="O50" s="233"/>
      <c r="P50" s="193"/>
      <c r="Z50" s="234"/>
      <c r="AA50" s="234"/>
      <c r="AB50" s="234"/>
      <c r="AC50" s="233"/>
      <c r="AD50" s="233"/>
      <c r="AE50" s="233"/>
      <c r="AF50" s="234" t="n">
        <f aca="false">J50-Z50</f>
        <v>0</v>
      </c>
      <c r="AG50" s="234" t="n">
        <f aca="false">K50-AA50</f>
        <v>0</v>
      </c>
      <c r="AH50" s="234" t="n">
        <f aca="false">L50-AB50</f>
        <v>0</v>
      </c>
      <c r="AI50" s="233" t="n">
        <f aca="false">M50-AC50</f>
        <v>0</v>
      </c>
      <c r="AJ50" s="233" t="n">
        <f aca="false">N50-AD50</f>
        <v>0</v>
      </c>
      <c r="AK50" s="233" t="n">
        <f aca="false">O50-AE50</f>
        <v>0</v>
      </c>
      <c r="AN50" s="192" t="n">
        <f aca="false">J50-AM50</f>
        <v>0</v>
      </c>
      <c r="AQ50" s="188" t="n">
        <f aca="false">J50-K50</f>
        <v>0</v>
      </c>
    </row>
    <row r="51" customFormat="false" ht="14.25" hidden="true" customHeight="true" outlineLevel="0" collapsed="false">
      <c r="A51" s="231"/>
      <c r="B51" s="231"/>
      <c r="C51" s="231" t="s">
        <v>527</v>
      </c>
      <c r="D51" s="232" t="s">
        <v>528</v>
      </c>
      <c r="E51" s="232" t="s">
        <v>539</v>
      </c>
      <c r="F51" s="232" t="s">
        <v>556</v>
      </c>
      <c r="G51" s="233" t="n">
        <f aca="false">J51+M51</f>
        <v>0</v>
      </c>
      <c r="H51" s="233" t="n">
        <f aca="false">K51+N51</f>
        <v>0</v>
      </c>
      <c r="I51" s="233" t="n">
        <f aca="false">L51+O51</f>
        <v>0</v>
      </c>
      <c r="J51" s="234"/>
      <c r="K51" s="234"/>
      <c r="L51" s="234" t="n">
        <f aca="false">K51</f>
        <v>0</v>
      </c>
      <c r="M51" s="233"/>
      <c r="N51" s="233"/>
      <c r="O51" s="233"/>
      <c r="P51" s="193"/>
      <c r="Z51" s="234"/>
      <c r="AA51" s="234"/>
      <c r="AB51" s="234"/>
      <c r="AC51" s="233"/>
      <c r="AD51" s="233"/>
      <c r="AE51" s="233"/>
      <c r="AF51" s="234" t="n">
        <f aca="false">J51-Z51</f>
        <v>0</v>
      </c>
      <c r="AG51" s="234" t="n">
        <f aca="false">K51-AA51</f>
        <v>0</v>
      </c>
      <c r="AH51" s="234" t="n">
        <f aca="false">L51-AB51</f>
        <v>0</v>
      </c>
      <c r="AI51" s="233" t="n">
        <f aca="false">M51-AC51</f>
        <v>0</v>
      </c>
      <c r="AJ51" s="233" t="n">
        <f aca="false">N51-AD51</f>
        <v>0</v>
      </c>
      <c r="AK51" s="233" t="n">
        <f aca="false">O51-AE51</f>
        <v>0</v>
      </c>
      <c r="AM51" s="238"/>
      <c r="AN51" s="192" t="n">
        <f aca="false">J51-AM51</f>
        <v>0</v>
      </c>
      <c r="AQ51" s="193" t="n">
        <f aca="false">J51-K51</f>
        <v>0</v>
      </c>
    </row>
    <row r="52" customFormat="false" ht="14.25" hidden="true" customHeight="true" outlineLevel="0" collapsed="false">
      <c r="A52" s="231"/>
      <c r="B52" s="231"/>
      <c r="C52" s="231" t="s">
        <v>527</v>
      </c>
      <c r="D52" s="232" t="s">
        <v>528</v>
      </c>
      <c r="E52" s="232" t="s">
        <v>539</v>
      </c>
      <c r="F52" s="232" t="s">
        <v>556</v>
      </c>
      <c r="G52" s="233" t="n">
        <f aca="false">J52+M52</f>
        <v>0</v>
      </c>
      <c r="H52" s="233" t="n">
        <f aca="false">K52+N52</f>
        <v>0</v>
      </c>
      <c r="I52" s="233" t="n">
        <f aca="false">L52+O52</f>
        <v>0</v>
      </c>
      <c r="J52" s="234"/>
      <c r="K52" s="234"/>
      <c r="L52" s="234" t="n">
        <f aca="false">K52</f>
        <v>0</v>
      </c>
      <c r="M52" s="233"/>
      <c r="N52" s="233"/>
      <c r="O52" s="233"/>
      <c r="P52" s="193"/>
      <c r="Z52" s="234"/>
      <c r="AA52" s="234"/>
      <c r="AB52" s="234"/>
      <c r="AC52" s="233"/>
      <c r="AD52" s="233"/>
      <c r="AE52" s="233"/>
      <c r="AF52" s="234" t="n">
        <f aca="false">J52-Z52</f>
        <v>0</v>
      </c>
      <c r="AG52" s="234" t="n">
        <f aca="false">K52-AA52</f>
        <v>0</v>
      </c>
      <c r="AH52" s="234" t="n">
        <f aca="false">L52-AB52</f>
        <v>0</v>
      </c>
      <c r="AI52" s="233" t="n">
        <f aca="false">M52-AC52</f>
        <v>0</v>
      </c>
      <c r="AJ52" s="233" t="n">
        <f aca="false">N52-AD52</f>
        <v>0</v>
      </c>
      <c r="AK52" s="233" t="n">
        <f aca="false">O52-AE52</f>
        <v>0</v>
      </c>
      <c r="AN52" s="192" t="n">
        <f aca="false">J52-AM52</f>
        <v>0</v>
      </c>
      <c r="AQ52" s="193" t="n">
        <f aca="false">J52-K52</f>
        <v>0</v>
      </c>
    </row>
    <row r="53" customFormat="false" ht="15" hidden="true" customHeight="false" outlineLevel="0" collapsed="false">
      <c r="A53" s="231"/>
      <c r="B53" s="231"/>
      <c r="C53" s="231" t="s">
        <v>527</v>
      </c>
      <c r="D53" s="232" t="s">
        <v>528</v>
      </c>
      <c r="E53" s="232" t="s">
        <v>539</v>
      </c>
      <c r="F53" s="232" t="s">
        <v>556</v>
      </c>
      <c r="G53" s="233" t="n">
        <f aca="false">J53+M53</f>
        <v>0</v>
      </c>
      <c r="H53" s="233" t="n">
        <f aca="false">K53+N53</f>
        <v>0</v>
      </c>
      <c r="I53" s="233" t="n">
        <f aca="false">L53+O53</f>
        <v>0</v>
      </c>
      <c r="J53" s="234"/>
      <c r="K53" s="234"/>
      <c r="L53" s="234" t="n">
        <f aca="false">K53</f>
        <v>0</v>
      </c>
      <c r="M53" s="233"/>
      <c r="N53" s="233"/>
      <c r="O53" s="233"/>
      <c r="P53" s="193"/>
      <c r="Z53" s="234"/>
      <c r="AA53" s="234"/>
      <c r="AB53" s="234"/>
      <c r="AC53" s="233"/>
      <c r="AD53" s="233"/>
      <c r="AE53" s="233"/>
      <c r="AF53" s="234" t="n">
        <f aca="false">J53-Z53</f>
        <v>0</v>
      </c>
      <c r="AG53" s="234" t="n">
        <f aca="false">K53-AA53</f>
        <v>0</v>
      </c>
      <c r="AH53" s="234" t="n">
        <f aca="false">L53-AB53</f>
        <v>0</v>
      </c>
      <c r="AI53" s="233" t="n">
        <f aca="false">M53-AC53</f>
        <v>0</v>
      </c>
      <c r="AJ53" s="233" t="n">
        <f aca="false">N53-AD53</f>
        <v>0</v>
      </c>
      <c r="AK53" s="233" t="n">
        <f aca="false">O53-AE53</f>
        <v>0</v>
      </c>
      <c r="AN53" s="192" t="n">
        <f aca="false">J53-AM53</f>
        <v>0</v>
      </c>
      <c r="AQ53" s="193" t="n">
        <f aca="false">J53-K53</f>
        <v>0</v>
      </c>
    </row>
    <row r="54" customFormat="false" ht="15" hidden="true" customHeight="true" outlineLevel="0" collapsed="false">
      <c r="A54" s="231"/>
      <c r="B54" s="231"/>
      <c r="C54" s="231" t="s">
        <v>527</v>
      </c>
      <c r="D54" s="232" t="s">
        <v>528</v>
      </c>
      <c r="E54" s="232" t="s">
        <v>539</v>
      </c>
      <c r="F54" s="232" t="s">
        <v>556</v>
      </c>
      <c r="G54" s="233" t="n">
        <f aca="false">J54+M54</f>
        <v>0</v>
      </c>
      <c r="H54" s="233" t="n">
        <f aca="false">K54+N54</f>
        <v>0</v>
      </c>
      <c r="I54" s="233" t="n">
        <f aca="false">L54+O54</f>
        <v>0</v>
      </c>
      <c r="J54" s="234"/>
      <c r="K54" s="234"/>
      <c r="L54" s="234" t="n">
        <f aca="false">K54</f>
        <v>0</v>
      </c>
      <c r="M54" s="233"/>
      <c r="N54" s="233"/>
      <c r="O54" s="233"/>
      <c r="P54" s="193"/>
      <c r="Z54" s="234"/>
      <c r="AA54" s="234"/>
      <c r="AB54" s="234"/>
      <c r="AC54" s="233"/>
      <c r="AD54" s="233"/>
      <c r="AE54" s="233"/>
      <c r="AF54" s="234" t="n">
        <f aca="false">J54-Z54</f>
        <v>0</v>
      </c>
      <c r="AG54" s="234" t="n">
        <f aca="false">K54-AA54</f>
        <v>0</v>
      </c>
      <c r="AH54" s="234" t="n">
        <f aca="false">L54-AB54</f>
        <v>0</v>
      </c>
      <c r="AI54" s="233" t="n">
        <f aca="false">M54-AC54</f>
        <v>0</v>
      </c>
      <c r="AJ54" s="233" t="n">
        <f aca="false">N54-AD54</f>
        <v>0</v>
      </c>
      <c r="AK54" s="233" t="n">
        <f aca="false">O54-AE54</f>
        <v>0</v>
      </c>
      <c r="AM54" s="238"/>
      <c r="AN54" s="192" t="n">
        <f aca="false">J54-AM54</f>
        <v>0</v>
      </c>
      <c r="AQ54" s="188" t="n">
        <f aca="false">J54-K54</f>
        <v>0</v>
      </c>
    </row>
    <row r="55" customFormat="false" ht="14.25" hidden="true" customHeight="true" outlineLevel="0" collapsed="false">
      <c r="A55" s="231"/>
      <c r="B55" s="231"/>
      <c r="C55" s="231" t="s">
        <v>527</v>
      </c>
      <c r="D55" s="232" t="s">
        <v>528</v>
      </c>
      <c r="E55" s="232" t="s">
        <v>539</v>
      </c>
      <c r="F55" s="232" t="s">
        <v>556</v>
      </c>
      <c r="G55" s="233" t="n">
        <f aca="false">J55+M55</f>
        <v>0</v>
      </c>
      <c r="H55" s="233" t="n">
        <f aca="false">K55+N55</f>
        <v>0</v>
      </c>
      <c r="I55" s="233" t="n">
        <f aca="false">L55+O55</f>
        <v>0</v>
      </c>
      <c r="J55" s="234"/>
      <c r="K55" s="234"/>
      <c r="L55" s="234" t="n">
        <f aca="false">K55</f>
        <v>0</v>
      </c>
      <c r="M55" s="233"/>
      <c r="N55" s="233"/>
      <c r="O55" s="233"/>
      <c r="P55" s="193"/>
      <c r="Z55" s="234"/>
      <c r="AA55" s="234"/>
      <c r="AB55" s="234"/>
      <c r="AC55" s="233"/>
      <c r="AD55" s="233"/>
      <c r="AE55" s="233"/>
      <c r="AF55" s="234" t="n">
        <f aca="false">J55-Z55</f>
        <v>0</v>
      </c>
      <c r="AG55" s="234" t="n">
        <f aca="false">K55-AA55</f>
        <v>0</v>
      </c>
      <c r="AH55" s="234" t="n">
        <f aca="false">L55-AB55</f>
        <v>0</v>
      </c>
      <c r="AI55" s="233" t="n">
        <f aca="false">M55-AC55</f>
        <v>0</v>
      </c>
      <c r="AJ55" s="233" t="n">
        <f aca="false">N55-AD55</f>
        <v>0</v>
      </c>
      <c r="AK55" s="233" t="n">
        <f aca="false">O55-AE55</f>
        <v>0</v>
      </c>
      <c r="AN55" s="192" t="n">
        <f aca="false">J55-AM55</f>
        <v>0</v>
      </c>
      <c r="AQ55" s="193" t="n">
        <f aca="false">J55-K55</f>
        <v>0</v>
      </c>
    </row>
    <row r="56" customFormat="false" ht="15" hidden="true" customHeight="false" outlineLevel="0" collapsed="false">
      <c r="A56" s="231"/>
      <c r="B56" s="231"/>
      <c r="C56" s="231" t="s">
        <v>527</v>
      </c>
      <c r="D56" s="232" t="s">
        <v>528</v>
      </c>
      <c r="E56" s="232" t="s">
        <v>539</v>
      </c>
      <c r="F56" s="232" t="s">
        <v>556</v>
      </c>
      <c r="G56" s="233" t="n">
        <f aca="false">J56+M56</f>
        <v>0</v>
      </c>
      <c r="H56" s="233" t="n">
        <f aca="false">K56+N56</f>
        <v>0</v>
      </c>
      <c r="I56" s="233" t="n">
        <f aca="false">L56+O56</f>
        <v>0</v>
      </c>
      <c r="J56" s="234"/>
      <c r="K56" s="234"/>
      <c r="L56" s="234" t="n">
        <f aca="false">K56</f>
        <v>0</v>
      </c>
      <c r="M56" s="233"/>
      <c r="N56" s="233"/>
      <c r="O56" s="233"/>
      <c r="P56" s="193"/>
      <c r="Z56" s="246"/>
      <c r="AA56" s="246"/>
      <c r="AB56" s="246"/>
      <c r="AC56" s="216"/>
      <c r="AD56" s="216"/>
      <c r="AE56" s="216"/>
      <c r="AF56" s="246" t="n">
        <f aca="false">J56-Z56</f>
        <v>0</v>
      </c>
      <c r="AG56" s="246" t="n">
        <f aca="false">K56-AA56</f>
        <v>0</v>
      </c>
      <c r="AH56" s="246" t="n">
        <f aca="false">L56-AB56</f>
        <v>0</v>
      </c>
      <c r="AI56" s="216" t="n">
        <f aca="false">M56-AC56</f>
        <v>0</v>
      </c>
      <c r="AJ56" s="216" t="n">
        <f aca="false">N56-AD56</f>
        <v>0</v>
      </c>
      <c r="AK56" s="216" t="n">
        <f aca="false">O56-AE56</f>
        <v>0</v>
      </c>
      <c r="AM56" s="238"/>
      <c r="AN56" s="192" t="n">
        <f aca="false">J56-AM56</f>
        <v>0</v>
      </c>
      <c r="AQ56" s="188" t="n">
        <f aca="false">J56-K56</f>
        <v>0</v>
      </c>
    </row>
    <row r="57" s="240" customFormat="true" ht="15" hidden="true" customHeight="false" outlineLevel="0" collapsed="false">
      <c r="A57" s="231"/>
      <c r="B57" s="231"/>
      <c r="C57" s="231" t="s">
        <v>527</v>
      </c>
      <c r="D57" s="232" t="s">
        <v>528</v>
      </c>
      <c r="E57" s="232" t="s">
        <v>539</v>
      </c>
      <c r="F57" s="232" t="s">
        <v>556</v>
      </c>
      <c r="G57" s="233" t="n">
        <f aca="false">J57+M57</f>
        <v>0</v>
      </c>
      <c r="H57" s="233" t="n">
        <f aca="false">K57+N57</f>
        <v>0</v>
      </c>
      <c r="I57" s="233" t="n">
        <f aca="false">L57+O57</f>
        <v>0</v>
      </c>
      <c r="J57" s="234"/>
      <c r="K57" s="234"/>
      <c r="L57" s="234" t="n">
        <f aca="false">K57</f>
        <v>0</v>
      </c>
      <c r="M57" s="233"/>
      <c r="N57" s="233"/>
      <c r="O57" s="233"/>
      <c r="P57" s="193"/>
      <c r="Q57" s="188"/>
      <c r="R57" s="241"/>
      <c r="Z57" s="234"/>
      <c r="AA57" s="234"/>
      <c r="AB57" s="234"/>
      <c r="AC57" s="233"/>
      <c r="AD57" s="233"/>
      <c r="AE57" s="233"/>
      <c r="AF57" s="234" t="n">
        <f aca="false">J57-Z57</f>
        <v>0</v>
      </c>
      <c r="AG57" s="234" t="n">
        <f aca="false">K57-AA57</f>
        <v>0</v>
      </c>
      <c r="AH57" s="234" t="n">
        <f aca="false">L57-AB57</f>
        <v>0</v>
      </c>
      <c r="AI57" s="233" t="n">
        <f aca="false">M57-AC57</f>
        <v>0</v>
      </c>
      <c r="AJ57" s="233" t="n">
        <f aca="false">N57-AD57</f>
        <v>0</v>
      </c>
      <c r="AK57" s="233" t="n">
        <f aca="false">O57-AE57</f>
        <v>0</v>
      </c>
      <c r="AM57" s="238"/>
      <c r="AN57" s="192" t="n">
        <f aca="false">J57-AM57</f>
        <v>0</v>
      </c>
      <c r="AQ57" s="239" t="n">
        <f aca="false">J57-K57</f>
        <v>0</v>
      </c>
    </row>
    <row r="58" s="240" customFormat="true" ht="15" hidden="true" customHeight="false" outlineLevel="0" collapsed="false">
      <c r="A58" s="231"/>
      <c r="B58" s="231"/>
      <c r="C58" s="231" t="s">
        <v>527</v>
      </c>
      <c r="D58" s="232" t="s">
        <v>528</v>
      </c>
      <c r="E58" s="232" t="s">
        <v>539</v>
      </c>
      <c r="F58" s="232" t="s">
        <v>556</v>
      </c>
      <c r="G58" s="233" t="n">
        <f aca="false">J58+M58</f>
        <v>0</v>
      </c>
      <c r="H58" s="233" t="n">
        <f aca="false">K58+N58</f>
        <v>0</v>
      </c>
      <c r="I58" s="233" t="n">
        <f aca="false">L58+O58</f>
        <v>0</v>
      </c>
      <c r="J58" s="234"/>
      <c r="K58" s="234"/>
      <c r="L58" s="234" t="n">
        <f aca="false">K58</f>
        <v>0</v>
      </c>
      <c r="M58" s="233"/>
      <c r="N58" s="233"/>
      <c r="O58" s="233"/>
      <c r="P58" s="193"/>
      <c r="Q58" s="188"/>
      <c r="R58" s="241"/>
      <c r="Z58" s="234"/>
      <c r="AA58" s="234"/>
      <c r="AB58" s="234"/>
      <c r="AC58" s="233"/>
      <c r="AD58" s="233"/>
      <c r="AE58" s="233"/>
      <c r="AF58" s="234" t="n">
        <f aca="false">J58-Z58</f>
        <v>0</v>
      </c>
      <c r="AG58" s="234" t="n">
        <f aca="false">K58-AA58</f>
        <v>0</v>
      </c>
      <c r="AH58" s="234" t="n">
        <f aca="false">L58-AB58</f>
        <v>0</v>
      </c>
      <c r="AI58" s="233" t="n">
        <f aca="false">M58-AC58</f>
        <v>0</v>
      </c>
      <c r="AJ58" s="233" t="n">
        <f aca="false">N58-AD58</f>
        <v>0</v>
      </c>
      <c r="AK58" s="233" t="n">
        <f aca="false">O58-AE58</f>
        <v>0</v>
      </c>
      <c r="AM58" s="191"/>
      <c r="AN58" s="192" t="n">
        <f aca="false">J58-AM58</f>
        <v>0</v>
      </c>
      <c r="AQ58" s="240" t="n">
        <f aca="false">J58-K58</f>
        <v>0</v>
      </c>
    </row>
    <row r="59" customFormat="false" ht="15" hidden="false" customHeight="true" outlineLevel="0" collapsed="false">
      <c r="A59" s="231" t="s">
        <v>589</v>
      </c>
      <c r="B59" s="231"/>
      <c r="C59" s="232" t="s">
        <v>527</v>
      </c>
      <c r="D59" s="232" t="s">
        <v>528</v>
      </c>
      <c r="E59" s="232" t="s">
        <v>539</v>
      </c>
      <c r="F59" s="232" t="s">
        <v>556</v>
      </c>
      <c r="G59" s="233" t="n">
        <f aca="false">J59+M59</f>
        <v>0</v>
      </c>
      <c r="H59" s="233" t="n">
        <f aca="false">K59+N59</f>
        <v>0</v>
      </c>
      <c r="I59" s="233" t="n">
        <f aca="false">L59+O59</f>
        <v>0</v>
      </c>
      <c r="J59" s="234"/>
      <c r="K59" s="234"/>
      <c r="L59" s="234" t="n">
        <f aca="false">K59</f>
        <v>0</v>
      </c>
      <c r="M59" s="233"/>
      <c r="N59" s="233"/>
      <c r="O59" s="233"/>
      <c r="P59" s="193"/>
      <c r="Z59" s="234"/>
      <c r="AA59" s="234"/>
      <c r="AB59" s="234"/>
      <c r="AC59" s="233"/>
      <c r="AD59" s="233"/>
      <c r="AE59" s="233"/>
      <c r="AF59" s="234" t="n">
        <f aca="false">J59-Z59</f>
        <v>0</v>
      </c>
      <c r="AG59" s="234" t="n">
        <f aca="false">K59-AA59</f>
        <v>0</v>
      </c>
      <c r="AH59" s="234" t="n">
        <f aca="false">L59-AB59</f>
        <v>0</v>
      </c>
      <c r="AI59" s="233" t="n">
        <f aca="false">M59-AC59</f>
        <v>0</v>
      </c>
      <c r="AJ59" s="233" t="n">
        <f aca="false">N59-AD59</f>
        <v>0</v>
      </c>
      <c r="AK59" s="233" t="n">
        <f aca="false">O59-AE59</f>
        <v>0</v>
      </c>
      <c r="AM59" s="238"/>
      <c r="AN59" s="192" t="n">
        <f aca="false">J59-AM59+J60</f>
        <v>0</v>
      </c>
      <c r="AQ59" s="193" t="n">
        <f aca="false">J59-K59</f>
        <v>0</v>
      </c>
    </row>
    <row r="60" customFormat="false" ht="15" hidden="false" customHeight="false" outlineLevel="0" collapsed="false">
      <c r="A60" s="244" t="s">
        <v>590</v>
      </c>
      <c r="B60" s="244"/>
      <c r="C60" s="245"/>
      <c r="D60" s="245"/>
      <c r="E60" s="245" t="s">
        <v>539</v>
      </c>
      <c r="F60" s="245" t="s">
        <v>556</v>
      </c>
      <c r="G60" s="216" t="n">
        <f aca="false">SUM(G61:G62)</f>
        <v>0</v>
      </c>
      <c r="H60" s="216" t="n">
        <f aca="false">SUM(H61:H62)</f>
        <v>0</v>
      </c>
      <c r="I60" s="216" t="n">
        <f aca="false">SUM(I61:I62)</f>
        <v>0</v>
      </c>
      <c r="J60" s="216" t="n">
        <f aca="false">SUM(J61:J62)</f>
        <v>0</v>
      </c>
      <c r="K60" s="216" t="n">
        <f aca="false">SUM(K61:K62)</f>
        <v>0</v>
      </c>
      <c r="L60" s="216" t="n">
        <f aca="false">SUM(L61:L62)</f>
        <v>0</v>
      </c>
      <c r="M60" s="216" t="n">
        <f aca="false">SUM(M61:M62)</f>
        <v>0</v>
      </c>
      <c r="N60" s="216" t="n">
        <f aca="false">SUM(N61:N62)</f>
        <v>0</v>
      </c>
      <c r="O60" s="216" t="n">
        <f aca="false">SUM(O61:O62)</f>
        <v>0</v>
      </c>
      <c r="P60" s="230"/>
      <c r="Q60" s="196"/>
      <c r="Z60" s="234"/>
      <c r="AA60" s="234"/>
      <c r="AB60" s="234"/>
      <c r="AC60" s="233"/>
      <c r="AD60" s="233"/>
      <c r="AE60" s="233"/>
      <c r="AF60" s="234" t="n">
        <f aca="false">J60-Z60</f>
        <v>0</v>
      </c>
      <c r="AG60" s="234" t="n">
        <f aca="false">K60-AA60</f>
        <v>0</v>
      </c>
      <c r="AH60" s="234" t="n">
        <f aca="false">L60-AB60</f>
        <v>0</v>
      </c>
      <c r="AI60" s="233" t="n">
        <f aca="false">M60-AC60</f>
        <v>0</v>
      </c>
      <c r="AJ60" s="233" t="n">
        <f aca="false">N60-AD60</f>
        <v>0</v>
      </c>
      <c r="AK60" s="233" t="n">
        <f aca="false">O60-AE60</f>
        <v>0</v>
      </c>
      <c r="AQ60" s="193" t="n">
        <f aca="false">J60-K60</f>
        <v>0</v>
      </c>
    </row>
    <row r="61" s="240" customFormat="true" ht="30" hidden="false" customHeight="false" outlineLevel="0" collapsed="false">
      <c r="A61" s="231" t="s">
        <v>591</v>
      </c>
      <c r="B61" s="231"/>
      <c r="C61" s="232"/>
      <c r="D61" s="232" t="s">
        <v>592</v>
      </c>
      <c r="E61" s="232" t="s">
        <v>539</v>
      </c>
      <c r="F61" s="232" t="s">
        <v>556</v>
      </c>
      <c r="G61" s="233" t="n">
        <f aca="false">J61+M61</f>
        <v>0</v>
      </c>
      <c r="H61" s="233" t="n">
        <f aca="false">K61+N61</f>
        <v>0</v>
      </c>
      <c r="I61" s="233" t="n">
        <f aca="false">L61+O61</f>
        <v>0</v>
      </c>
      <c r="J61" s="234"/>
      <c r="K61" s="234"/>
      <c r="L61" s="234"/>
      <c r="M61" s="233"/>
      <c r="N61" s="233"/>
      <c r="O61" s="233"/>
      <c r="P61" s="193"/>
      <c r="Q61" s="188"/>
      <c r="R61" s="241"/>
      <c r="Z61" s="234" t="n">
        <v>0</v>
      </c>
      <c r="AA61" s="234" t="n">
        <v>0</v>
      </c>
      <c r="AB61" s="234" t="n">
        <v>0</v>
      </c>
      <c r="AC61" s="233"/>
      <c r="AD61" s="233"/>
      <c r="AE61" s="233"/>
      <c r="AF61" s="234" t="n">
        <f aca="false">J61-Z61</f>
        <v>0</v>
      </c>
      <c r="AG61" s="234" t="n">
        <f aca="false">K61-AA61</f>
        <v>0</v>
      </c>
      <c r="AH61" s="234" t="n">
        <f aca="false">L61-AB61</f>
        <v>0</v>
      </c>
      <c r="AI61" s="233" t="n">
        <f aca="false">M61-AC61</f>
        <v>0</v>
      </c>
      <c r="AJ61" s="233" t="n">
        <f aca="false">N61-AD61</f>
        <v>0</v>
      </c>
      <c r="AK61" s="233" t="n">
        <f aca="false">O61-AE61</f>
        <v>0</v>
      </c>
      <c r="AM61" s="191"/>
      <c r="AN61" s="192" t="n">
        <f aca="false">J61-AM61</f>
        <v>0</v>
      </c>
      <c r="AQ61" s="240" t="n">
        <f aca="false">J61-K61</f>
        <v>0</v>
      </c>
    </row>
    <row r="62" s="196" customFormat="true" ht="15" hidden="false" customHeight="false" outlineLevel="0" collapsed="false">
      <c r="A62" s="231" t="s">
        <v>593</v>
      </c>
      <c r="B62" s="231"/>
      <c r="C62" s="232"/>
      <c r="D62" s="232" t="s">
        <v>594</v>
      </c>
      <c r="E62" s="232" t="s">
        <v>539</v>
      </c>
      <c r="F62" s="232" t="s">
        <v>556</v>
      </c>
      <c r="G62" s="233" t="n">
        <f aca="false">J62+M62</f>
        <v>0</v>
      </c>
      <c r="H62" s="233" t="n">
        <f aca="false">K62+N62</f>
        <v>0</v>
      </c>
      <c r="I62" s="233" t="n">
        <f aca="false">L62+O62</f>
        <v>0</v>
      </c>
      <c r="J62" s="234"/>
      <c r="K62" s="234"/>
      <c r="L62" s="234"/>
      <c r="M62" s="233"/>
      <c r="N62" s="233"/>
      <c r="O62" s="233"/>
      <c r="P62" s="193"/>
      <c r="Q62" s="188"/>
      <c r="R62" s="228"/>
      <c r="Z62" s="246"/>
      <c r="AA62" s="246"/>
      <c r="AB62" s="246"/>
      <c r="AC62" s="246"/>
      <c r="AD62" s="246"/>
      <c r="AE62" s="246"/>
      <c r="AF62" s="246" t="n">
        <f aca="false">J62-Z62</f>
        <v>0</v>
      </c>
      <c r="AG62" s="246" t="n">
        <f aca="false">K62-AA62</f>
        <v>0</v>
      </c>
      <c r="AH62" s="246" t="n">
        <f aca="false">L62-AB62</f>
        <v>0</v>
      </c>
      <c r="AI62" s="246" t="n">
        <f aca="false">M62-AC62</f>
        <v>0</v>
      </c>
      <c r="AJ62" s="246" t="n">
        <f aca="false">N62-AD62</f>
        <v>0</v>
      </c>
      <c r="AK62" s="246" t="n">
        <f aca="false">O62-AE62</f>
        <v>0</v>
      </c>
      <c r="AM62" s="191"/>
      <c r="AN62" s="192"/>
      <c r="AQ62" s="230" t="n">
        <f aca="false">J62-K62</f>
        <v>0</v>
      </c>
    </row>
    <row r="63" s="240" customFormat="true" ht="15" hidden="false" customHeight="true" outlineLevel="0" collapsed="false">
      <c r="A63" s="244" t="s">
        <v>595</v>
      </c>
      <c r="B63" s="244"/>
      <c r="C63" s="245"/>
      <c r="D63" s="245"/>
      <c r="E63" s="245" t="s">
        <v>539</v>
      </c>
      <c r="F63" s="245" t="s">
        <v>532</v>
      </c>
      <c r="G63" s="246" t="n">
        <f aca="false">SUM(G64:G85)</f>
        <v>16952.4</v>
      </c>
      <c r="H63" s="246" t="n">
        <f aca="false">SUM(H64:H85)</f>
        <v>16952.4</v>
      </c>
      <c r="I63" s="246" t="n">
        <f aca="false">SUM(I64:I85)</f>
        <v>16952.4</v>
      </c>
      <c r="J63" s="246" t="n">
        <f aca="false">SUM(J64:J85)</f>
        <v>16952.4</v>
      </c>
      <c r="K63" s="246" t="n">
        <f aca="false">SUM(K64:K85)</f>
        <v>16952.4</v>
      </c>
      <c r="L63" s="246" t="n">
        <f aca="false">SUM(L64:L85)</f>
        <v>16952.4</v>
      </c>
      <c r="M63" s="246" t="n">
        <f aca="false">SUM(M64:M85)</f>
        <v>0</v>
      </c>
      <c r="N63" s="246" t="n">
        <f aca="false">SUM(N64:N85)</f>
        <v>0</v>
      </c>
      <c r="O63" s="246" t="n">
        <f aca="false">SUM(O64:O85)</f>
        <v>0</v>
      </c>
      <c r="P63" s="230"/>
      <c r="Q63" s="196"/>
      <c r="R63" s="241"/>
      <c r="Z63" s="234"/>
      <c r="AA63" s="234"/>
      <c r="AB63" s="234"/>
      <c r="AC63" s="233"/>
      <c r="AD63" s="233"/>
      <c r="AE63" s="233"/>
      <c r="AF63" s="234" t="n">
        <f aca="false">J63-Z63</f>
        <v>16952.4</v>
      </c>
      <c r="AG63" s="234" t="n">
        <f aca="false">K63-AA63</f>
        <v>16952.4</v>
      </c>
      <c r="AH63" s="234" t="n">
        <f aca="false">L63-AB63</f>
        <v>16952.4</v>
      </c>
      <c r="AI63" s="233" t="n">
        <f aca="false">M63-AC63</f>
        <v>0</v>
      </c>
      <c r="AJ63" s="233" t="n">
        <f aca="false">N63-AD63</f>
        <v>0</v>
      </c>
      <c r="AK63" s="233" t="n">
        <f aca="false">O63-AE63</f>
        <v>0</v>
      </c>
      <c r="AM63" s="191"/>
      <c r="AN63" s="192" t="n">
        <f aca="false">J63-AM63</f>
        <v>16952.4</v>
      </c>
      <c r="AQ63" s="239" t="n">
        <f aca="false">J63-K63</f>
        <v>0</v>
      </c>
    </row>
    <row r="64" s="240" customFormat="true" ht="15" hidden="false" customHeight="true" outlineLevel="0" collapsed="false">
      <c r="A64" s="231" t="s">
        <v>596</v>
      </c>
      <c r="B64" s="231"/>
      <c r="C64" s="232"/>
      <c r="D64" s="232" t="s">
        <v>531</v>
      </c>
      <c r="E64" s="232" t="s">
        <v>539</v>
      </c>
      <c r="F64" s="232" t="s">
        <v>532</v>
      </c>
      <c r="G64" s="233" t="n">
        <f aca="false">J64+M64</f>
        <v>0</v>
      </c>
      <c r="H64" s="233" t="n">
        <f aca="false">K64+N64</f>
        <v>0</v>
      </c>
      <c r="I64" s="233" t="n">
        <f aca="false">L64+O64</f>
        <v>0</v>
      </c>
      <c r="J64" s="256"/>
      <c r="K64" s="234"/>
      <c r="L64" s="234" t="n">
        <f aca="false">K64</f>
        <v>0</v>
      </c>
      <c r="M64" s="233"/>
      <c r="N64" s="233"/>
      <c r="O64" s="233"/>
      <c r="P64" s="193"/>
      <c r="R64" s="241"/>
      <c r="Z64" s="234"/>
      <c r="AA64" s="234"/>
      <c r="AB64" s="234"/>
      <c r="AC64" s="233"/>
      <c r="AD64" s="233"/>
      <c r="AE64" s="233"/>
      <c r="AF64" s="234" t="n">
        <f aca="false">J64-Z64</f>
        <v>0</v>
      </c>
      <c r="AG64" s="234" t="n">
        <f aca="false">K64-AA64</f>
        <v>0</v>
      </c>
      <c r="AH64" s="234" t="n">
        <f aca="false">L64-AB64</f>
        <v>0</v>
      </c>
      <c r="AI64" s="233" t="n">
        <f aca="false">M64-AC64</f>
        <v>0</v>
      </c>
      <c r="AJ64" s="233" t="n">
        <f aca="false">N64-AD64</f>
        <v>0</v>
      </c>
      <c r="AK64" s="233" t="n">
        <f aca="false">O64-AE64</f>
        <v>0</v>
      </c>
      <c r="AM64" s="191"/>
      <c r="AN64" s="192" t="n">
        <f aca="false">J64-AM64</f>
        <v>0</v>
      </c>
      <c r="AQ64" s="239" t="n">
        <f aca="false">J64-K64</f>
        <v>0</v>
      </c>
    </row>
    <row r="65" s="240" customFormat="true" ht="15" hidden="false" customHeight="true" outlineLevel="0" collapsed="false">
      <c r="A65" s="231" t="s">
        <v>597</v>
      </c>
      <c r="B65" s="231"/>
      <c r="C65" s="232" t="s">
        <v>527</v>
      </c>
      <c r="D65" s="232" t="s">
        <v>528</v>
      </c>
      <c r="E65" s="232" t="s">
        <v>539</v>
      </c>
      <c r="F65" s="232" t="s">
        <v>532</v>
      </c>
      <c r="G65" s="233" t="n">
        <f aca="false">J65+M65</f>
        <v>0</v>
      </c>
      <c r="H65" s="233" t="n">
        <f aca="false">K65+N65</f>
        <v>0</v>
      </c>
      <c r="I65" s="233" t="n">
        <f aca="false">L65+O65</f>
        <v>0</v>
      </c>
      <c r="J65" s="256"/>
      <c r="K65" s="234"/>
      <c r="L65" s="234" t="n">
        <f aca="false">K65</f>
        <v>0</v>
      </c>
      <c r="M65" s="233"/>
      <c r="N65" s="233"/>
      <c r="O65" s="233"/>
      <c r="P65" s="193"/>
      <c r="Q65" s="188"/>
      <c r="R65" s="241"/>
      <c r="Z65" s="234"/>
      <c r="AA65" s="234"/>
      <c r="AB65" s="234"/>
      <c r="AC65" s="233"/>
      <c r="AD65" s="233"/>
      <c r="AE65" s="233"/>
      <c r="AF65" s="234" t="n">
        <f aca="false">J65-Z65</f>
        <v>0</v>
      </c>
      <c r="AG65" s="234" t="n">
        <f aca="false">K65-AA65</f>
        <v>0</v>
      </c>
      <c r="AH65" s="234" t="n">
        <f aca="false">L65-AB65</f>
        <v>0</v>
      </c>
      <c r="AI65" s="233" t="n">
        <f aca="false">M65-AC65</f>
        <v>0</v>
      </c>
      <c r="AJ65" s="233" t="n">
        <f aca="false">N65-AD65</f>
        <v>0</v>
      </c>
      <c r="AK65" s="233" t="n">
        <f aca="false">O65-AE65</f>
        <v>0</v>
      </c>
      <c r="AM65" s="191"/>
      <c r="AN65" s="192" t="n">
        <f aca="false">J65-AM65</f>
        <v>0</v>
      </c>
      <c r="AQ65" s="239" t="n">
        <f aca="false">J65-K65</f>
        <v>0</v>
      </c>
    </row>
    <row r="66" s="240" customFormat="true" ht="15" hidden="false" customHeight="false" outlineLevel="0" collapsed="false">
      <c r="A66" s="231" t="s">
        <v>598</v>
      </c>
      <c r="B66" s="231"/>
      <c r="C66" s="232" t="s">
        <v>527</v>
      </c>
      <c r="D66" s="232" t="s">
        <v>528</v>
      </c>
      <c r="E66" s="232" t="s">
        <v>539</v>
      </c>
      <c r="F66" s="232" t="s">
        <v>532</v>
      </c>
      <c r="G66" s="233" t="n">
        <f aca="false">J66+M66</f>
        <v>0</v>
      </c>
      <c r="H66" s="233" t="n">
        <f aca="false">K66+N66</f>
        <v>0</v>
      </c>
      <c r="I66" s="233" t="n">
        <f aca="false">L66+O66</f>
        <v>0</v>
      </c>
      <c r="J66" s="256"/>
      <c r="K66" s="234"/>
      <c r="L66" s="234" t="n">
        <f aca="false">K66</f>
        <v>0</v>
      </c>
      <c r="M66" s="233"/>
      <c r="N66" s="233"/>
      <c r="O66" s="233"/>
      <c r="P66" s="193"/>
      <c r="Q66" s="188"/>
      <c r="R66" s="241"/>
      <c r="Z66" s="234"/>
      <c r="AA66" s="234"/>
      <c r="AB66" s="234"/>
      <c r="AC66" s="233"/>
      <c r="AD66" s="233"/>
      <c r="AE66" s="233"/>
      <c r="AF66" s="234" t="n">
        <f aca="false">J66-Z66</f>
        <v>0</v>
      </c>
      <c r="AG66" s="234" t="n">
        <f aca="false">K66-AA66</f>
        <v>0</v>
      </c>
      <c r="AH66" s="234" t="n">
        <f aca="false">L66-AB66</f>
        <v>0</v>
      </c>
      <c r="AI66" s="233" t="n">
        <f aca="false">M66-AC66</f>
        <v>0</v>
      </c>
      <c r="AJ66" s="233" t="n">
        <f aca="false">N66-AD66</f>
        <v>0</v>
      </c>
      <c r="AK66" s="233" t="n">
        <f aca="false">O66-AE66</f>
        <v>0</v>
      </c>
      <c r="AM66" s="191"/>
      <c r="AN66" s="192" t="n">
        <f aca="false">J66-AM66</f>
        <v>0</v>
      </c>
      <c r="AQ66" s="240" t="n">
        <f aca="false">J66-K66</f>
        <v>0</v>
      </c>
    </row>
    <row r="67" s="240" customFormat="true" ht="15" hidden="false" customHeight="false" outlineLevel="0" collapsed="false">
      <c r="A67" s="231" t="s">
        <v>599</v>
      </c>
      <c r="B67" s="231"/>
      <c r="C67" s="232" t="s">
        <v>527</v>
      </c>
      <c r="D67" s="232" t="s">
        <v>528</v>
      </c>
      <c r="E67" s="232" t="s">
        <v>539</v>
      </c>
      <c r="F67" s="232" t="s">
        <v>532</v>
      </c>
      <c r="G67" s="233" t="n">
        <f aca="false">J67+M67</f>
        <v>0</v>
      </c>
      <c r="H67" s="233" t="n">
        <f aca="false">K67+N67</f>
        <v>0</v>
      </c>
      <c r="I67" s="233" t="n">
        <f aca="false">L67+O67</f>
        <v>0</v>
      </c>
      <c r="J67" s="256"/>
      <c r="K67" s="234"/>
      <c r="L67" s="234" t="n">
        <f aca="false">K67</f>
        <v>0</v>
      </c>
      <c r="M67" s="233"/>
      <c r="N67" s="233"/>
      <c r="O67" s="233"/>
      <c r="P67" s="193"/>
      <c r="Q67" s="188"/>
      <c r="R67" s="241"/>
      <c r="Z67" s="234"/>
      <c r="AA67" s="234"/>
      <c r="AB67" s="234"/>
      <c r="AC67" s="233"/>
      <c r="AD67" s="233"/>
      <c r="AE67" s="233"/>
      <c r="AF67" s="234" t="n">
        <f aca="false">J67-Z67</f>
        <v>0</v>
      </c>
      <c r="AG67" s="234" t="n">
        <f aca="false">K67-AA67</f>
        <v>0</v>
      </c>
      <c r="AH67" s="234" t="n">
        <f aca="false">L67-AB67</f>
        <v>0</v>
      </c>
      <c r="AI67" s="233" t="n">
        <f aca="false">M67-AC67</f>
        <v>0</v>
      </c>
      <c r="AJ67" s="233" t="n">
        <f aca="false">N67-AD67</f>
        <v>0</v>
      </c>
      <c r="AK67" s="233" t="n">
        <f aca="false">O67-AE67</f>
        <v>0</v>
      </c>
      <c r="AM67" s="191"/>
      <c r="AN67" s="192" t="n">
        <f aca="false">J67-AM67</f>
        <v>0</v>
      </c>
      <c r="AQ67" s="239" t="n">
        <f aca="false">J67-K67</f>
        <v>0</v>
      </c>
    </row>
    <row r="68" s="196" customFormat="true" ht="15" hidden="false" customHeight="false" outlineLevel="0" collapsed="false">
      <c r="A68" s="231" t="s">
        <v>600</v>
      </c>
      <c r="B68" s="231"/>
      <c r="C68" s="232" t="s">
        <v>527</v>
      </c>
      <c r="D68" s="232" t="s">
        <v>528</v>
      </c>
      <c r="E68" s="232" t="s">
        <v>539</v>
      </c>
      <c r="F68" s="232" t="s">
        <v>532</v>
      </c>
      <c r="G68" s="233" t="n">
        <f aca="false">J68+M68</f>
        <v>0</v>
      </c>
      <c r="H68" s="233" t="n">
        <f aca="false">K68+N68</f>
        <v>0</v>
      </c>
      <c r="I68" s="233" t="n">
        <f aca="false">L68+O68</f>
        <v>0</v>
      </c>
      <c r="J68" s="234"/>
      <c r="K68" s="234"/>
      <c r="L68" s="234" t="n">
        <f aca="false">K68</f>
        <v>0</v>
      </c>
      <c r="M68" s="233"/>
      <c r="N68" s="233"/>
      <c r="O68" s="233"/>
      <c r="P68" s="193"/>
      <c r="Q68" s="188"/>
      <c r="R68" s="228"/>
      <c r="Z68" s="216"/>
      <c r="AA68" s="216"/>
      <c r="AB68" s="216"/>
      <c r="AC68" s="216"/>
      <c r="AD68" s="216"/>
      <c r="AE68" s="216"/>
      <c r="AF68" s="216" t="n">
        <f aca="false">J68-Z68</f>
        <v>0</v>
      </c>
      <c r="AG68" s="216" t="n">
        <f aca="false">K68-AA68</f>
        <v>0</v>
      </c>
      <c r="AH68" s="216" t="n">
        <f aca="false">L68-AB68</f>
        <v>0</v>
      </c>
      <c r="AI68" s="216" t="n">
        <f aca="false">M68-AC68</f>
        <v>0</v>
      </c>
      <c r="AJ68" s="216" t="n">
        <f aca="false">N68-AD68</f>
        <v>0</v>
      </c>
      <c r="AK68" s="216" t="n">
        <f aca="false">O68-AE68</f>
        <v>0</v>
      </c>
      <c r="AM68" s="191"/>
      <c r="AN68" s="192"/>
      <c r="AQ68" s="230" t="n">
        <f aca="false">J68-K68</f>
        <v>0</v>
      </c>
    </row>
    <row r="69" customFormat="false" ht="24.75" hidden="false" customHeight="true" outlineLevel="0" collapsed="false">
      <c r="A69" s="231" t="s">
        <v>601</v>
      </c>
      <c r="B69" s="231"/>
      <c r="C69" s="232" t="s">
        <v>527</v>
      </c>
      <c r="D69" s="232" t="s">
        <v>602</v>
      </c>
      <c r="E69" s="232" t="s">
        <v>539</v>
      </c>
      <c r="F69" s="232" t="s">
        <v>532</v>
      </c>
      <c r="G69" s="233" t="n">
        <f aca="false">J69+M69</f>
        <v>16952.4</v>
      </c>
      <c r="H69" s="233" t="n">
        <f aca="false">K69+N69</f>
        <v>16952.4</v>
      </c>
      <c r="I69" s="233" t="n">
        <f aca="false">L69+O69</f>
        <v>16952.4</v>
      </c>
      <c r="J69" s="234" t="n">
        <f aca="false">16952.4</f>
        <v>16952.4</v>
      </c>
      <c r="K69" s="234" t="n">
        <v>16952.4</v>
      </c>
      <c r="L69" s="234" t="n">
        <f aca="false">K69</f>
        <v>16952.4</v>
      </c>
      <c r="M69" s="233"/>
      <c r="N69" s="233"/>
      <c r="O69" s="233"/>
      <c r="P69" s="193"/>
      <c r="Z69" s="233"/>
      <c r="AA69" s="233"/>
      <c r="AB69" s="233"/>
      <c r="AC69" s="233"/>
      <c r="AD69" s="233"/>
      <c r="AE69" s="233"/>
      <c r="AF69" s="233" t="n">
        <f aca="false">J69-Z69</f>
        <v>16952.4</v>
      </c>
      <c r="AG69" s="233" t="n">
        <f aca="false">K69-AA69</f>
        <v>16952.4</v>
      </c>
      <c r="AH69" s="233" t="n">
        <f aca="false">L69-AB69</f>
        <v>16952.4</v>
      </c>
      <c r="AI69" s="233" t="n">
        <f aca="false">M69-AC69</f>
        <v>0</v>
      </c>
      <c r="AJ69" s="233" t="n">
        <f aca="false">N69-AD69</f>
        <v>0</v>
      </c>
      <c r="AK69" s="233" t="n">
        <f aca="false">O69-AE69</f>
        <v>0</v>
      </c>
      <c r="AM69" s="262"/>
      <c r="AN69" s="192" t="n">
        <f aca="false">J69-AM69</f>
        <v>16952.4</v>
      </c>
      <c r="AQ69" s="193" t="n">
        <f aca="false">J69-K69</f>
        <v>0</v>
      </c>
    </row>
    <row r="70" customFormat="false" ht="15" hidden="false" customHeight="true" outlineLevel="0" collapsed="false">
      <c r="A70" s="231" t="s">
        <v>603</v>
      </c>
      <c r="B70" s="231"/>
      <c r="C70" s="232" t="s">
        <v>527</v>
      </c>
      <c r="D70" s="232" t="s">
        <v>528</v>
      </c>
      <c r="E70" s="232" t="s">
        <v>539</v>
      </c>
      <c r="F70" s="232" t="s">
        <v>532</v>
      </c>
      <c r="G70" s="233" t="n">
        <f aca="false">J70+M70</f>
        <v>0</v>
      </c>
      <c r="H70" s="233" t="n">
        <f aca="false">K70+N70</f>
        <v>0</v>
      </c>
      <c r="I70" s="233" t="n">
        <f aca="false">L70+O70</f>
        <v>0</v>
      </c>
      <c r="J70" s="234"/>
      <c r="K70" s="234"/>
      <c r="L70" s="234" t="n">
        <f aca="false">K70</f>
        <v>0</v>
      </c>
      <c r="M70" s="233"/>
      <c r="N70" s="233"/>
      <c r="O70" s="233"/>
      <c r="P70" s="193"/>
      <c r="Z70" s="233"/>
      <c r="AA70" s="233"/>
      <c r="AB70" s="233"/>
      <c r="AC70" s="233"/>
      <c r="AD70" s="233"/>
      <c r="AE70" s="233"/>
      <c r="AF70" s="233" t="n">
        <f aca="false">J70-Z70</f>
        <v>0</v>
      </c>
      <c r="AG70" s="233" t="n">
        <f aca="false">K70-AA70</f>
        <v>0</v>
      </c>
      <c r="AH70" s="233" t="n">
        <f aca="false">L70-AB70</f>
        <v>0</v>
      </c>
      <c r="AI70" s="233" t="n">
        <f aca="false">M70-AC70</f>
        <v>0</v>
      </c>
      <c r="AJ70" s="233" t="n">
        <f aca="false">N70-AD70</f>
        <v>0</v>
      </c>
      <c r="AK70" s="233" t="n">
        <f aca="false">O70-AE70</f>
        <v>0</v>
      </c>
      <c r="AM70" s="263"/>
      <c r="AN70" s="192" t="n">
        <f aca="false">J70-AM70</f>
        <v>0</v>
      </c>
      <c r="AQ70" s="193" t="n">
        <f aca="false">J70-K70</f>
        <v>0</v>
      </c>
    </row>
    <row r="71" customFormat="false" ht="15" hidden="false" customHeight="true" outlineLevel="0" collapsed="false">
      <c r="A71" s="231" t="s">
        <v>604</v>
      </c>
      <c r="B71" s="231"/>
      <c r="C71" s="232" t="s">
        <v>527</v>
      </c>
      <c r="D71" s="232" t="s">
        <v>528</v>
      </c>
      <c r="E71" s="232" t="s">
        <v>539</v>
      </c>
      <c r="F71" s="232" t="s">
        <v>532</v>
      </c>
      <c r="G71" s="233" t="n">
        <f aca="false">J71+M71</f>
        <v>0</v>
      </c>
      <c r="H71" s="233" t="n">
        <f aca="false">K71+N71</f>
        <v>0</v>
      </c>
      <c r="I71" s="233" t="n">
        <f aca="false">L71+O71</f>
        <v>0</v>
      </c>
      <c r="J71" s="234"/>
      <c r="K71" s="234"/>
      <c r="L71" s="234" t="n">
        <f aca="false">K71</f>
        <v>0</v>
      </c>
      <c r="M71" s="233"/>
      <c r="N71" s="233"/>
      <c r="O71" s="233"/>
      <c r="P71" s="193"/>
      <c r="Z71" s="233"/>
      <c r="AA71" s="233"/>
      <c r="AB71" s="233"/>
      <c r="AC71" s="233"/>
      <c r="AD71" s="233"/>
      <c r="AE71" s="233"/>
      <c r="AF71" s="233" t="n">
        <f aca="false">J71-Z71</f>
        <v>0</v>
      </c>
      <c r="AG71" s="233" t="n">
        <f aca="false">K71-AA71</f>
        <v>0</v>
      </c>
      <c r="AH71" s="233" t="n">
        <f aca="false">L71-AB71</f>
        <v>0</v>
      </c>
      <c r="AI71" s="233" t="n">
        <f aca="false">M71-AC71</f>
        <v>0</v>
      </c>
      <c r="AJ71" s="233" t="n">
        <f aca="false">N71-AD71</f>
        <v>0</v>
      </c>
      <c r="AK71" s="233" t="n">
        <f aca="false">O71-AE71</f>
        <v>0</v>
      </c>
      <c r="AN71" s="192" t="n">
        <f aca="false">J71-AM71</f>
        <v>0</v>
      </c>
      <c r="AQ71" s="188" t="n">
        <f aca="false">J71-K71</f>
        <v>0</v>
      </c>
    </row>
    <row r="72" customFormat="false" ht="15" hidden="false" customHeight="false" outlineLevel="0" collapsed="false">
      <c r="A72" s="231" t="s">
        <v>605</v>
      </c>
      <c r="B72" s="231"/>
      <c r="C72" s="232" t="s">
        <v>527</v>
      </c>
      <c r="D72" s="232" t="s">
        <v>528</v>
      </c>
      <c r="E72" s="232" t="s">
        <v>539</v>
      </c>
      <c r="F72" s="232" t="s">
        <v>532</v>
      </c>
      <c r="G72" s="233" t="n">
        <f aca="false">J72+M72</f>
        <v>0</v>
      </c>
      <c r="H72" s="233" t="n">
        <f aca="false">K72+N72</f>
        <v>0</v>
      </c>
      <c r="I72" s="233" t="n">
        <f aca="false">L72+O72</f>
        <v>0</v>
      </c>
      <c r="J72" s="234"/>
      <c r="K72" s="234"/>
      <c r="L72" s="234" t="n">
        <f aca="false">K72</f>
        <v>0</v>
      </c>
      <c r="M72" s="233"/>
      <c r="N72" s="233"/>
      <c r="O72" s="233"/>
      <c r="P72" s="249"/>
      <c r="Q72" s="250" t="s">
        <v>523</v>
      </c>
      <c r="Z72" s="233"/>
      <c r="AA72" s="233"/>
      <c r="AB72" s="233"/>
      <c r="AC72" s="233"/>
      <c r="AD72" s="233"/>
      <c r="AE72" s="233"/>
      <c r="AF72" s="233" t="n">
        <f aca="false">J72-Z72</f>
        <v>0</v>
      </c>
      <c r="AG72" s="233" t="n">
        <f aca="false">K72-AA72</f>
        <v>0</v>
      </c>
      <c r="AH72" s="233" t="n">
        <f aca="false">L72-AB72</f>
        <v>0</v>
      </c>
      <c r="AI72" s="233" t="n">
        <f aca="false">M72-AC72</f>
        <v>0</v>
      </c>
      <c r="AJ72" s="233" t="n">
        <f aca="false">N72-AD72</f>
        <v>0</v>
      </c>
      <c r="AK72" s="233" t="n">
        <f aca="false">O72-AE72</f>
        <v>0</v>
      </c>
      <c r="AM72" s="238"/>
      <c r="AN72" s="192" t="n">
        <f aca="false">J72-AM72</f>
        <v>0</v>
      </c>
      <c r="AQ72" s="193" t="n">
        <f aca="false">J72-K72</f>
        <v>0</v>
      </c>
    </row>
    <row r="73" customFormat="false" ht="15" hidden="false" customHeight="false" outlineLevel="0" collapsed="false">
      <c r="A73" s="231" t="s">
        <v>606</v>
      </c>
      <c r="B73" s="231"/>
      <c r="C73" s="232" t="s">
        <v>527</v>
      </c>
      <c r="D73" s="232" t="s">
        <v>528</v>
      </c>
      <c r="E73" s="232" t="s">
        <v>539</v>
      </c>
      <c r="F73" s="232" t="s">
        <v>532</v>
      </c>
      <c r="G73" s="233" t="n">
        <f aca="false">J73+M73</f>
        <v>0</v>
      </c>
      <c r="H73" s="233" t="n">
        <f aca="false">K73+N73</f>
        <v>0</v>
      </c>
      <c r="I73" s="233" t="n">
        <f aca="false">L73+O73</f>
        <v>0</v>
      </c>
      <c r="J73" s="234"/>
      <c r="K73" s="234"/>
      <c r="L73" s="234" t="n">
        <f aca="false">K73</f>
        <v>0</v>
      </c>
      <c r="M73" s="233"/>
      <c r="N73" s="233"/>
      <c r="O73" s="233"/>
      <c r="P73" s="193"/>
      <c r="Z73" s="233"/>
      <c r="AA73" s="233"/>
      <c r="AB73" s="233"/>
      <c r="AC73" s="233"/>
      <c r="AD73" s="233"/>
      <c r="AE73" s="233"/>
      <c r="AF73" s="233" t="n">
        <f aca="false">J73-Z73</f>
        <v>0</v>
      </c>
      <c r="AG73" s="233" t="n">
        <f aca="false">K73-AA73</f>
        <v>0</v>
      </c>
      <c r="AH73" s="233" t="n">
        <f aca="false">L73-AB73</f>
        <v>0</v>
      </c>
      <c r="AI73" s="233" t="n">
        <f aca="false">M73-AC73</f>
        <v>0</v>
      </c>
      <c r="AJ73" s="233" t="n">
        <f aca="false">N73-AD73</f>
        <v>0</v>
      </c>
      <c r="AK73" s="233" t="n">
        <f aca="false">O73-AE73</f>
        <v>0</v>
      </c>
      <c r="AM73" s="238"/>
      <c r="AN73" s="192" t="n">
        <f aca="false">J73-AM73</f>
        <v>0</v>
      </c>
      <c r="AQ73" s="193" t="n">
        <f aca="false">J73-K73</f>
        <v>0</v>
      </c>
    </row>
    <row r="74" customFormat="false" ht="15" hidden="false" customHeight="false" outlineLevel="0" collapsed="false">
      <c r="A74" s="231" t="s">
        <v>607</v>
      </c>
      <c r="B74" s="231"/>
      <c r="C74" s="232" t="s">
        <v>527</v>
      </c>
      <c r="D74" s="232" t="s">
        <v>528</v>
      </c>
      <c r="E74" s="232" t="s">
        <v>539</v>
      </c>
      <c r="F74" s="232" t="s">
        <v>532</v>
      </c>
      <c r="G74" s="233" t="n">
        <f aca="false">J74+M74</f>
        <v>0</v>
      </c>
      <c r="H74" s="233" t="n">
        <f aca="false">K74+N74</f>
        <v>0</v>
      </c>
      <c r="I74" s="233" t="n">
        <f aca="false">L74+O74</f>
        <v>0</v>
      </c>
      <c r="J74" s="234"/>
      <c r="K74" s="234"/>
      <c r="L74" s="234" t="n">
        <f aca="false">K74</f>
        <v>0</v>
      </c>
      <c r="M74" s="233"/>
      <c r="N74" s="233"/>
      <c r="O74" s="233"/>
      <c r="P74" s="264" t="n">
        <f aca="false">J74-0</f>
        <v>0</v>
      </c>
      <c r="Z74" s="233"/>
      <c r="AA74" s="233"/>
      <c r="AB74" s="233"/>
      <c r="AC74" s="233"/>
      <c r="AD74" s="233"/>
      <c r="AE74" s="233"/>
      <c r="AF74" s="233" t="n">
        <f aca="false">J74-Z74</f>
        <v>0</v>
      </c>
      <c r="AG74" s="233" t="n">
        <f aca="false">K74-AA74</f>
        <v>0</v>
      </c>
      <c r="AH74" s="233" t="n">
        <f aca="false">L74-AB74</f>
        <v>0</v>
      </c>
      <c r="AI74" s="233" t="n">
        <f aca="false">M74-AC74</f>
        <v>0</v>
      </c>
      <c r="AJ74" s="233" t="n">
        <f aca="false">N74-AD74</f>
        <v>0</v>
      </c>
      <c r="AK74" s="233" t="n">
        <f aca="false">O74-AE74</f>
        <v>0</v>
      </c>
      <c r="AN74" s="192" t="n">
        <f aca="false">J74-AM74</f>
        <v>0</v>
      </c>
      <c r="AQ74" s="188" t="n">
        <f aca="false">J74-K74</f>
        <v>0</v>
      </c>
    </row>
    <row r="75" s="196" customFormat="true" ht="15" hidden="false" customHeight="false" outlineLevel="0" collapsed="false">
      <c r="A75" s="231" t="s">
        <v>608</v>
      </c>
      <c r="B75" s="231"/>
      <c r="C75" s="232" t="s">
        <v>527</v>
      </c>
      <c r="D75" s="232" t="s">
        <v>528</v>
      </c>
      <c r="E75" s="232" t="s">
        <v>539</v>
      </c>
      <c r="F75" s="232" t="s">
        <v>532</v>
      </c>
      <c r="G75" s="233" t="n">
        <f aca="false">J75+M75</f>
        <v>0</v>
      </c>
      <c r="H75" s="233" t="n">
        <f aca="false">K75+N75</f>
        <v>0</v>
      </c>
      <c r="I75" s="233" t="n">
        <f aca="false">L75+O75</f>
        <v>0</v>
      </c>
      <c r="J75" s="234"/>
      <c r="K75" s="234"/>
      <c r="L75" s="234" t="n">
        <f aca="false">K75</f>
        <v>0</v>
      </c>
      <c r="M75" s="233"/>
      <c r="N75" s="233"/>
      <c r="O75" s="233"/>
      <c r="P75" s="193"/>
      <c r="Q75" s="188"/>
      <c r="R75" s="228"/>
      <c r="Z75" s="216"/>
      <c r="AA75" s="216"/>
      <c r="AB75" s="216"/>
      <c r="AC75" s="216"/>
      <c r="AD75" s="216"/>
      <c r="AE75" s="216"/>
      <c r="AF75" s="216" t="n">
        <f aca="false">J75-Z75</f>
        <v>0</v>
      </c>
      <c r="AG75" s="216" t="n">
        <f aca="false">K75-AA75</f>
        <v>0</v>
      </c>
      <c r="AH75" s="216" t="n">
        <f aca="false">L75-AB75</f>
        <v>0</v>
      </c>
      <c r="AI75" s="216" t="n">
        <f aca="false">M75-AC75</f>
        <v>0</v>
      </c>
      <c r="AJ75" s="216" t="n">
        <f aca="false">N75-AD75</f>
        <v>0</v>
      </c>
      <c r="AK75" s="216" t="n">
        <f aca="false">O75-AE75</f>
        <v>0</v>
      </c>
      <c r="AM75" s="191"/>
      <c r="AN75" s="192"/>
      <c r="AQ75" s="230" t="n">
        <f aca="false">J75-K75</f>
        <v>0</v>
      </c>
    </row>
    <row r="76" customFormat="false" ht="15" hidden="true" customHeight="false" outlineLevel="0" collapsed="false">
      <c r="A76" s="231"/>
      <c r="B76" s="231"/>
      <c r="C76" s="231" t="s">
        <v>527</v>
      </c>
      <c r="D76" s="232" t="s">
        <v>528</v>
      </c>
      <c r="E76" s="232" t="s">
        <v>539</v>
      </c>
      <c r="F76" s="232" t="s">
        <v>532</v>
      </c>
      <c r="G76" s="233" t="n">
        <f aca="false">J76+M76</f>
        <v>0</v>
      </c>
      <c r="H76" s="233" t="n">
        <f aca="false">K76+N76</f>
        <v>0</v>
      </c>
      <c r="I76" s="233" t="n">
        <f aca="false">L76+O76</f>
        <v>0</v>
      </c>
      <c r="J76" s="256"/>
      <c r="K76" s="234"/>
      <c r="L76" s="234"/>
      <c r="M76" s="233"/>
      <c r="N76" s="233"/>
      <c r="O76" s="233"/>
      <c r="P76" s="193"/>
      <c r="Z76" s="233"/>
      <c r="AA76" s="233"/>
      <c r="AB76" s="233"/>
      <c r="AC76" s="233"/>
      <c r="AD76" s="233"/>
      <c r="AE76" s="233"/>
      <c r="AF76" s="233" t="n">
        <f aca="false">J76-Z76</f>
        <v>0</v>
      </c>
      <c r="AG76" s="233" t="n">
        <f aca="false">K76-AA76</f>
        <v>0</v>
      </c>
      <c r="AH76" s="233" t="n">
        <f aca="false">L76-AB76</f>
        <v>0</v>
      </c>
      <c r="AI76" s="233" t="n">
        <f aca="false">M76-AC76</f>
        <v>0</v>
      </c>
      <c r="AJ76" s="233" t="n">
        <f aca="false">N76-AD76</f>
        <v>0</v>
      </c>
      <c r="AK76" s="233" t="n">
        <f aca="false">O76-AE76</f>
        <v>0</v>
      </c>
      <c r="AM76" s="238"/>
      <c r="AN76" s="192" t="n">
        <f aca="false">J76-AM76</f>
        <v>0</v>
      </c>
      <c r="AQ76" s="193" t="n">
        <f aca="false">J76-K76</f>
        <v>0</v>
      </c>
    </row>
    <row r="77" s="196" customFormat="true" ht="15" hidden="true" customHeight="false" outlineLevel="0" collapsed="false">
      <c r="A77" s="231"/>
      <c r="B77" s="231"/>
      <c r="C77" s="231" t="s">
        <v>527</v>
      </c>
      <c r="D77" s="232" t="s">
        <v>528</v>
      </c>
      <c r="E77" s="232" t="s">
        <v>539</v>
      </c>
      <c r="F77" s="232" t="s">
        <v>532</v>
      </c>
      <c r="G77" s="233" t="n">
        <f aca="false">J77+M77</f>
        <v>0</v>
      </c>
      <c r="H77" s="233" t="n">
        <f aca="false">K77+N77</f>
        <v>0</v>
      </c>
      <c r="I77" s="233" t="n">
        <f aca="false">L77+O77</f>
        <v>0</v>
      </c>
      <c r="J77" s="256"/>
      <c r="K77" s="234"/>
      <c r="L77" s="234"/>
      <c r="M77" s="233"/>
      <c r="N77" s="233"/>
      <c r="O77" s="233"/>
      <c r="P77" s="193"/>
      <c r="Q77" s="188"/>
      <c r="R77" s="228"/>
      <c r="Z77" s="216"/>
      <c r="AA77" s="216"/>
      <c r="AB77" s="216"/>
      <c r="AC77" s="216"/>
      <c r="AD77" s="216"/>
      <c r="AE77" s="216"/>
      <c r="AF77" s="216" t="n">
        <f aca="false">J77-Z77</f>
        <v>0</v>
      </c>
      <c r="AG77" s="216" t="n">
        <f aca="false">K77-AA77</f>
        <v>0</v>
      </c>
      <c r="AH77" s="216" t="n">
        <f aca="false">L77-AB77</f>
        <v>0</v>
      </c>
      <c r="AI77" s="216" t="n">
        <f aca="false">M77-AC77</f>
        <v>0</v>
      </c>
      <c r="AJ77" s="216" t="n">
        <f aca="false">N77-AD77</f>
        <v>0</v>
      </c>
      <c r="AK77" s="216" t="n">
        <f aca="false">O77-AE77</f>
        <v>0</v>
      </c>
      <c r="AM77" s="191"/>
      <c r="AN77" s="192"/>
      <c r="AQ77" s="230" t="n">
        <f aca="false">J77-K77</f>
        <v>0</v>
      </c>
    </row>
    <row r="78" customFormat="false" ht="15" hidden="true" customHeight="false" outlineLevel="0" collapsed="false">
      <c r="A78" s="231"/>
      <c r="B78" s="231"/>
      <c r="C78" s="231" t="s">
        <v>527</v>
      </c>
      <c r="D78" s="232" t="s">
        <v>528</v>
      </c>
      <c r="E78" s="232" t="s">
        <v>539</v>
      </c>
      <c r="F78" s="232" t="s">
        <v>532</v>
      </c>
      <c r="G78" s="233" t="n">
        <f aca="false">J78+M78</f>
        <v>0</v>
      </c>
      <c r="H78" s="233" t="n">
        <f aca="false">K78+N78</f>
        <v>0</v>
      </c>
      <c r="I78" s="233" t="n">
        <f aca="false">L78+O78</f>
        <v>0</v>
      </c>
      <c r="J78" s="256"/>
      <c r="K78" s="234"/>
      <c r="L78" s="234"/>
      <c r="M78" s="233"/>
      <c r="N78" s="233"/>
      <c r="O78" s="233"/>
      <c r="P78" s="193"/>
      <c r="Z78" s="233"/>
      <c r="AA78" s="233"/>
      <c r="AB78" s="233"/>
      <c r="AC78" s="233"/>
      <c r="AD78" s="233"/>
      <c r="AE78" s="233"/>
      <c r="AF78" s="233" t="n">
        <f aca="false">J78-Z78</f>
        <v>0</v>
      </c>
      <c r="AG78" s="233" t="n">
        <f aca="false">K78-AA78</f>
        <v>0</v>
      </c>
      <c r="AH78" s="233" t="n">
        <f aca="false">L78-AB78</f>
        <v>0</v>
      </c>
      <c r="AI78" s="233" t="n">
        <f aca="false">M78-AC78</f>
        <v>0</v>
      </c>
      <c r="AJ78" s="233" t="n">
        <f aca="false">N78-AD78</f>
        <v>0</v>
      </c>
      <c r="AK78" s="233" t="n">
        <f aca="false">O78-AE78</f>
        <v>0</v>
      </c>
      <c r="AM78" s="262"/>
      <c r="AN78" s="192" t="n">
        <f aca="false">J78-AM78</f>
        <v>0</v>
      </c>
      <c r="AQ78" s="193" t="n">
        <f aca="false">J78-K78</f>
        <v>0</v>
      </c>
    </row>
    <row r="79" customFormat="false" ht="15" hidden="true" customHeight="false" outlineLevel="0" collapsed="false">
      <c r="A79" s="231"/>
      <c r="B79" s="231"/>
      <c r="C79" s="231" t="s">
        <v>527</v>
      </c>
      <c r="D79" s="232" t="s">
        <v>528</v>
      </c>
      <c r="E79" s="232" t="s">
        <v>539</v>
      </c>
      <c r="F79" s="232" t="s">
        <v>532</v>
      </c>
      <c r="G79" s="233" t="n">
        <f aca="false">J79+M79</f>
        <v>0</v>
      </c>
      <c r="H79" s="233" t="n">
        <f aca="false">K79+N79</f>
        <v>0</v>
      </c>
      <c r="I79" s="233" t="n">
        <f aca="false">L79+O79</f>
        <v>0</v>
      </c>
      <c r="J79" s="256"/>
      <c r="K79" s="234"/>
      <c r="L79" s="234"/>
      <c r="M79" s="233"/>
      <c r="N79" s="233"/>
      <c r="O79" s="233"/>
      <c r="P79" s="193"/>
      <c r="Z79" s="233"/>
      <c r="AA79" s="233"/>
      <c r="AB79" s="233"/>
      <c r="AC79" s="233"/>
      <c r="AD79" s="233"/>
      <c r="AE79" s="233"/>
      <c r="AF79" s="233" t="n">
        <f aca="false">J79-Z79</f>
        <v>0</v>
      </c>
      <c r="AG79" s="233" t="n">
        <f aca="false">K79-AA79</f>
        <v>0</v>
      </c>
      <c r="AH79" s="233" t="n">
        <f aca="false">L79-AB79</f>
        <v>0</v>
      </c>
      <c r="AI79" s="233" t="n">
        <f aca="false">M79-AC79</f>
        <v>0</v>
      </c>
      <c r="AJ79" s="233" t="n">
        <f aca="false">N79-AD79</f>
        <v>0</v>
      </c>
      <c r="AK79" s="233" t="n">
        <f aca="false">O79-AE79</f>
        <v>0</v>
      </c>
      <c r="AM79" s="263"/>
      <c r="AN79" s="192" t="n">
        <f aca="false">J79-AM79</f>
        <v>0</v>
      </c>
      <c r="AQ79" s="193" t="n">
        <f aca="false">J79-K79</f>
        <v>0</v>
      </c>
    </row>
    <row r="80" customFormat="false" ht="15" hidden="true" customHeight="false" outlineLevel="0" collapsed="false">
      <c r="A80" s="231"/>
      <c r="B80" s="231"/>
      <c r="C80" s="231" t="s">
        <v>527</v>
      </c>
      <c r="D80" s="232" t="s">
        <v>528</v>
      </c>
      <c r="E80" s="232" t="s">
        <v>539</v>
      </c>
      <c r="F80" s="232" t="s">
        <v>532</v>
      </c>
      <c r="G80" s="233" t="n">
        <f aca="false">J80+M80</f>
        <v>0</v>
      </c>
      <c r="H80" s="233" t="n">
        <f aca="false">K80+N80</f>
        <v>0</v>
      </c>
      <c r="I80" s="233" t="n">
        <f aca="false">L80+O80</f>
        <v>0</v>
      </c>
      <c r="J80" s="256"/>
      <c r="K80" s="234"/>
      <c r="L80" s="234"/>
      <c r="M80" s="233"/>
      <c r="N80" s="233"/>
      <c r="O80" s="233"/>
      <c r="P80" s="193"/>
      <c r="Z80" s="233"/>
      <c r="AA80" s="233"/>
      <c r="AB80" s="233"/>
      <c r="AC80" s="233"/>
      <c r="AD80" s="233"/>
      <c r="AE80" s="233"/>
      <c r="AF80" s="233" t="n">
        <f aca="false">J80-Z80</f>
        <v>0</v>
      </c>
      <c r="AG80" s="233" t="n">
        <f aca="false">K80-AA80</f>
        <v>0</v>
      </c>
      <c r="AH80" s="233" t="n">
        <f aca="false">L80-AB80</f>
        <v>0</v>
      </c>
      <c r="AI80" s="233" t="n">
        <f aca="false">M80-AC80</f>
        <v>0</v>
      </c>
      <c r="AJ80" s="233" t="n">
        <f aca="false">N80-AD80</f>
        <v>0</v>
      </c>
      <c r="AK80" s="233" t="n">
        <f aca="false">O80-AE80</f>
        <v>0</v>
      </c>
    </row>
    <row r="81" customFormat="false" ht="15" hidden="true" customHeight="false" outlineLevel="0" collapsed="false">
      <c r="A81" s="231"/>
      <c r="B81" s="231"/>
      <c r="C81" s="231" t="s">
        <v>527</v>
      </c>
      <c r="D81" s="232" t="s">
        <v>528</v>
      </c>
      <c r="E81" s="232" t="s">
        <v>539</v>
      </c>
      <c r="F81" s="232" t="s">
        <v>532</v>
      </c>
      <c r="G81" s="233" t="n">
        <f aca="false">J81+M81</f>
        <v>0</v>
      </c>
      <c r="H81" s="233" t="n">
        <f aca="false">K81+N81</f>
        <v>0</v>
      </c>
      <c r="I81" s="233" t="n">
        <f aca="false">L81+O81</f>
        <v>0</v>
      </c>
      <c r="J81" s="256"/>
      <c r="K81" s="234"/>
      <c r="L81" s="234"/>
      <c r="M81" s="233"/>
      <c r="N81" s="233"/>
      <c r="O81" s="233"/>
      <c r="P81" s="193"/>
      <c r="Z81" s="233"/>
      <c r="AA81" s="233"/>
      <c r="AB81" s="233"/>
      <c r="AC81" s="233"/>
      <c r="AD81" s="233"/>
      <c r="AE81" s="233"/>
      <c r="AF81" s="233" t="n">
        <f aca="false">J81-Z81</f>
        <v>0</v>
      </c>
      <c r="AG81" s="233" t="n">
        <f aca="false">K81-AA81</f>
        <v>0</v>
      </c>
      <c r="AH81" s="233" t="n">
        <f aca="false">L81-AB81</f>
        <v>0</v>
      </c>
      <c r="AI81" s="233" t="n">
        <f aca="false">M81-AC81</f>
        <v>0</v>
      </c>
      <c r="AJ81" s="233" t="n">
        <f aca="false">N81-AD81</f>
        <v>0</v>
      </c>
      <c r="AK81" s="233" t="n">
        <f aca="false">O81-AE81</f>
        <v>0</v>
      </c>
    </row>
    <row r="82" customFormat="false" ht="15" hidden="true" customHeight="false" outlineLevel="0" collapsed="false">
      <c r="A82" s="231"/>
      <c r="B82" s="231"/>
      <c r="C82" s="231" t="s">
        <v>527</v>
      </c>
      <c r="D82" s="232" t="s">
        <v>528</v>
      </c>
      <c r="E82" s="232" t="s">
        <v>539</v>
      </c>
      <c r="F82" s="232" t="s">
        <v>532</v>
      </c>
      <c r="G82" s="233" t="n">
        <f aca="false">J82+M82</f>
        <v>0</v>
      </c>
      <c r="H82" s="233" t="n">
        <f aca="false">K82+N82</f>
        <v>0</v>
      </c>
      <c r="I82" s="233" t="n">
        <f aca="false">L82+O82</f>
        <v>0</v>
      </c>
      <c r="J82" s="256"/>
      <c r="K82" s="234"/>
      <c r="L82" s="234"/>
      <c r="M82" s="233"/>
      <c r="N82" s="233"/>
      <c r="O82" s="233"/>
      <c r="P82" s="193"/>
      <c r="Z82" s="233"/>
      <c r="AA82" s="233"/>
      <c r="AB82" s="233"/>
      <c r="AC82" s="233"/>
      <c r="AD82" s="233"/>
      <c r="AE82" s="233"/>
      <c r="AF82" s="233" t="n">
        <f aca="false">J82-Z82</f>
        <v>0</v>
      </c>
      <c r="AG82" s="233" t="n">
        <f aca="false">K82-AA82</f>
        <v>0</v>
      </c>
      <c r="AH82" s="233" t="n">
        <f aca="false">L82-AB82</f>
        <v>0</v>
      </c>
      <c r="AI82" s="233" t="n">
        <f aca="false">M82-AC82</f>
        <v>0</v>
      </c>
      <c r="AJ82" s="233" t="n">
        <f aca="false">N82-AD82</f>
        <v>0</v>
      </c>
      <c r="AK82" s="233" t="n">
        <f aca="false">O82-AE82</f>
        <v>0</v>
      </c>
    </row>
    <row r="83" customFormat="false" ht="15" hidden="true" customHeight="false" outlineLevel="0" collapsed="false">
      <c r="A83" s="231"/>
      <c r="B83" s="231"/>
      <c r="C83" s="231" t="s">
        <v>527</v>
      </c>
      <c r="D83" s="232" t="s">
        <v>528</v>
      </c>
      <c r="E83" s="232" t="s">
        <v>539</v>
      </c>
      <c r="F83" s="232" t="s">
        <v>532</v>
      </c>
      <c r="G83" s="233" t="n">
        <f aca="false">J83+M83</f>
        <v>0</v>
      </c>
      <c r="H83" s="233" t="n">
        <f aca="false">K83+N83</f>
        <v>0</v>
      </c>
      <c r="I83" s="233" t="n">
        <f aca="false">L83+O83</f>
        <v>0</v>
      </c>
      <c r="J83" s="256"/>
      <c r="K83" s="234"/>
      <c r="L83" s="234"/>
      <c r="M83" s="233"/>
      <c r="N83" s="233"/>
      <c r="O83" s="233"/>
      <c r="P83" s="193"/>
      <c r="Z83" s="233"/>
      <c r="AA83" s="233"/>
      <c r="AB83" s="233"/>
      <c r="AC83" s="233"/>
      <c r="AD83" s="233"/>
      <c r="AE83" s="233"/>
      <c r="AF83" s="233" t="n">
        <f aca="false">J83-Z83</f>
        <v>0</v>
      </c>
      <c r="AG83" s="233" t="n">
        <f aca="false">K83-AA83</f>
        <v>0</v>
      </c>
      <c r="AH83" s="233" t="n">
        <f aca="false">L83-AB83</f>
        <v>0</v>
      </c>
      <c r="AI83" s="233" t="n">
        <f aca="false">M83-AC83</f>
        <v>0</v>
      </c>
      <c r="AJ83" s="233" t="n">
        <f aca="false">N83-AD83</f>
        <v>0</v>
      </c>
      <c r="AK83" s="233" t="n">
        <f aca="false">O83-AE83</f>
        <v>0</v>
      </c>
    </row>
    <row r="84" customFormat="false" ht="15" hidden="true" customHeight="false" outlineLevel="0" collapsed="false">
      <c r="A84" s="231"/>
      <c r="B84" s="231"/>
      <c r="C84" s="231" t="s">
        <v>527</v>
      </c>
      <c r="D84" s="232" t="s">
        <v>528</v>
      </c>
      <c r="E84" s="232" t="s">
        <v>539</v>
      </c>
      <c r="F84" s="232" t="s">
        <v>532</v>
      </c>
      <c r="G84" s="233" t="n">
        <f aca="false">J84+M84</f>
        <v>0</v>
      </c>
      <c r="H84" s="233" t="n">
        <f aca="false">K84+N84</f>
        <v>0</v>
      </c>
      <c r="I84" s="233" t="n">
        <f aca="false">L84+O84</f>
        <v>0</v>
      </c>
      <c r="J84" s="256"/>
      <c r="K84" s="234"/>
      <c r="L84" s="234"/>
      <c r="M84" s="233"/>
      <c r="N84" s="233"/>
      <c r="O84" s="233"/>
      <c r="P84" s="193"/>
      <c r="Z84" s="233"/>
      <c r="AA84" s="233"/>
      <c r="AB84" s="233"/>
      <c r="AC84" s="233"/>
      <c r="AD84" s="233"/>
      <c r="AE84" s="233"/>
      <c r="AF84" s="233" t="n">
        <f aca="false">J84-Z84</f>
        <v>0</v>
      </c>
      <c r="AG84" s="233" t="n">
        <f aca="false">K84-AA84</f>
        <v>0</v>
      </c>
      <c r="AH84" s="233" t="n">
        <f aca="false">L84-AB84</f>
        <v>0</v>
      </c>
      <c r="AI84" s="233" t="n">
        <f aca="false">M84-AC84</f>
        <v>0</v>
      </c>
      <c r="AJ84" s="233" t="n">
        <f aca="false">N84-AD84</f>
        <v>0</v>
      </c>
      <c r="AK84" s="233" t="n">
        <f aca="false">O84-AE84</f>
        <v>0</v>
      </c>
    </row>
    <row r="85" customFormat="false" ht="15" hidden="false" customHeight="false" outlineLevel="0" collapsed="false">
      <c r="A85" s="231" t="s">
        <v>609</v>
      </c>
      <c r="B85" s="231"/>
      <c r="C85" s="232" t="s">
        <v>527</v>
      </c>
      <c r="D85" s="232" t="s">
        <v>528</v>
      </c>
      <c r="E85" s="232" t="s">
        <v>539</v>
      </c>
      <c r="F85" s="232" t="s">
        <v>532</v>
      </c>
      <c r="G85" s="233" t="n">
        <f aca="false">J85+M85</f>
        <v>0</v>
      </c>
      <c r="H85" s="233" t="n">
        <f aca="false">K85+N85</f>
        <v>0</v>
      </c>
      <c r="I85" s="233" t="n">
        <f aca="false">L85+O85</f>
        <v>0</v>
      </c>
      <c r="J85" s="256"/>
      <c r="K85" s="234"/>
      <c r="L85" s="234"/>
      <c r="M85" s="233"/>
      <c r="N85" s="233"/>
      <c r="O85" s="233"/>
      <c r="P85" s="193"/>
      <c r="Z85" s="233"/>
      <c r="AA85" s="233"/>
      <c r="AB85" s="233"/>
      <c r="AC85" s="233"/>
      <c r="AD85" s="233"/>
      <c r="AE85" s="233"/>
      <c r="AF85" s="233" t="n">
        <f aca="false">J85-Z85</f>
        <v>0</v>
      </c>
      <c r="AG85" s="233" t="n">
        <f aca="false">K85-AA85</f>
        <v>0</v>
      </c>
      <c r="AH85" s="233" t="n">
        <f aca="false">L85-AB85</f>
        <v>0</v>
      </c>
      <c r="AI85" s="233" t="n">
        <f aca="false">M85-AC85</f>
        <v>0</v>
      </c>
      <c r="AJ85" s="233" t="n">
        <f aca="false">N85-AD85</f>
        <v>0</v>
      </c>
      <c r="AK85" s="233" t="n">
        <f aca="false">O85-AE85</f>
        <v>0</v>
      </c>
    </row>
    <row r="86" customFormat="false" ht="15" hidden="false" customHeight="false" outlineLevel="0" collapsed="false">
      <c r="A86" s="252" t="s">
        <v>610</v>
      </c>
      <c r="B86" s="252"/>
      <c r="C86" s="245" t="s">
        <v>527</v>
      </c>
      <c r="D86" s="245" t="s">
        <v>528</v>
      </c>
      <c r="E86" s="253" t="s">
        <v>539</v>
      </c>
      <c r="F86" s="245" t="s">
        <v>611</v>
      </c>
      <c r="G86" s="216" t="n">
        <f aca="false">G87</f>
        <v>0</v>
      </c>
      <c r="H86" s="216" t="n">
        <f aca="false">H87</f>
        <v>0</v>
      </c>
      <c r="I86" s="216" t="n">
        <f aca="false">I87</f>
        <v>0</v>
      </c>
      <c r="J86" s="216" t="n">
        <f aca="false">J87</f>
        <v>0</v>
      </c>
      <c r="K86" s="216" t="n">
        <f aca="false">K87</f>
        <v>0</v>
      </c>
      <c r="L86" s="216" t="n">
        <f aca="false">L87</f>
        <v>0</v>
      </c>
      <c r="M86" s="216" t="n">
        <f aca="false">M87</f>
        <v>0</v>
      </c>
      <c r="N86" s="216" t="n">
        <f aca="false">N87</f>
        <v>0</v>
      </c>
      <c r="O86" s="216" t="n">
        <f aca="false">O87</f>
        <v>0</v>
      </c>
      <c r="P86" s="247"/>
      <c r="Q86" s="248"/>
      <c r="Z86" s="233"/>
      <c r="AA86" s="233"/>
      <c r="AB86" s="233"/>
      <c r="AC86" s="233"/>
      <c r="AD86" s="233"/>
      <c r="AE86" s="233"/>
      <c r="AF86" s="233" t="n">
        <f aca="false">J86-Z86</f>
        <v>0</v>
      </c>
      <c r="AG86" s="233" t="n">
        <f aca="false">K86-AA86</f>
        <v>0</v>
      </c>
      <c r="AH86" s="233" t="n">
        <f aca="false">L86-AB86</f>
        <v>0</v>
      </c>
      <c r="AI86" s="233" t="n">
        <f aca="false">M86-AC86</f>
        <v>0</v>
      </c>
      <c r="AJ86" s="233" t="n">
        <f aca="false">N86-AD86</f>
        <v>0</v>
      </c>
      <c r="AK86" s="233" t="n">
        <f aca="false">O86-AE86</f>
        <v>0</v>
      </c>
    </row>
    <row r="87" customFormat="false" ht="15" hidden="false" customHeight="false" outlineLevel="0" collapsed="false">
      <c r="A87" s="231" t="s">
        <v>612</v>
      </c>
      <c r="B87" s="231"/>
      <c r="C87" s="232" t="s">
        <v>527</v>
      </c>
      <c r="D87" s="232" t="s">
        <v>528</v>
      </c>
      <c r="E87" s="232" t="s">
        <v>539</v>
      </c>
      <c r="F87" s="232" t="s">
        <v>611</v>
      </c>
      <c r="G87" s="233" t="n">
        <f aca="false">J87+M87</f>
        <v>0</v>
      </c>
      <c r="H87" s="233" t="n">
        <f aca="false">K87+N87</f>
        <v>0</v>
      </c>
      <c r="I87" s="233" t="n">
        <f aca="false">L87+O87</f>
        <v>0</v>
      </c>
      <c r="J87" s="234"/>
      <c r="K87" s="234"/>
      <c r="L87" s="234"/>
      <c r="M87" s="233"/>
      <c r="N87" s="233"/>
      <c r="O87" s="233"/>
      <c r="P87" s="239"/>
      <c r="Q87" s="240"/>
      <c r="Z87" s="233"/>
      <c r="AA87" s="233"/>
      <c r="AB87" s="233"/>
      <c r="AC87" s="233"/>
      <c r="AD87" s="233"/>
      <c r="AE87" s="233"/>
      <c r="AF87" s="233" t="n">
        <f aca="false">J87-Z87</f>
        <v>0</v>
      </c>
      <c r="AG87" s="233" t="n">
        <f aca="false">K87-AA87</f>
        <v>0</v>
      </c>
      <c r="AH87" s="233" t="n">
        <f aca="false">L87-AB87</f>
        <v>0</v>
      </c>
      <c r="AI87" s="233" t="n">
        <f aca="false">M87-AC87</f>
        <v>0</v>
      </c>
      <c r="AJ87" s="233" t="n">
        <f aca="false">N87-AD87</f>
        <v>0</v>
      </c>
      <c r="AK87" s="233" t="n">
        <f aca="false">O87-AE87</f>
        <v>0</v>
      </c>
    </row>
    <row r="88" customFormat="false" ht="15" hidden="false" customHeight="false" outlineLevel="0" collapsed="false">
      <c r="A88" s="244" t="s">
        <v>613</v>
      </c>
      <c r="B88" s="244"/>
      <c r="C88" s="245" t="s">
        <v>527</v>
      </c>
      <c r="D88" s="245" t="s">
        <v>528</v>
      </c>
      <c r="E88" s="245" t="s">
        <v>614</v>
      </c>
      <c r="F88" s="245" t="s">
        <v>615</v>
      </c>
      <c r="G88" s="216" t="n">
        <f aca="false">J88+M88</f>
        <v>0</v>
      </c>
      <c r="H88" s="216" t="n">
        <f aca="false">K88+N88</f>
        <v>0</v>
      </c>
      <c r="I88" s="216" t="n">
        <f aca="false">L88+O88</f>
        <v>0</v>
      </c>
      <c r="J88" s="246"/>
      <c r="K88" s="246"/>
      <c r="L88" s="246"/>
      <c r="M88" s="216"/>
      <c r="N88" s="216"/>
      <c r="O88" s="216"/>
      <c r="P88" s="193"/>
      <c r="Z88" s="233"/>
      <c r="AA88" s="233"/>
      <c r="AB88" s="233"/>
      <c r="AC88" s="233"/>
      <c r="AD88" s="233"/>
      <c r="AE88" s="233"/>
      <c r="AF88" s="233" t="n">
        <f aca="false">J88-Z88</f>
        <v>0</v>
      </c>
      <c r="AG88" s="233" t="n">
        <f aca="false">K88-AA88</f>
        <v>0</v>
      </c>
      <c r="AH88" s="233" t="n">
        <f aca="false">L88-AB88</f>
        <v>0</v>
      </c>
      <c r="AI88" s="233" t="n">
        <f aca="false">M88-AC88</f>
        <v>0</v>
      </c>
      <c r="AJ88" s="233" t="n">
        <f aca="false">N88-AD88</f>
        <v>0</v>
      </c>
      <c r="AK88" s="233" t="n">
        <f aca="false">O88-AE88</f>
        <v>0</v>
      </c>
    </row>
    <row r="89" customFormat="false" ht="15" hidden="false" customHeight="false" outlineLevel="0" collapsed="false">
      <c r="A89" s="231" t="s">
        <v>616</v>
      </c>
      <c r="B89" s="231"/>
      <c r="C89" s="232" t="s">
        <v>527</v>
      </c>
      <c r="D89" s="232" t="s">
        <v>617</v>
      </c>
      <c r="E89" s="232" t="s">
        <v>618</v>
      </c>
      <c r="F89" s="232" t="s">
        <v>619</v>
      </c>
      <c r="G89" s="233" t="n">
        <f aca="false">J89+M89</f>
        <v>0</v>
      </c>
      <c r="H89" s="233" t="n">
        <f aca="false">K89+N89</f>
        <v>0</v>
      </c>
      <c r="I89" s="233" t="n">
        <f aca="false">L89+O89</f>
        <v>0</v>
      </c>
      <c r="J89" s="234"/>
      <c r="K89" s="234"/>
      <c r="L89" s="234"/>
      <c r="M89" s="233"/>
      <c r="N89" s="233"/>
      <c r="O89" s="233"/>
      <c r="P89" s="239"/>
      <c r="Q89" s="240"/>
      <c r="Z89" s="233"/>
      <c r="AA89" s="233"/>
      <c r="AB89" s="233"/>
      <c r="AC89" s="233"/>
      <c r="AD89" s="233"/>
      <c r="AE89" s="233"/>
      <c r="AF89" s="233" t="n">
        <f aca="false">J89-Z89</f>
        <v>0</v>
      </c>
      <c r="AG89" s="233" t="n">
        <f aca="false">K89-AA89</f>
        <v>0</v>
      </c>
      <c r="AH89" s="233" t="n">
        <f aca="false">L89-AB89</f>
        <v>0</v>
      </c>
      <c r="AI89" s="233" t="n">
        <f aca="false">M89-AC89</f>
        <v>0</v>
      </c>
      <c r="AJ89" s="233" t="n">
        <f aca="false">N89-AD89</f>
        <v>0</v>
      </c>
      <c r="AK89" s="233" t="n">
        <f aca="false">O89-AE89</f>
        <v>0</v>
      </c>
    </row>
    <row r="90" customFormat="false" ht="15" hidden="false" customHeight="false" outlineLevel="0" collapsed="false">
      <c r="A90" s="231" t="s">
        <v>620</v>
      </c>
      <c r="B90" s="231"/>
      <c r="C90" s="232" t="s">
        <v>527</v>
      </c>
      <c r="D90" s="232" t="s">
        <v>528</v>
      </c>
      <c r="E90" s="232" t="s">
        <v>621</v>
      </c>
      <c r="F90" s="232" t="s">
        <v>622</v>
      </c>
      <c r="G90" s="233" t="n">
        <f aca="false">J90+M90</f>
        <v>0</v>
      </c>
      <c r="H90" s="233" t="n">
        <f aca="false">K90+N90</f>
        <v>0</v>
      </c>
      <c r="I90" s="233" t="n">
        <f aca="false">L90+O90</f>
        <v>0</v>
      </c>
      <c r="J90" s="234"/>
      <c r="K90" s="234"/>
      <c r="L90" s="234"/>
      <c r="M90" s="233"/>
      <c r="N90" s="233"/>
      <c r="O90" s="233"/>
      <c r="P90" s="239"/>
      <c r="Q90" s="240"/>
      <c r="Z90" s="233"/>
      <c r="AA90" s="233"/>
      <c r="AB90" s="233"/>
      <c r="AC90" s="233"/>
      <c r="AD90" s="233"/>
      <c r="AE90" s="233"/>
      <c r="AF90" s="233" t="n">
        <f aca="false">J90-Z90</f>
        <v>0</v>
      </c>
      <c r="AG90" s="233" t="n">
        <f aca="false">K90-AA90</f>
        <v>0</v>
      </c>
      <c r="AH90" s="233" t="n">
        <f aca="false">L90-AB90</f>
        <v>0</v>
      </c>
      <c r="AI90" s="233" t="n">
        <f aca="false">M90-AC90</f>
        <v>0</v>
      </c>
      <c r="AJ90" s="233" t="n">
        <f aca="false">N90-AD90</f>
        <v>0</v>
      </c>
      <c r="AK90" s="233" t="n">
        <f aca="false">O90-AE90</f>
        <v>0</v>
      </c>
    </row>
    <row r="91" customFormat="false" ht="15" hidden="false" customHeight="false" outlineLevel="0" collapsed="false">
      <c r="A91" s="231" t="s">
        <v>623</v>
      </c>
      <c r="B91" s="231"/>
      <c r="C91" s="232"/>
      <c r="D91" s="232" t="s">
        <v>624</v>
      </c>
      <c r="E91" s="232" t="s">
        <v>625</v>
      </c>
      <c r="F91" s="232" t="s">
        <v>619</v>
      </c>
      <c r="G91" s="233" t="n">
        <f aca="false">J91+M91</f>
        <v>155197</v>
      </c>
      <c r="H91" s="233" t="n">
        <f aca="false">K91+N91</f>
        <v>155197</v>
      </c>
      <c r="I91" s="233" t="n">
        <f aca="false">L91+O91</f>
        <v>155197</v>
      </c>
      <c r="J91" s="234" t="n">
        <v>155197</v>
      </c>
      <c r="K91" s="234" t="n">
        <v>155197</v>
      </c>
      <c r="L91" s="234" t="n">
        <f aca="false">K91</f>
        <v>155197</v>
      </c>
      <c r="M91" s="233"/>
      <c r="N91" s="233"/>
      <c r="O91" s="233"/>
      <c r="P91" s="193"/>
      <c r="Z91" s="233"/>
      <c r="AA91" s="233"/>
      <c r="AB91" s="233"/>
      <c r="AC91" s="233"/>
      <c r="AD91" s="233"/>
      <c r="AE91" s="233"/>
      <c r="AF91" s="233" t="n">
        <f aca="false">J91-Z91</f>
        <v>155197</v>
      </c>
      <c r="AG91" s="233" t="n">
        <f aca="false">K91-AA91</f>
        <v>155197</v>
      </c>
      <c r="AH91" s="233" t="n">
        <f aca="false">L91-AB91</f>
        <v>155197</v>
      </c>
      <c r="AI91" s="233" t="n">
        <f aca="false">M91-AC91</f>
        <v>0</v>
      </c>
      <c r="AJ91" s="233" t="n">
        <f aca="false">N91-AD91</f>
        <v>0</v>
      </c>
      <c r="AK91" s="233" t="n">
        <f aca="false">O91-AE91</f>
        <v>0</v>
      </c>
    </row>
    <row r="92" customFormat="false" ht="15" hidden="false" customHeight="false" outlineLevel="0" collapsed="false">
      <c r="A92" s="231" t="s">
        <v>626</v>
      </c>
      <c r="B92" s="231"/>
      <c r="C92" s="232"/>
      <c r="D92" s="232" t="s">
        <v>624</v>
      </c>
      <c r="E92" s="232" t="s">
        <v>625</v>
      </c>
      <c r="F92" s="232" t="s">
        <v>619</v>
      </c>
      <c r="G92" s="233" t="n">
        <f aca="false">J92+M92</f>
        <v>300473</v>
      </c>
      <c r="H92" s="233" t="n">
        <f aca="false">K92+N92</f>
        <v>300473</v>
      </c>
      <c r="I92" s="233" t="n">
        <f aca="false">L92+O92</f>
        <v>300473</v>
      </c>
      <c r="J92" s="256" t="n">
        <f aca="false">300473</f>
        <v>300473</v>
      </c>
      <c r="K92" s="234" t="n">
        <v>300473</v>
      </c>
      <c r="L92" s="234" t="n">
        <f aca="false">K92</f>
        <v>300473</v>
      </c>
      <c r="M92" s="233"/>
      <c r="N92" s="233"/>
      <c r="O92" s="233"/>
      <c r="P92" s="193"/>
      <c r="Z92" s="233"/>
      <c r="AA92" s="233"/>
      <c r="AB92" s="233"/>
      <c r="AC92" s="233"/>
      <c r="AD92" s="233"/>
      <c r="AE92" s="233"/>
      <c r="AF92" s="233" t="n">
        <f aca="false">J92-Z92</f>
        <v>300473</v>
      </c>
      <c r="AG92" s="233" t="n">
        <f aca="false">K92-AA92</f>
        <v>300473</v>
      </c>
      <c r="AH92" s="233" t="n">
        <f aca="false">L92-AB92</f>
        <v>300473</v>
      </c>
      <c r="AI92" s="233" t="n">
        <f aca="false">M92-AC92</f>
        <v>0</v>
      </c>
      <c r="AJ92" s="233" t="n">
        <f aca="false">N92-AD92</f>
        <v>0</v>
      </c>
      <c r="AK92" s="233" t="n">
        <f aca="false">O92-AE92</f>
        <v>0</v>
      </c>
    </row>
    <row r="93" customFormat="false" ht="15" hidden="false" customHeight="false" outlineLevel="0" collapsed="false">
      <c r="A93" s="252" t="s">
        <v>627</v>
      </c>
      <c r="B93" s="252"/>
      <c r="C93" s="245" t="s">
        <v>527</v>
      </c>
      <c r="D93" s="245" t="s">
        <v>528</v>
      </c>
      <c r="E93" s="253" t="s">
        <v>539</v>
      </c>
      <c r="F93" s="245" t="s">
        <v>628</v>
      </c>
      <c r="G93" s="216" t="n">
        <f aca="false">J93+M93</f>
        <v>0</v>
      </c>
      <c r="H93" s="216" t="n">
        <f aca="false">K93+N93</f>
        <v>0</v>
      </c>
      <c r="I93" s="216" t="n">
        <f aca="false">L93+O93</f>
        <v>0</v>
      </c>
      <c r="J93" s="246"/>
      <c r="K93" s="246"/>
      <c r="L93" s="246"/>
      <c r="M93" s="216"/>
      <c r="N93" s="216"/>
      <c r="O93" s="216"/>
      <c r="P93" s="247"/>
      <c r="Q93" s="248"/>
      <c r="Z93" s="233"/>
      <c r="AA93" s="233"/>
      <c r="AB93" s="233"/>
      <c r="AC93" s="233"/>
      <c r="AD93" s="233"/>
      <c r="AE93" s="233"/>
      <c r="AF93" s="233" t="n">
        <f aca="false">J93-Z93</f>
        <v>0</v>
      </c>
      <c r="AG93" s="233" t="n">
        <f aca="false">K93-AA93</f>
        <v>0</v>
      </c>
      <c r="AH93" s="233" t="n">
        <f aca="false">L93-AB93</f>
        <v>0</v>
      </c>
      <c r="AI93" s="233" t="n">
        <f aca="false">M93-AC93</f>
        <v>0</v>
      </c>
      <c r="AJ93" s="233" t="n">
        <f aca="false">N93-AD93</f>
        <v>0</v>
      </c>
      <c r="AK93" s="233" t="n">
        <f aca="false">O93-AE93</f>
        <v>0</v>
      </c>
    </row>
    <row r="94" customFormat="false" ht="28.5" hidden="false" customHeight="false" outlineLevel="0" collapsed="false">
      <c r="A94" s="244" t="s">
        <v>629</v>
      </c>
      <c r="B94" s="244"/>
      <c r="C94" s="245"/>
      <c r="D94" s="245"/>
      <c r="E94" s="245" t="s">
        <v>539</v>
      </c>
      <c r="F94" s="245" t="s">
        <v>630</v>
      </c>
      <c r="G94" s="246" t="n">
        <f aca="false">SUM(G95:G104)</f>
        <v>287500</v>
      </c>
      <c r="H94" s="246" t="n">
        <f aca="false">SUM(H95:H104)</f>
        <v>181600</v>
      </c>
      <c r="I94" s="246" t="n">
        <f aca="false">SUM(I95:I104)</f>
        <v>181600</v>
      </c>
      <c r="J94" s="246" t="n">
        <f aca="false">SUM(J95:J104)</f>
        <v>287500</v>
      </c>
      <c r="K94" s="246" t="n">
        <f aca="false">SUM(K95:K104)</f>
        <v>181600</v>
      </c>
      <c r="L94" s="246" t="n">
        <f aca="false">SUM(L95:L104)</f>
        <v>181600</v>
      </c>
      <c r="M94" s="246" t="n">
        <f aca="false">SUM(M95:M104)</f>
        <v>0</v>
      </c>
      <c r="N94" s="246" t="n">
        <f aca="false">SUM(N95:N104)</f>
        <v>0</v>
      </c>
      <c r="O94" s="246" t="n">
        <f aca="false">SUM(O95:O104)</f>
        <v>0</v>
      </c>
      <c r="P94" s="230"/>
      <c r="Q94" s="196"/>
      <c r="Z94" s="233"/>
      <c r="AA94" s="233"/>
      <c r="AB94" s="233"/>
      <c r="AC94" s="233"/>
      <c r="AD94" s="233"/>
      <c r="AE94" s="233"/>
      <c r="AF94" s="233" t="n">
        <f aca="false">J94-Z94</f>
        <v>287500</v>
      </c>
      <c r="AG94" s="233" t="n">
        <f aca="false">K94-AA94</f>
        <v>181600</v>
      </c>
      <c r="AH94" s="233" t="n">
        <f aca="false">L94-AB94</f>
        <v>181600</v>
      </c>
      <c r="AI94" s="233" t="n">
        <f aca="false">M94-AC94</f>
        <v>0</v>
      </c>
      <c r="AJ94" s="233" t="n">
        <f aca="false">N94-AD94</f>
        <v>0</v>
      </c>
      <c r="AK94" s="233" t="n">
        <f aca="false">O94-AE94</f>
        <v>0</v>
      </c>
    </row>
    <row r="95" customFormat="false" ht="15" hidden="false" customHeight="false" outlineLevel="0" collapsed="false">
      <c r="A95" s="251" t="s">
        <v>631</v>
      </c>
      <c r="B95" s="251"/>
      <c r="C95" s="232" t="s">
        <v>527</v>
      </c>
      <c r="D95" s="232" t="s">
        <v>528</v>
      </c>
      <c r="E95" s="254" t="s">
        <v>539</v>
      </c>
      <c r="F95" s="232" t="s">
        <v>632</v>
      </c>
      <c r="G95" s="233" t="n">
        <f aca="false">J95+M95</f>
        <v>0</v>
      </c>
      <c r="H95" s="233" t="n">
        <f aca="false">K95+N95</f>
        <v>0</v>
      </c>
      <c r="I95" s="233" t="n">
        <f aca="false">L95+O95</f>
        <v>0</v>
      </c>
      <c r="J95" s="234"/>
      <c r="K95" s="234"/>
      <c r="L95" s="234"/>
      <c r="M95" s="233"/>
      <c r="N95" s="233"/>
      <c r="O95" s="233"/>
      <c r="P95" s="239"/>
      <c r="Q95" s="240"/>
      <c r="Z95" s="233"/>
      <c r="AA95" s="233"/>
      <c r="AB95" s="233"/>
      <c r="AC95" s="233"/>
      <c r="AD95" s="233"/>
      <c r="AE95" s="233"/>
      <c r="AF95" s="233" t="n">
        <f aca="false">J95-Z95</f>
        <v>0</v>
      </c>
      <c r="AG95" s="233" t="n">
        <f aca="false">K95-AA95</f>
        <v>0</v>
      </c>
      <c r="AH95" s="233" t="n">
        <f aca="false">L95-AB95</f>
        <v>0</v>
      </c>
      <c r="AI95" s="233" t="n">
        <f aca="false">M95-AC95</f>
        <v>0</v>
      </c>
      <c r="AJ95" s="233" t="n">
        <f aca="false">N95-AD95</f>
        <v>0</v>
      </c>
      <c r="AK95" s="233" t="n">
        <f aca="false">O95-AE95</f>
        <v>0</v>
      </c>
    </row>
    <row r="96" customFormat="false" ht="15" hidden="false" customHeight="false" outlineLevel="0" collapsed="false">
      <c r="A96" s="251" t="s">
        <v>633</v>
      </c>
      <c r="B96" s="251"/>
      <c r="C96" s="232" t="s">
        <v>527</v>
      </c>
      <c r="D96" s="232" t="s">
        <v>528</v>
      </c>
      <c r="E96" s="254" t="s">
        <v>539</v>
      </c>
      <c r="F96" s="232" t="s">
        <v>634</v>
      </c>
      <c r="G96" s="233" t="n">
        <f aca="false">J96+M96</f>
        <v>0</v>
      </c>
      <c r="H96" s="233" t="n">
        <f aca="false">K96+N96</f>
        <v>0</v>
      </c>
      <c r="I96" s="233" t="n">
        <f aca="false">L96+O96</f>
        <v>0</v>
      </c>
      <c r="J96" s="234"/>
      <c r="K96" s="234"/>
      <c r="L96" s="234"/>
      <c r="M96" s="233"/>
      <c r="N96" s="233"/>
      <c r="O96" s="233"/>
      <c r="P96" s="239"/>
      <c r="Q96" s="240"/>
      <c r="Z96" s="233"/>
      <c r="AA96" s="233"/>
      <c r="AB96" s="233"/>
      <c r="AC96" s="233"/>
      <c r="AD96" s="233"/>
      <c r="AE96" s="233"/>
      <c r="AF96" s="233" t="n">
        <f aca="false">J96-Z96</f>
        <v>0</v>
      </c>
      <c r="AG96" s="233" t="n">
        <f aca="false">K96-AA96</f>
        <v>0</v>
      </c>
      <c r="AH96" s="233" t="n">
        <f aca="false">L96-AB96</f>
        <v>0</v>
      </c>
      <c r="AI96" s="233" t="n">
        <f aca="false">M96-AC96</f>
        <v>0</v>
      </c>
      <c r="AJ96" s="233" t="n">
        <f aca="false">N96-AD96</f>
        <v>0</v>
      </c>
      <c r="AK96" s="233" t="n">
        <f aca="false">O96-AE96</f>
        <v>0</v>
      </c>
    </row>
    <row r="97" s="196" customFormat="true" ht="15" hidden="false" customHeight="false" outlineLevel="0" collapsed="false">
      <c r="A97" s="251" t="s">
        <v>635</v>
      </c>
      <c r="B97" s="251"/>
      <c r="C97" s="232" t="s">
        <v>527</v>
      </c>
      <c r="D97" s="232" t="s">
        <v>528</v>
      </c>
      <c r="E97" s="254" t="s">
        <v>539</v>
      </c>
      <c r="F97" s="232" t="s">
        <v>634</v>
      </c>
      <c r="G97" s="233" t="n">
        <f aca="false">J97+M97</f>
        <v>287500</v>
      </c>
      <c r="H97" s="233" t="n">
        <f aca="false">K97+N97</f>
        <v>181600</v>
      </c>
      <c r="I97" s="233" t="n">
        <f aca="false">L97+O97</f>
        <v>181600</v>
      </c>
      <c r="J97" s="234" t="n">
        <f aca="false">287500</f>
        <v>287500</v>
      </c>
      <c r="K97" s="234" t="n">
        <v>181600</v>
      </c>
      <c r="L97" s="234" t="n">
        <f aca="false">K97</f>
        <v>181600</v>
      </c>
      <c r="M97" s="233"/>
      <c r="N97" s="233"/>
      <c r="O97" s="233"/>
      <c r="P97" s="239"/>
      <c r="Q97" s="240"/>
      <c r="R97" s="228"/>
      <c r="Z97" s="216" t="n">
        <v>0</v>
      </c>
      <c r="AA97" s="216" t="n">
        <v>0</v>
      </c>
      <c r="AB97" s="216" t="n">
        <v>0</v>
      </c>
      <c r="AC97" s="216" t="n">
        <v>0</v>
      </c>
      <c r="AD97" s="216" t="n">
        <v>0</v>
      </c>
      <c r="AE97" s="216" t="n">
        <v>0</v>
      </c>
      <c r="AF97" s="216" t="n">
        <f aca="false">J97-Z97</f>
        <v>287500</v>
      </c>
      <c r="AG97" s="216" t="n">
        <f aca="false">K97-AA97</f>
        <v>181600</v>
      </c>
      <c r="AH97" s="216" t="n">
        <f aca="false">L97-AB97</f>
        <v>181600</v>
      </c>
      <c r="AI97" s="216" t="n">
        <f aca="false">M97-AC97</f>
        <v>0</v>
      </c>
      <c r="AJ97" s="216" t="n">
        <f aca="false">N97-AD97</f>
        <v>0</v>
      </c>
      <c r="AK97" s="216" t="n">
        <f aca="false">O97-AE97</f>
        <v>0</v>
      </c>
      <c r="AM97" s="191"/>
      <c r="AN97" s="192"/>
    </row>
    <row r="98" customFormat="false" ht="15" hidden="false" customHeight="false" outlineLevel="0" collapsed="false">
      <c r="A98" s="251" t="s">
        <v>636</v>
      </c>
      <c r="B98" s="251"/>
      <c r="C98" s="232" t="s">
        <v>527</v>
      </c>
      <c r="D98" s="232" t="s">
        <v>528</v>
      </c>
      <c r="E98" s="254" t="s">
        <v>539</v>
      </c>
      <c r="F98" s="232" t="s">
        <v>637</v>
      </c>
      <c r="G98" s="233" t="n">
        <f aca="false">J98+M98</f>
        <v>0</v>
      </c>
      <c r="H98" s="233" t="n">
        <f aca="false">K98+N98</f>
        <v>0</v>
      </c>
      <c r="I98" s="233" t="n">
        <f aca="false">L98+O98</f>
        <v>0</v>
      </c>
      <c r="J98" s="234"/>
      <c r="K98" s="234"/>
      <c r="L98" s="234"/>
      <c r="M98" s="233"/>
      <c r="N98" s="233"/>
      <c r="O98" s="233"/>
      <c r="P98" s="239"/>
      <c r="Q98" s="240"/>
      <c r="Z98" s="233"/>
      <c r="AA98" s="233"/>
      <c r="AB98" s="233"/>
      <c r="AC98" s="233"/>
      <c r="AD98" s="233"/>
      <c r="AE98" s="233"/>
      <c r="AF98" s="233" t="n">
        <f aca="false">J98-Z98</f>
        <v>0</v>
      </c>
      <c r="AG98" s="233" t="n">
        <f aca="false">K98-AA98</f>
        <v>0</v>
      </c>
      <c r="AH98" s="233" t="n">
        <f aca="false">L98-AB98</f>
        <v>0</v>
      </c>
      <c r="AI98" s="233" t="n">
        <f aca="false">M98-AC98</f>
        <v>0</v>
      </c>
      <c r="AJ98" s="233" t="n">
        <f aca="false">N98-AD98</f>
        <v>0</v>
      </c>
      <c r="AK98" s="233" t="n">
        <f aca="false">O98-AE98</f>
        <v>0</v>
      </c>
    </row>
    <row r="99" customFormat="false" ht="15" hidden="false" customHeight="false" outlineLevel="0" collapsed="false">
      <c r="A99" s="251" t="s">
        <v>638</v>
      </c>
      <c r="B99" s="251"/>
      <c r="C99" s="232" t="s">
        <v>527</v>
      </c>
      <c r="D99" s="232" t="s">
        <v>528</v>
      </c>
      <c r="E99" s="254" t="s">
        <v>539</v>
      </c>
      <c r="F99" s="232" t="s">
        <v>639</v>
      </c>
      <c r="G99" s="233" t="n">
        <f aca="false">J99+M99</f>
        <v>0</v>
      </c>
      <c r="H99" s="233" t="n">
        <f aca="false">K99+N99</f>
        <v>0</v>
      </c>
      <c r="I99" s="233" t="n">
        <f aca="false">L99+O99</f>
        <v>0</v>
      </c>
      <c r="J99" s="234"/>
      <c r="K99" s="234"/>
      <c r="L99" s="234"/>
      <c r="M99" s="233"/>
      <c r="N99" s="233"/>
      <c r="O99" s="233"/>
      <c r="P99" s="239"/>
      <c r="Q99" s="240"/>
      <c r="Z99" s="233"/>
      <c r="AA99" s="233"/>
      <c r="AB99" s="233"/>
      <c r="AC99" s="233"/>
      <c r="AD99" s="233"/>
      <c r="AE99" s="233"/>
      <c r="AF99" s="233" t="n">
        <f aca="false">J99-Z99</f>
        <v>0</v>
      </c>
      <c r="AG99" s="233" t="n">
        <f aca="false">K99-AA99</f>
        <v>0</v>
      </c>
      <c r="AH99" s="233" t="n">
        <f aca="false">L99-AB99</f>
        <v>0</v>
      </c>
      <c r="AI99" s="233" t="n">
        <f aca="false">M99-AC99</f>
        <v>0</v>
      </c>
      <c r="AJ99" s="233" t="n">
        <f aca="false">N99-AD99</f>
        <v>0</v>
      </c>
      <c r="AK99" s="233" t="n">
        <f aca="false">O99-AE99</f>
        <v>0</v>
      </c>
    </row>
    <row r="100" customFormat="false" ht="15" hidden="false" customHeight="false" outlineLevel="0" collapsed="false">
      <c r="A100" s="251" t="s">
        <v>640</v>
      </c>
      <c r="B100" s="251"/>
      <c r="C100" s="232" t="s">
        <v>527</v>
      </c>
      <c r="D100" s="232" t="s">
        <v>528</v>
      </c>
      <c r="E100" s="254" t="s">
        <v>539</v>
      </c>
      <c r="F100" s="232" t="s">
        <v>641</v>
      </c>
      <c r="G100" s="233" t="n">
        <f aca="false">J100+M100</f>
        <v>0</v>
      </c>
      <c r="H100" s="233" t="n">
        <f aca="false">K100+N100</f>
        <v>0</v>
      </c>
      <c r="I100" s="233" t="n">
        <f aca="false">L100+O100</f>
        <v>0</v>
      </c>
      <c r="J100" s="234"/>
      <c r="K100" s="234"/>
      <c r="L100" s="234"/>
      <c r="M100" s="233"/>
      <c r="N100" s="233"/>
      <c r="O100" s="233"/>
      <c r="P100" s="239"/>
      <c r="Q100" s="240"/>
      <c r="Z100" s="233"/>
      <c r="AA100" s="233"/>
      <c r="AB100" s="233"/>
      <c r="AC100" s="233"/>
      <c r="AD100" s="233"/>
      <c r="AE100" s="233"/>
      <c r="AF100" s="233" t="n">
        <f aca="false">J100-Z100</f>
        <v>0</v>
      </c>
      <c r="AG100" s="233" t="n">
        <f aca="false">K100-AA100</f>
        <v>0</v>
      </c>
      <c r="AH100" s="233" t="n">
        <f aca="false">L100-AB100</f>
        <v>0</v>
      </c>
      <c r="AI100" s="233" t="n">
        <f aca="false">M100-AC100</f>
        <v>0</v>
      </c>
      <c r="AJ100" s="233" t="n">
        <f aca="false">N100-AD100</f>
        <v>0</v>
      </c>
      <c r="AK100" s="233" t="n">
        <f aca="false">O100-AE100</f>
        <v>0</v>
      </c>
    </row>
    <row r="101" customFormat="false" ht="15" hidden="false" customHeight="false" outlineLevel="0" collapsed="false">
      <c r="A101" s="251" t="s">
        <v>642</v>
      </c>
      <c r="B101" s="251"/>
      <c r="C101" s="232" t="s">
        <v>527</v>
      </c>
      <c r="D101" s="232" t="s">
        <v>528</v>
      </c>
      <c r="E101" s="254" t="s">
        <v>539</v>
      </c>
      <c r="F101" s="232" t="s">
        <v>641</v>
      </c>
      <c r="G101" s="233" t="n">
        <f aca="false">J101+M101</f>
        <v>0</v>
      </c>
      <c r="H101" s="233" t="n">
        <f aca="false">K101+N101</f>
        <v>0</v>
      </c>
      <c r="I101" s="233" t="n">
        <f aca="false">L101+O101</f>
        <v>0</v>
      </c>
      <c r="J101" s="234"/>
      <c r="K101" s="234"/>
      <c r="L101" s="234"/>
      <c r="M101" s="233"/>
      <c r="N101" s="233"/>
      <c r="O101" s="233"/>
      <c r="P101" s="239"/>
      <c r="Q101" s="240"/>
      <c r="Z101" s="233"/>
      <c r="AA101" s="233"/>
      <c r="AB101" s="233"/>
      <c r="AC101" s="233"/>
      <c r="AD101" s="233"/>
      <c r="AE101" s="233"/>
      <c r="AF101" s="233" t="n">
        <f aca="false">J101-Z101</f>
        <v>0</v>
      </c>
      <c r="AG101" s="233" t="n">
        <f aca="false">K101-AA101</f>
        <v>0</v>
      </c>
      <c r="AH101" s="233" t="n">
        <f aca="false">L101-AB101</f>
        <v>0</v>
      </c>
      <c r="AI101" s="233" t="n">
        <f aca="false">M101-AC101</f>
        <v>0</v>
      </c>
      <c r="AJ101" s="233" t="n">
        <f aca="false">N101-AD101</f>
        <v>0</v>
      </c>
      <c r="AK101" s="233" t="n">
        <f aca="false">O101-AE101</f>
        <v>0</v>
      </c>
    </row>
    <row r="102" customFormat="false" ht="15" hidden="false" customHeight="false" outlineLevel="0" collapsed="false">
      <c r="A102" s="251" t="s">
        <v>643</v>
      </c>
      <c r="B102" s="251"/>
      <c r="C102" s="232" t="s">
        <v>527</v>
      </c>
      <c r="D102" s="232" t="s">
        <v>528</v>
      </c>
      <c r="E102" s="254" t="s">
        <v>539</v>
      </c>
      <c r="F102" s="232" t="s">
        <v>641</v>
      </c>
      <c r="G102" s="233" t="n">
        <f aca="false">J102+M102</f>
        <v>0</v>
      </c>
      <c r="H102" s="233" t="n">
        <f aca="false">K102+N102</f>
        <v>0</v>
      </c>
      <c r="I102" s="233" t="n">
        <f aca="false">L102+O102</f>
        <v>0</v>
      </c>
      <c r="J102" s="234"/>
      <c r="K102" s="234"/>
      <c r="L102" s="234"/>
      <c r="M102" s="233"/>
      <c r="N102" s="233"/>
      <c r="O102" s="233"/>
      <c r="P102" s="239"/>
      <c r="Q102" s="240"/>
      <c r="Z102" s="233"/>
      <c r="AA102" s="233"/>
      <c r="AB102" s="233"/>
      <c r="AC102" s="233"/>
      <c r="AD102" s="233"/>
      <c r="AE102" s="233"/>
      <c r="AF102" s="233" t="n">
        <f aca="false">J102-Z102</f>
        <v>0</v>
      </c>
      <c r="AG102" s="233" t="n">
        <f aca="false">K102-AA102</f>
        <v>0</v>
      </c>
      <c r="AH102" s="233" t="n">
        <f aca="false">L102-AB102</f>
        <v>0</v>
      </c>
      <c r="AI102" s="233" t="n">
        <f aca="false">M102-AC102</f>
        <v>0</v>
      </c>
      <c r="AJ102" s="233" t="n">
        <f aca="false">N102-AD102</f>
        <v>0</v>
      </c>
      <c r="AK102" s="233" t="n">
        <f aca="false">O102-AE102</f>
        <v>0</v>
      </c>
    </row>
    <row r="103" customFormat="false" ht="15" hidden="false" customHeight="false" outlineLevel="0" collapsed="false">
      <c r="A103" s="251" t="s">
        <v>644</v>
      </c>
      <c r="B103" s="251"/>
      <c r="C103" s="232" t="s">
        <v>527</v>
      </c>
      <c r="D103" s="232" t="s">
        <v>528</v>
      </c>
      <c r="E103" s="254" t="s">
        <v>539</v>
      </c>
      <c r="F103" s="232" t="s">
        <v>641</v>
      </c>
      <c r="G103" s="233" t="n">
        <f aca="false">J103+M103</f>
        <v>0</v>
      </c>
      <c r="H103" s="233" t="n">
        <f aca="false">K103+N103</f>
        <v>0</v>
      </c>
      <c r="I103" s="233" t="n">
        <f aca="false">L103+O103</f>
        <v>0</v>
      </c>
      <c r="J103" s="234"/>
      <c r="K103" s="234"/>
      <c r="L103" s="234"/>
      <c r="M103" s="233"/>
      <c r="N103" s="233"/>
      <c r="O103" s="233"/>
      <c r="P103" s="196" t="s">
        <v>645</v>
      </c>
      <c r="Q103" s="240"/>
      <c r="Z103" s="233"/>
      <c r="AA103" s="233"/>
      <c r="AB103" s="233"/>
      <c r="AC103" s="233"/>
      <c r="AD103" s="233"/>
      <c r="AE103" s="233"/>
      <c r="AF103" s="233" t="n">
        <f aca="false">J103-Z103</f>
        <v>0</v>
      </c>
      <c r="AG103" s="233" t="n">
        <f aca="false">K103-AA103</f>
        <v>0</v>
      </c>
      <c r="AH103" s="233" t="n">
        <f aca="false">L103-AB103</f>
        <v>0</v>
      </c>
      <c r="AI103" s="233" t="n">
        <f aca="false">M103-AC103</f>
        <v>0</v>
      </c>
      <c r="AJ103" s="233" t="n">
        <f aca="false">N103-AD103</f>
        <v>0</v>
      </c>
      <c r="AK103" s="233" t="n">
        <f aca="false">O103-AE103</f>
        <v>0</v>
      </c>
    </row>
    <row r="104" customFormat="false" ht="15" hidden="false" customHeight="false" outlineLevel="0" collapsed="false">
      <c r="A104" s="251" t="s">
        <v>646</v>
      </c>
      <c r="B104" s="251"/>
      <c r="C104" s="232" t="s">
        <v>527</v>
      </c>
      <c r="D104" s="232" t="s">
        <v>528</v>
      </c>
      <c r="E104" s="254" t="s">
        <v>539</v>
      </c>
      <c r="F104" s="232" t="s">
        <v>641</v>
      </c>
      <c r="G104" s="233" t="n">
        <f aca="false">J104+M104</f>
        <v>0</v>
      </c>
      <c r="H104" s="233" t="n">
        <f aca="false">K104+N104</f>
        <v>0</v>
      </c>
      <c r="I104" s="233" t="n">
        <f aca="false">L104+O104</f>
        <v>0</v>
      </c>
      <c r="J104" s="234"/>
      <c r="K104" s="234"/>
      <c r="L104" s="234"/>
      <c r="M104" s="233"/>
      <c r="N104" s="233"/>
      <c r="O104" s="233"/>
      <c r="P104" s="239"/>
      <c r="Q104" s="240"/>
      <c r="Z104" s="233"/>
      <c r="AA104" s="233"/>
      <c r="AB104" s="233"/>
      <c r="AC104" s="233"/>
      <c r="AD104" s="233"/>
      <c r="AE104" s="233"/>
      <c r="AF104" s="233" t="n">
        <f aca="false">J104-Z104</f>
        <v>0</v>
      </c>
      <c r="AG104" s="233" t="n">
        <f aca="false">K104-AA104</f>
        <v>0</v>
      </c>
      <c r="AH104" s="233" t="n">
        <f aca="false">L104-AB104</f>
        <v>0</v>
      </c>
      <c r="AI104" s="233" t="n">
        <f aca="false">M104-AC104</f>
        <v>0</v>
      </c>
      <c r="AJ104" s="233" t="n">
        <f aca="false">N104-AD104</f>
        <v>0</v>
      </c>
      <c r="AK104" s="233" t="n">
        <f aca="false">O104-AE104</f>
        <v>0</v>
      </c>
    </row>
    <row r="105" customFormat="false" ht="15" hidden="false" customHeight="false" outlineLevel="0" collapsed="false">
      <c r="A105" s="265" t="s">
        <v>647</v>
      </c>
      <c r="B105" s="266" t="s">
        <v>648</v>
      </c>
      <c r="C105" s="266"/>
      <c r="D105" s="266"/>
      <c r="E105" s="266"/>
      <c r="F105" s="266"/>
      <c r="G105" s="267" t="n">
        <f aca="false">SUM(G106:G106)</f>
        <v>12000</v>
      </c>
      <c r="H105" s="267" t="n">
        <f aca="false">SUM(H106:H106)</f>
        <v>10500</v>
      </c>
      <c r="I105" s="267" t="n">
        <f aca="false">SUM(I106:I106)</f>
        <v>10500</v>
      </c>
      <c r="J105" s="267" t="n">
        <f aca="false">SUM(J106:J106)</f>
        <v>12000</v>
      </c>
      <c r="K105" s="267" t="n">
        <f aca="false">SUM(K106:K106)</f>
        <v>10500</v>
      </c>
      <c r="L105" s="267" t="n">
        <f aca="false">SUM(L106:L106)</f>
        <v>10500</v>
      </c>
      <c r="M105" s="267" t="n">
        <f aca="false">SUM(M106:M106)</f>
        <v>0</v>
      </c>
      <c r="N105" s="267" t="n">
        <f aca="false">SUM(N106:N106)</f>
        <v>0</v>
      </c>
      <c r="O105" s="267" t="n">
        <f aca="false">SUM(O106:O106)</f>
        <v>0</v>
      </c>
      <c r="P105" s="227" t="s">
        <v>517</v>
      </c>
      <c r="Q105" s="227" t="s">
        <v>649</v>
      </c>
      <c r="Z105" s="233"/>
      <c r="AA105" s="233"/>
      <c r="AB105" s="233"/>
      <c r="AC105" s="233"/>
      <c r="AD105" s="233"/>
      <c r="AE105" s="233"/>
      <c r="AF105" s="233" t="n">
        <f aca="false">J105-Z105</f>
        <v>12000</v>
      </c>
      <c r="AG105" s="233" t="n">
        <f aca="false">K105-AA105</f>
        <v>10500</v>
      </c>
      <c r="AH105" s="233" t="n">
        <f aca="false">L105-AB105</f>
        <v>10500</v>
      </c>
      <c r="AI105" s="233" t="n">
        <f aca="false">M105-AC105</f>
        <v>0</v>
      </c>
      <c r="AJ105" s="233" t="n">
        <f aca="false">N105-AD105</f>
        <v>0</v>
      </c>
      <c r="AK105" s="233" t="n">
        <f aca="false">O105-AE105</f>
        <v>0</v>
      </c>
    </row>
    <row r="106" customFormat="false" ht="15" hidden="false" customHeight="false" outlineLevel="0" collapsed="false">
      <c r="A106" s="268" t="s">
        <v>650</v>
      </c>
      <c r="B106" s="268"/>
      <c r="C106" s="269" t="s">
        <v>562</v>
      </c>
      <c r="D106" s="269" t="s">
        <v>528</v>
      </c>
      <c r="E106" s="269" t="s">
        <v>539</v>
      </c>
      <c r="F106" s="269" t="s">
        <v>556</v>
      </c>
      <c r="G106" s="233" t="n">
        <f aca="false">J106+M106</f>
        <v>12000</v>
      </c>
      <c r="H106" s="233" t="n">
        <f aca="false">K106+N106</f>
        <v>10500</v>
      </c>
      <c r="I106" s="233" t="n">
        <f aca="false">L106+O106</f>
        <v>10500</v>
      </c>
      <c r="J106" s="270" t="n">
        <f aca="false">12000</f>
        <v>12000</v>
      </c>
      <c r="K106" s="233" t="n">
        <v>10500</v>
      </c>
      <c r="L106" s="233" t="n">
        <f aca="false">K106</f>
        <v>10500</v>
      </c>
      <c r="M106" s="233"/>
      <c r="N106" s="233"/>
      <c r="O106" s="233"/>
      <c r="Z106" s="233"/>
      <c r="AA106" s="233"/>
      <c r="AB106" s="233"/>
      <c r="AC106" s="233"/>
      <c r="AD106" s="233"/>
      <c r="AE106" s="233"/>
      <c r="AF106" s="233" t="n">
        <f aca="false">J106-Z106</f>
        <v>12000</v>
      </c>
      <c r="AG106" s="233" t="n">
        <f aca="false">K106-AA106</f>
        <v>10500</v>
      </c>
      <c r="AH106" s="233" t="n">
        <f aca="false">L106-AB106</f>
        <v>10500</v>
      </c>
      <c r="AI106" s="233" t="n">
        <f aca="false">M106-AC106</f>
        <v>0</v>
      </c>
      <c r="AJ106" s="233" t="n">
        <f aca="false">N106-AD106</f>
        <v>0</v>
      </c>
      <c r="AK106" s="233" t="n">
        <f aca="false">O106-AE106</f>
        <v>0</v>
      </c>
    </row>
    <row r="107" customFormat="false" ht="15" hidden="false" customHeight="false" outlineLevel="0" collapsed="false">
      <c r="A107" s="265" t="s">
        <v>651</v>
      </c>
      <c r="B107" s="266" t="s">
        <v>652</v>
      </c>
      <c r="C107" s="266"/>
      <c r="D107" s="266"/>
      <c r="E107" s="266"/>
      <c r="F107" s="266"/>
      <c r="G107" s="267" t="n">
        <f aca="false">SUM(G108:G113)</f>
        <v>498828.33</v>
      </c>
      <c r="H107" s="267" t="n">
        <f aca="false">SUM(H108:H113)</f>
        <v>341368.33</v>
      </c>
      <c r="I107" s="267" t="n">
        <f aca="false">SUM(I108:I113)</f>
        <v>341368.33</v>
      </c>
      <c r="J107" s="267" t="n">
        <f aca="false">SUM(J108:J113)</f>
        <v>498828.33</v>
      </c>
      <c r="K107" s="267" t="n">
        <f aca="false">SUM(K108:K113)</f>
        <v>341368.33</v>
      </c>
      <c r="L107" s="267" t="n">
        <f aca="false">SUM(L108:L113)</f>
        <v>341368.33</v>
      </c>
      <c r="M107" s="267" t="n">
        <f aca="false">SUM(M108:M113)</f>
        <v>0</v>
      </c>
      <c r="N107" s="267" t="n">
        <f aca="false">SUM(N108:N113)</f>
        <v>0</v>
      </c>
      <c r="O107" s="267" t="n">
        <f aca="false">SUM(O108:O113)</f>
        <v>0</v>
      </c>
      <c r="P107" s="227" t="s">
        <v>517</v>
      </c>
      <c r="Q107" s="227" t="s">
        <v>653</v>
      </c>
      <c r="Z107" s="233"/>
      <c r="AA107" s="233"/>
      <c r="AB107" s="233"/>
      <c r="AC107" s="233"/>
      <c r="AD107" s="233"/>
      <c r="AE107" s="233"/>
      <c r="AF107" s="233" t="n">
        <f aca="false">J107-Z107</f>
        <v>498828.33</v>
      </c>
      <c r="AG107" s="233" t="n">
        <f aca="false">K107-AA107</f>
        <v>341368.33</v>
      </c>
      <c r="AH107" s="233" t="n">
        <f aca="false">L107-AB107</f>
        <v>341368.33</v>
      </c>
      <c r="AI107" s="233" t="n">
        <f aca="false">M107-AC107</f>
        <v>0</v>
      </c>
      <c r="AJ107" s="233" t="n">
        <f aca="false">N107-AD107</f>
        <v>0</v>
      </c>
      <c r="AK107" s="233" t="n">
        <f aca="false">O107-AE107</f>
        <v>0</v>
      </c>
    </row>
    <row r="108" customFormat="false" ht="15" hidden="false" customHeight="false" outlineLevel="0" collapsed="false">
      <c r="A108" s="271" t="s">
        <v>654</v>
      </c>
      <c r="B108" s="271"/>
      <c r="C108" s="272"/>
      <c r="D108" s="269"/>
      <c r="E108" s="269" t="s">
        <v>539</v>
      </c>
      <c r="F108" s="269" t="s">
        <v>556</v>
      </c>
      <c r="G108" s="233" t="n">
        <f aca="false">J108+M108</f>
        <v>13708.33</v>
      </c>
      <c r="H108" s="233" t="n">
        <f aca="false">K108+N108</f>
        <v>13708.33</v>
      </c>
      <c r="I108" s="233" t="n">
        <f aca="false">L108+O108</f>
        <v>13708.33</v>
      </c>
      <c r="J108" s="270" t="n">
        <v>13708.33</v>
      </c>
      <c r="K108" s="233" t="n">
        <v>13708.33</v>
      </c>
      <c r="L108" s="233" t="n">
        <f aca="false">K108</f>
        <v>13708.33</v>
      </c>
      <c r="M108" s="233"/>
      <c r="N108" s="233"/>
      <c r="O108" s="233"/>
      <c r="Z108" s="233"/>
      <c r="AA108" s="233"/>
      <c r="AB108" s="233"/>
      <c r="AC108" s="233"/>
      <c r="AD108" s="233"/>
      <c r="AE108" s="233"/>
      <c r="AF108" s="233" t="n">
        <f aca="false">J108-Z108</f>
        <v>13708.33</v>
      </c>
      <c r="AG108" s="233" t="n">
        <f aca="false">K108-AA108</f>
        <v>13708.33</v>
      </c>
      <c r="AH108" s="233" t="n">
        <f aca="false">L108-AB108</f>
        <v>13708.33</v>
      </c>
      <c r="AI108" s="233" t="n">
        <f aca="false">M108-AC108</f>
        <v>0</v>
      </c>
      <c r="AJ108" s="233" t="n">
        <f aca="false">N108-AD108</f>
        <v>0</v>
      </c>
      <c r="AK108" s="233" t="n">
        <f aca="false">O108-AE108</f>
        <v>0</v>
      </c>
    </row>
    <row r="109" customFormat="false" ht="15" hidden="false" customHeight="false" outlineLevel="0" collapsed="false">
      <c r="A109" s="271" t="s">
        <v>655</v>
      </c>
      <c r="B109" s="271"/>
      <c r="C109" s="272"/>
      <c r="D109" s="269"/>
      <c r="E109" s="269" t="s">
        <v>539</v>
      </c>
      <c r="F109" s="269" t="s">
        <v>556</v>
      </c>
      <c r="G109" s="233" t="n">
        <f aca="false">J109+M109</f>
        <v>2352</v>
      </c>
      <c r="H109" s="233" t="n">
        <f aca="false">K109+N109</f>
        <v>2352</v>
      </c>
      <c r="I109" s="233" t="n">
        <f aca="false">L109+O109</f>
        <v>2352</v>
      </c>
      <c r="J109" s="270" t="n">
        <v>2352</v>
      </c>
      <c r="K109" s="233" t="n">
        <v>2352</v>
      </c>
      <c r="L109" s="233" t="n">
        <f aca="false">K109</f>
        <v>2352</v>
      </c>
      <c r="M109" s="233"/>
      <c r="N109" s="233"/>
      <c r="O109" s="233"/>
      <c r="Z109" s="233"/>
      <c r="AA109" s="233"/>
      <c r="AB109" s="233"/>
      <c r="AC109" s="233"/>
      <c r="AD109" s="233"/>
      <c r="AE109" s="233"/>
      <c r="AF109" s="233" t="n">
        <f aca="false">J109-Z109</f>
        <v>2352</v>
      </c>
      <c r="AG109" s="233" t="n">
        <f aca="false">K109-AA109</f>
        <v>2352</v>
      </c>
      <c r="AH109" s="233" t="n">
        <f aca="false">L109-AB109</f>
        <v>2352</v>
      </c>
      <c r="AI109" s="233" t="n">
        <f aca="false">M109-AC109</f>
        <v>0</v>
      </c>
      <c r="AJ109" s="233" t="n">
        <f aca="false">N109-AD109</f>
        <v>0</v>
      </c>
      <c r="AK109" s="233" t="n">
        <f aca="false">O109-AE109</f>
        <v>0</v>
      </c>
    </row>
    <row r="110" customFormat="false" ht="15" hidden="false" customHeight="false" outlineLevel="0" collapsed="false">
      <c r="A110" s="271" t="s">
        <v>656</v>
      </c>
      <c r="B110" s="271"/>
      <c r="C110" s="272"/>
      <c r="D110" s="269"/>
      <c r="E110" s="269" t="s">
        <v>539</v>
      </c>
      <c r="F110" s="269" t="s">
        <v>556</v>
      </c>
      <c r="G110" s="233" t="n">
        <f aca="false">J110+M110</f>
        <v>0</v>
      </c>
      <c r="H110" s="233" t="n">
        <f aca="false">K110+N110</f>
        <v>0</v>
      </c>
      <c r="I110" s="233" t="n">
        <f aca="false">L110+O110</f>
        <v>0</v>
      </c>
      <c r="J110" s="270"/>
      <c r="K110" s="233"/>
      <c r="L110" s="233"/>
      <c r="M110" s="233"/>
      <c r="N110" s="233"/>
      <c r="O110" s="233"/>
      <c r="Z110" s="233"/>
      <c r="AA110" s="233"/>
      <c r="AB110" s="233"/>
      <c r="AC110" s="233"/>
      <c r="AD110" s="233"/>
      <c r="AE110" s="233"/>
      <c r="AF110" s="233" t="n">
        <f aca="false">J110-Z110</f>
        <v>0</v>
      </c>
      <c r="AG110" s="233" t="n">
        <f aca="false">K110-AA110</f>
        <v>0</v>
      </c>
      <c r="AH110" s="233" t="n">
        <f aca="false">L110-AB110</f>
        <v>0</v>
      </c>
      <c r="AI110" s="233" t="n">
        <f aca="false">M110-AC110</f>
        <v>0</v>
      </c>
      <c r="AJ110" s="233" t="n">
        <f aca="false">N110-AD110</f>
        <v>0</v>
      </c>
      <c r="AK110" s="233" t="n">
        <f aca="false">O110-AE110</f>
        <v>0</v>
      </c>
    </row>
    <row r="111" customFormat="false" ht="15" hidden="false" customHeight="false" outlineLevel="0" collapsed="false">
      <c r="A111" s="271" t="s">
        <v>657</v>
      </c>
      <c r="B111" s="271"/>
      <c r="C111" s="272"/>
      <c r="D111" s="269" t="s">
        <v>562</v>
      </c>
      <c r="E111" s="269" t="s">
        <v>539</v>
      </c>
      <c r="F111" s="269" t="s">
        <v>532</v>
      </c>
      <c r="G111" s="233" t="n">
        <f aca="false">J111+M111</f>
        <v>28188</v>
      </c>
      <c r="H111" s="233" t="n">
        <f aca="false">K111+N111</f>
        <v>28188</v>
      </c>
      <c r="I111" s="233" t="n">
        <f aca="false">L111+O111</f>
        <v>28188</v>
      </c>
      <c r="J111" s="270" t="n">
        <v>28188</v>
      </c>
      <c r="K111" s="233" t="n">
        <v>28188</v>
      </c>
      <c r="L111" s="233" t="n">
        <f aca="false">K111</f>
        <v>28188</v>
      </c>
      <c r="M111" s="233"/>
      <c r="N111" s="233"/>
      <c r="O111" s="233"/>
      <c r="Z111" s="233"/>
      <c r="AA111" s="233"/>
      <c r="AB111" s="233"/>
      <c r="AC111" s="233"/>
      <c r="AD111" s="233"/>
      <c r="AE111" s="233"/>
      <c r="AF111" s="233" t="n">
        <f aca="false">J111-Z111</f>
        <v>28188</v>
      </c>
      <c r="AG111" s="233" t="n">
        <f aca="false">K111-AA111</f>
        <v>28188</v>
      </c>
      <c r="AH111" s="233" t="n">
        <f aca="false">L111-AB111</f>
        <v>28188</v>
      </c>
      <c r="AI111" s="233" t="n">
        <f aca="false">M111-AC111</f>
        <v>0</v>
      </c>
      <c r="AJ111" s="233" t="n">
        <f aca="false">N111-AD111</f>
        <v>0</v>
      </c>
      <c r="AK111" s="233" t="n">
        <f aca="false">O111-AE111</f>
        <v>0</v>
      </c>
    </row>
    <row r="112" customFormat="false" ht="15" hidden="false" customHeight="false" outlineLevel="0" collapsed="false">
      <c r="A112" s="271" t="s">
        <v>658</v>
      </c>
      <c r="B112" s="271"/>
      <c r="C112" s="272"/>
      <c r="D112" s="269" t="s">
        <v>562</v>
      </c>
      <c r="E112" s="269" t="s">
        <v>539</v>
      </c>
      <c r="F112" s="269" t="s">
        <v>532</v>
      </c>
      <c r="G112" s="233" t="n">
        <f aca="false">J112+M112</f>
        <v>454580</v>
      </c>
      <c r="H112" s="233" t="n">
        <f aca="false">K112+N112</f>
        <v>297120</v>
      </c>
      <c r="I112" s="233" t="n">
        <f aca="false">L112+O112</f>
        <v>297120</v>
      </c>
      <c r="J112" s="273" t="n">
        <v>454580</v>
      </c>
      <c r="K112" s="273" t="n">
        <v>297120</v>
      </c>
      <c r="L112" s="273" t="n">
        <f aca="false">K112</f>
        <v>297120</v>
      </c>
      <c r="M112" s="233"/>
      <c r="N112" s="233"/>
      <c r="O112" s="233"/>
      <c r="Z112" s="233"/>
      <c r="AA112" s="233"/>
      <c r="AB112" s="233"/>
      <c r="AC112" s="233"/>
      <c r="AD112" s="233"/>
      <c r="AE112" s="233"/>
      <c r="AF112" s="233" t="n">
        <f aca="false">J112-Z112</f>
        <v>454580</v>
      </c>
      <c r="AG112" s="233" t="n">
        <f aca="false">K112-AA112</f>
        <v>297120</v>
      </c>
      <c r="AH112" s="233" t="n">
        <f aca="false">L112-AB112</f>
        <v>297120</v>
      </c>
      <c r="AI112" s="233" t="n">
        <f aca="false">M112-AC112</f>
        <v>0</v>
      </c>
      <c r="AJ112" s="233" t="n">
        <f aca="false">N112-AD112</f>
        <v>0</v>
      </c>
      <c r="AK112" s="233" t="n">
        <f aca="false">O112-AE112</f>
        <v>0</v>
      </c>
    </row>
    <row r="113" customFormat="false" ht="15" hidden="false" customHeight="false" outlineLevel="0" collapsed="false">
      <c r="A113" s="271" t="s">
        <v>659</v>
      </c>
      <c r="B113" s="271"/>
      <c r="C113" s="272"/>
      <c r="D113" s="269"/>
      <c r="E113" s="269" t="s">
        <v>539</v>
      </c>
      <c r="F113" s="269" t="s">
        <v>532</v>
      </c>
      <c r="G113" s="233" t="n">
        <f aca="false">J113+M113</f>
        <v>0</v>
      </c>
      <c r="H113" s="233" t="n">
        <f aca="false">K113+N113</f>
        <v>0</v>
      </c>
      <c r="I113" s="233" t="n">
        <f aca="false">L113+O113</f>
        <v>0</v>
      </c>
      <c r="J113" s="233"/>
      <c r="K113" s="233"/>
      <c r="L113" s="233"/>
      <c r="M113" s="233"/>
      <c r="N113" s="233"/>
      <c r="O113" s="233"/>
      <c r="Z113" s="233"/>
      <c r="AA113" s="233"/>
      <c r="AB113" s="233"/>
      <c r="AC113" s="233"/>
      <c r="AD113" s="233"/>
      <c r="AE113" s="233"/>
      <c r="AF113" s="233" t="n">
        <f aca="false">J113-Z113</f>
        <v>0</v>
      </c>
      <c r="AG113" s="233" t="n">
        <f aca="false">K113-AA113</f>
        <v>0</v>
      </c>
      <c r="AH113" s="233" t="n">
        <f aca="false">L113-AB113</f>
        <v>0</v>
      </c>
      <c r="AI113" s="233" t="n">
        <f aca="false">M113-AC113</f>
        <v>0</v>
      </c>
      <c r="AJ113" s="233" t="n">
        <f aca="false">N113-AD113</f>
        <v>0</v>
      </c>
      <c r="AK113" s="233" t="n">
        <f aca="false">O113-AE113</f>
        <v>0</v>
      </c>
    </row>
    <row r="114" customFormat="false" ht="15" hidden="false" customHeight="false" outlineLevel="0" collapsed="false">
      <c r="A114" s="265" t="s">
        <v>651</v>
      </c>
      <c r="B114" s="266" t="s">
        <v>660</v>
      </c>
      <c r="C114" s="266"/>
      <c r="D114" s="266"/>
      <c r="E114" s="266"/>
      <c r="F114" s="266"/>
      <c r="G114" s="267" t="n">
        <f aca="false">G115+G117</f>
        <v>26191.66</v>
      </c>
      <c r="H114" s="267" t="n">
        <f aca="false">H115+H117</f>
        <v>26191.66</v>
      </c>
      <c r="I114" s="267" t="n">
        <f aca="false">I115+I117</f>
        <v>26191.66</v>
      </c>
      <c r="J114" s="267" t="n">
        <f aca="false">J115+J117</f>
        <v>26191.66</v>
      </c>
      <c r="K114" s="267" t="n">
        <f aca="false">K115+K117</f>
        <v>26191.66</v>
      </c>
      <c r="L114" s="267" t="n">
        <f aca="false">L115+L117</f>
        <v>26191.66</v>
      </c>
      <c r="M114" s="267" t="n">
        <f aca="false">M115+M117</f>
        <v>0</v>
      </c>
      <c r="N114" s="267" t="n">
        <f aca="false">N115+N117</f>
        <v>0</v>
      </c>
      <c r="O114" s="267" t="n">
        <f aca="false">O115+O117</f>
        <v>0</v>
      </c>
      <c r="P114" s="227" t="s">
        <v>517</v>
      </c>
      <c r="Q114" s="274" t="s">
        <v>661</v>
      </c>
      <c r="Z114" s="233"/>
      <c r="AA114" s="233"/>
      <c r="AB114" s="233"/>
      <c r="AC114" s="233"/>
      <c r="AD114" s="233"/>
      <c r="AE114" s="233"/>
      <c r="AF114" s="233" t="n">
        <f aca="false">J114-Z114</f>
        <v>26191.66</v>
      </c>
      <c r="AG114" s="233" t="n">
        <f aca="false">K114-AA114</f>
        <v>26191.66</v>
      </c>
      <c r="AH114" s="233" t="n">
        <f aca="false">L114-AB114</f>
        <v>26191.66</v>
      </c>
      <c r="AI114" s="233" t="n">
        <f aca="false">M114-AC114</f>
        <v>0</v>
      </c>
      <c r="AJ114" s="233" t="n">
        <f aca="false">N114-AD114</f>
        <v>0</v>
      </c>
      <c r="AK114" s="233" t="n">
        <f aca="false">O114-AE114</f>
        <v>0</v>
      </c>
    </row>
    <row r="115" customFormat="false" ht="15" hidden="false" customHeight="false" outlineLevel="0" collapsed="false">
      <c r="A115" s="244" t="s">
        <v>555</v>
      </c>
      <c r="B115" s="244"/>
      <c r="C115" s="245"/>
      <c r="D115" s="245"/>
      <c r="E115" s="245" t="s">
        <v>539</v>
      </c>
      <c r="F115" s="245" t="s">
        <v>556</v>
      </c>
      <c r="G115" s="216" t="n">
        <f aca="false">J115+M115</f>
        <v>13708.33</v>
      </c>
      <c r="H115" s="216" t="n">
        <f aca="false">K115+N115</f>
        <v>13708.33</v>
      </c>
      <c r="I115" s="216" t="n">
        <f aca="false">L115+O115</f>
        <v>13708.33</v>
      </c>
      <c r="J115" s="216" t="n">
        <f aca="false">J116</f>
        <v>13708.33</v>
      </c>
      <c r="K115" s="216" t="n">
        <f aca="false">K116</f>
        <v>13708.33</v>
      </c>
      <c r="L115" s="216" t="n">
        <f aca="false">L116</f>
        <v>13708.33</v>
      </c>
      <c r="M115" s="216" t="n">
        <f aca="false">M116</f>
        <v>0</v>
      </c>
      <c r="N115" s="216" t="n">
        <f aca="false">N116</f>
        <v>0</v>
      </c>
      <c r="O115" s="216" t="n">
        <f aca="false">O116</f>
        <v>0</v>
      </c>
      <c r="Z115" s="233"/>
      <c r="AA115" s="233"/>
      <c r="AB115" s="233"/>
      <c r="AC115" s="233"/>
      <c r="AD115" s="233"/>
      <c r="AE115" s="233"/>
      <c r="AF115" s="233" t="n">
        <f aca="false">J115-Z115</f>
        <v>13708.33</v>
      </c>
      <c r="AG115" s="233" t="n">
        <f aca="false">K115-AA115</f>
        <v>13708.33</v>
      </c>
      <c r="AH115" s="233" t="n">
        <f aca="false">L115-AB115</f>
        <v>13708.33</v>
      </c>
      <c r="AI115" s="233" t="n">
        <f aca="false">M115-AC115</f>
        <v>0</v>
      </c>
      <c r="AJ115" s="233" t="n">
        <f aca="false">N115-AD115</f>
        <v>0</v>
      </c>
      <c r="AK115" s="233" t="n">
        <f aca="false">O115-AE115</f>
        <v>0</v>
      </c>
    </row>
    <row r="116" customFormat="false" ht="15" hidden="false" customHeight="false" outlineLevel="0" collapsed="false">
      <c r="A116" s="231" t="s">
        <v>662</v>
      </c>
      <c r="B116" s="231"/>
      <c r="C116" s="232" t="s">
        <v>527</v>
      </c>
      <c r="D116" s="232" t="s">
        <v>562</v>
      </c>
      <c r="E116" s="232" t="s">
        <v>539</v>
      </c>
      <c r="F116" s="232" t="s">
        <v>556</v>
      </c>
      <c r="G116" s="233" t="n">
        <f aca="false">J116+M116</f>
        <v>13708.33</v>
      </c>
      <c r="H116" s="233" t="n">
        <f aca="false">K116+N116</f>
        <v>13708.33</v>
      </c>
      <c r="I116" s="233" t="n">
        <f aca="false">L116+O116</f>
        <v>13708.33</v>
      </c>
      <c r="J116" s="270" t="n">
        <v>13708.33</v>
      </c>
      <c r="K116" s="233" t="n">
        <v>13708.33</v>
      </c>
      <c r="L116" s="234" t="n">
        <f aca="false">K116</f>
        <v>13708.33</v>
      </c>
      <c r="M116" s="233"/>
      <c r="N116" s="233"/>
      <c r="O116" s="233"/>
      <c r="Z116" s="233"/>
      <c r="AA116" s="233"/>
      <c r="AB116" s="233"/>
      <c r="AC116" s="233"/>
      <c r="AD116" s="233"/>
      <c r="AE116" s="233"/>
      <c r="AF116" s="233" t="n">
        <f aca="false">J116-Z116</f>
        <v>13708.33</v>
      </c>
      <c r="AG116" s="233" t="n">
        <f aca="false">K116-AA116</f>
        <v>13708.33</v>
      </c>
      <c r="AH116" s="233" t="n">
        <f aca="false">L116-AB116</f>
        <v>13708.33</v>
      </c>
      <c r="AI116" s="233" t="n">
        <f aca="false">M116-AC116</f>
        <v>0</v>
      </c>
      <c r="AJ116" s="233" t="n">
        <f aca="false">N116-AD116</f>
        <v>0</v>
      </c>
      <c r="AK116" s="233" t="n">
        <f aca="false">O116-AE116</f>
        <v>0</v>
      </c>
    </row>
    <row r="117" customFormat="false" ht="15" hidden="false" customHeight="false" outlineLevel="0" collapsed="false">
      <c r="A117" s="244" t="s">
        <v>595</v>
      </c>
      <c r="B117" s="244"/>
      <c r="C117" s="245"/>
      <c r="D117" s="245"/>
      <c r="E117" s="245" t="s">
        <v>539</v>
      </c>
      <c r="F117" s="245" t="s">
        <v>532</v>
      </c>
      <c r="G117" s="216" t="n">
        <f aca="false">J117+M117</f>
        <v>12483.33</v>
      </c>
      <c r="H117" s="216" t="n">
        <f aca="false">K117+N117</f>
        <v>12483.33</v>
      </c>
      <c r="I117" s="216" t="n">
        <f aca="false">L117+O117</f>
        <v>12483.33</v>
      </c>
      <c r="J117" s="216" t="n">
        <f aca="false">J118</f>
        <v>12483.33</v>
      </c>
      <c r="K117" s="216" t="n">
        <f aca="false">K118</f>
        <v>12483.33</v>
      </c>
      <c r="L117" s="216" t="n">
        <f aca="false">L118</f>
        <v>12483.33</v>
      </c>
      <c r="M117" s="216" t="n">
        <f aca="false">M118</f>
        <v>0</v>
      </c>
      <c r="N117" s="216" t="n">
        <f aca="false">N118</f>
        <v>0</v>
      </c>
      <c r="O117" s="216" t="n">
        <f aca="false">O118</f>
        <v>0</v>
      </c>
      <c r="Z117" s="233"/>
      <c r="AA117" s="233"/>
      <c r="AB117" s="233"/>
      <c r="AC117" s="233"/>
      <c r="AD117" s="233"/>
      <c r="AE117" s="233"/>
      <c r="AF117" s="233" t="n">
        <f aca="false">J117-Z117</f>
        <v>12483.33</v>
      </c>
      <c r="AG117" s="233" t="n">
        <f aca="false">K117-AA117</f>
        <v>12483.33</v>
      </c>
      <c r="AH117" s="233" t="n">
        <f aca="false">L117-AB117</f>
        <v>12483.33</v>
      </c>
      <c r="AI117" s="233" t="n">
        <f aca="false">M117-AC117</f>
        <v>0</v>
      </c>
      <c r="AJ117" s="233" t="n">
        <f aca="false">N117-AD117</f>
        <v>0</v>
      </c>
      <c r="AK117" s="233" t="n">
        <f aca="false">O117-AE117</f>
        <v>0</v>
      </c>
    </row>
    <row r="118" customFormat="false" ht="15" hidden="false" customHeight="false" outlineLevel="0" collapsed="false">
      <c r="A118" s="231" t="s">
        <v>663</v>
      </c>
      <c r="B118" s="231"/>
      <c r="C118" s="232" t="s">
        <v>527</v>
      </c>
      <c r="D118" s="232" t="s">
        <v>562</v>
      </c>
      <c r="E118" s="232" t="s">
        <v>539</v>
      </c>
      <c r="F118" s="232" t="s">
        <v>532</v>
      </c>
      <c r="G118" s="233" t="n">
        <f aca="false">J118+M118</f>
        <v>12483.33</v>
      </c>
      <c r="H118" s="233" t="n">
        <f aca="false">K118+N118</f>
        <v>12483.33</v>
      </c>
      <c r="I118" s="233" t="n">
        <f aca="false">L118+O118</f>
        <v>12483.33</v>
      </c>
      <c r="J118" s="256" t="n">
        <v>12483.33</v>
      </c>
      <c r="K118" s="234" t="n">
        <v>12483.33</v>
      </c>
      <c r="L118" s="234" t="n">
        <f aca="false">K118</f>
        <v>12483.33</v>
      </c>
      <c r="M118" s="233"/>
      <c r="N118" s="233"/>
      <c r="O118" s="233"/>
      <c r="Z118" s="233"/>
      <c r="AA118" s="233"/>
      <c r="AB118" s="233"/>
      <c r="AC118" s="233"/>
      <c r="AD118" s="233"/>
      <c r="AE118" s="233"/>
      <c r="AF118" s="233" t="n">
        <f aca="false">J118-Z118</f>
        <v>12483.33</v>
      </c>
      <c r="AG118" s="233" t="n">
        <f aca="false">K118-AA118</f>
        <v>12483.33</v>
      </c>
      <c r="AH118" s="233" t="n">
        <f aca="false">L118-AB118</f>
        <v>12483.33</v>
      </c>
      <c r="AI118" s="233" t="n">
        <f aca="false">M118-AC118</f>
        <v>0</v>
      </c>
      <c r="AJ118" s="233" t="n">
        <f aca="false">N118-AD118</f>
        <v>0</v>
      </c>
      <c r="AK118" s="233" t="n">
        <f aca="false">O118-AE118</f>
        <v>0</v>
      </c>
    </row>
    <row r="119" customFormat="false" ht="15" hidden="false" customHeight="false" outlineLevel="0" collapsed="false">
      <c r="A119" s="265" t="s">
        <v>664</v>
      </c>
      <c r="B119" s="266" t="s">
        <v>665</v>
      </c>
      <c r="C119" s="266"/>
      <c r="D119" s="266"/>
      <c r="E119" s="266"/>
      <c r="F119" s="266"/>
      <c r="G119" s="267" t="n">
        <f aca="false">G120+G121+G122+G123+G124+G125+G126+G128+G134+G146+G147+G148+G154</f>
        <v>23953847.6</v>
      </c>
      <c r="H119" s="267" t="n">
        <f aca="false">H120+H121+H122+H123+H124+H125+H126+H128+H134+H146+H147+H148+H154</f>
        <v>23873500</v>
      </c>
      <c r="I119" s="267" t="n">
        <f aca="false">I120+I121+I122+I123+I124+I125+I126+I128+I134+I146+I147+I148+I154</f>
        <v>23873500</v>
      </c>
      <c r="J119" s="267" t="n">
        <f aca="false">J120+J121+J122+J123+J124+J125+J126+J128+J134+J146+J147+J148+J154</f>
        <v>23740500</v>
      </c>
      <c r="K119" s="267" t="n">
        <f aca="false">K120+K121+K122+K123+K124+K125+K126+K128+K134+K146+K147+K148+K154</f>
        <v>23873500</v>
      </c>
      <c r="L119" s="267" t="n">
        <f aca="false">L120+L121+L122+L123+L124+L125+L126+L128+L134+L146+L147+L148+L154</f>
        <v>23873500</v>
      </c>
      <c r="M119" s="267" t="n">
        <f aca="false">M120+M121+M122+M123+M124+M125+M126+M128+M134+M146+M148+M154</f>
        <v>213347.6</v>
      </c>
      <c r="N119" s="267" t="n">
        <f aca="false">N120+N121+N122+N123+N124+N125+N126+N128+N134+N146+N148+N154</f>
        <v>0</v>
      </c>
      <c r="O119" s="267" t="n">
        <f aca="false">O120+O121+O122+O123+O124+O125+O126+O128+O134+O146+O148+O154</f>
        <v>0</v>
      </c>
      <c r="P119" s="227" t="s">
        <v>517</v>
      </c>
      <c r="Q119" s="227" t="s">
        <v>666</v>
      </c>
      <c r="Z119" s="233"/>
      <c r="AA119" s="233"/>
      <c r="AB119" s="233"/>
      <c r="AC119" s="233"/>
      <c r="AD119" s="233"/>
      <c r="AE119" s="233"/>
      <c r="AF119" s="233" t="n">
        <f aca="false">J119-Z119</f>
        <v>23740500</v>
      </c>
      <c r="AG119" s="233" t="n">
        <f aca="false">K119-AA119</f>
        <v>23873500</v>
      </c>
      <c r="AH119" s="233" t="n">
        <f aca="false">L119-AB119</f>
        <v>23873500</v>
      </c>
      <c r="AI119" s="233" t="n">
        <f aca="false">M119-AC119</f>
        <v>213347.6</v>
      </c>
      <c r="AJ119" s="233" t="n">
        <f aca="false">N119-AD119</f>
        <v>0</v>
      </c>
      <c r="AK119" s="233" t="n">
        <f aca="false">O119-AE119</f>
        <v>0</v>
      </c>
    </row>
    <row r="120" customFormat="false" ht="15" hidden="false" customHeight="false" outlineLevel="0" collapsed="false">
      <c r="A120" s="231" t="s">
        <v>667</v>
      </c>
      <c r="B120" s="231"/>
      <c r="C120" s="232"/>
      <c r="D120" s="232" t="s">
        <v>522</v>
      </c>
      <c r="E120" s="232" t="s">
        <v>521</v>
      </c>
      <c r="F120" s="232" t="s">
        <v>522</v>
      </c>
      <c r="G120" s="233" t="n">
        <f aca="false">J120+M120</f>
        <v>18343847.6</v>
      </c>
      <c r="H120" s="233" t="n">
        <f aca="false">K120+N120</f>
        <v>18229300</v>
      </c>
      <c r="I120" s="233" t="n">
        <f aca="false">L120+O120</f>
        <v>18229300</v>
      </c>
      <c r="J120" s="234" t="n">
        <v>18133800</v>
      </c>
      <c r="K120" s="234" t="n">
        <v>18229300</v>
      </c>
      <c r="L120" s="234" t="n">
        <f aca="false">K120</f>
        <v>18229300</v>
      </c>
      <c r="M120" s="235" t="n">
        <v>210047.6</v>
      </c>
      <c r="N120" s="233"/>
      <c r="O120" s="233"/>
      <c r="P120" s="236" t="n">
        <f aca="false">M120</f>
        <v>210047.6</v>
      </c>
      <c r="Q120" s="237" t="s">
        <v>523</v>
      </c>
      <c r="Z120" s="233"/>
      <c r="AA120" s="233"/>
      <c r="AB120" s="233"/>
      <c r="AC120" s="233"/>
      <c r="AD120" s="233"/>
      <c r="AE120" s="233"/>
      <c r="AF120" s="233" t="n">
        <f aca="false">J120-Z120</f>
        <v>18133800</v>
      </c>
      <c r="AG120" s="233" t="n">
        <f aca="false">K120-AA120</f>
        <v>18229300</v>
      </c>
      <c r="AH120" s="233" t="n">
        <f aca="false">L120-AB120</f>
        <v>18229300</v>
      </c>
      <c r="AI120" s="233" t="n">
        <f aca="false">M120-AC120</f>
        <v>210047.6</v>
      </c>
      <c r="AJ120" s="233" t="n">
        <f aca="false">N120-AD120</f>
        <v>0</v>
      </c>
      <c r="AK120" s="233" t="n">
        <f aca="false">O120-AE120</f>
        <v>0</v>
      </c>
    </row>
    <row r="121" customFormat="false" ht="15" hidden="false" customHeight="false" outlineLevel="0" collapsed="false">
      <c r="A121" s="231" t="s">
        <v>524</v>
      </c>
      <c r="B121" s="231"/>
      <c r="C121" s="232"/>
      <c r="D121" s="232" t="s">
        <v>522</v>
      </c>
      <c r="E121" s="232" t="s">
        <v>521</v>
      </c>
      <c r="F121" s="232" t="s">
        <v>525</v>
      </c>
      <c r="G121" s="233" t="n">
        <f aca="false">J121+M121</f>
        <v>50000</v>
      </c>
      <c r="H121" s="233" t="n">
        <f aca="false">K121+N121</f>
        <v>50000</v>
      </c>
      <c r="I121" s="233" t="n">
        <f aca="false">L121+O121</f>
        <v>50000</v>
      </c>
      <c r="J121" s="234" t="n">
        <v>50000</v>
      </c>
      <c r="K121" s="234" t="n">
        <v>50000</v>
      </c>
      <c r="L121" s="234" t="n">
        <f aca="false">K121</f>
        <v>50000</v>
      </c>
      <c r="M121" s="233"/>
      <c r="N121" s="233"/>
      <c r="O121" s="233"/>
      <c r="Z121" s="233"/>
      <c r="AA121" s="233"/>
      <c r="AB121" s="233"/>
      <c r="AC121" s="233"/>
      <c r="AD121" s="233"/>
      <c r="AE121" s="233"/>
      <c r="AF121" s="233" t="n">
        <f aca="false">J121-Z121</f>
        <v>50000</v>
      </c>
      <c r="AG121" s="233" t="n">
        <f aca="false">K121-AA121</f>
        <v>50000</v>
      </c>
      <c r="AH121" s="233" t="n">
        <f aca="false">L121-AB121</f>
        <v>50000</v>
      </c>
      <c r="AI121" s="233" t="n">
        <f aca="false">M121-AC121</f>
        <v>0</v>
      </c>
      <c r="AJ121" s="233" t="n">
        <f aca="false">N121-AD121</f>
        <v>0</v>
      </c>
      <c r="AK121" s="233" t="n">
        <f aca="false">O121-AE121</f>
        <v>0</v>
      </c>
    </row>
    <row r="122" s="196" customFormat="true" ht="15" hidden="false" customHeight="false" outlineLevel="0" collapsed="false">
      <c r="A122" s="231" t="s">
        <v>526</v>
      </c>
      <c r="B122" s="231"/>
      <c r="C122" s="232" t="s">
        <v>527</v>
      </c>
      <c r="D122" s="232" t="s">
        <v>528</v>
      </c>
      <c r="E122" s="232" t="s">
        <v>529</v>
      </c>
      <c r="F122" s="232" t="s">
        <v>525</v>
      </c>
      <c r="G122" s="233" t="n">
        <f aca="false">J122+M122</f>
        <v>0</v>
      </c>
      <c r="H122" s="233" t="n">
        <f aca="false">K122+N122</f>
        <v>0</v>
      </c>
      <c r="I122" s="233" t="n">
        <f aca="false">L122+O122</f>
        <v>0</v>
      </c>
      <c r="J122" s="234"/>
      <c r="K122" s="234"/>
      <c r="L122" s="234"/>
      <c r="M122" s="233"/>
      <c r="N122" s="233"/>
      <c r="O122" s="233"/>
      <c r="P122" s="249"/>
      <c r="Q122" s="249"/>
      <c r="R122" s="228"/>
      <c r="Z122" s="216" t="n">
        <v>0</v>
      </c>
      <c r="AA122" s="216" t="n">
        <v>0</v>
      </c>
      <c r="AB122" s="216" t="n">
        <v>0</v>
      </c>
      <c r="AC122" s="216" t="n">
        <v>0</v>
      </c>
      <c r="AD122" s="216" t="n">
        <v>0</v>
      </c>
      <c r="AE122" s="216" t="n">
        <v>0</v>
      </c>
      <c r="AF122" s="216" t="n">
        <f aca="false">J122-Z122</f>
        <v>0</v>
      </c>
      <c r="AG122" s="216" t="n">
        <f aca="false">K122-AA122</f>
        <v>0</v>
      </c>
      <c r="AH122" s="216" t="n">
        <f aca="false">L122-AB122</f>
        <v>0</v>
      </c>
      <c r="AI122" s="216" t="n">
        <f aca="false">M122-AC122</f>
        <v>0</v>
      </c>
      <c r="AJ122" s="216" t="n">
        <f aca="false">N122-AD122</f>
        <v>0</v>
      </c>
      <c r="AK122" s="216" t="n">
        <f aca="false">O122-AE122</f>
        <v>0</v>
      </c>
      <c r="AM122" s="191"/>
      <c r="AN122" s="192"/>
    </row>
    <row r="123" customFormat="false" ht="15" hidden="false" customHeight="false" outlineLevel="0" collapsed="false">
      <c r="A123" s="231" t="s">
        <v>530</v>
      </c>
      <c r="B123" s="231"/>
      <c r="C123" s="232" t="s">
        <v>527</v>
      </c>
      <c r="D123" s="232" t="s">
        <v>528</v>
      </c>
      <c r="E123" s="232" t="s">
        <v>529</v>
      </c>
      <c r="F123" s="232" t="s">
        <v>532</v>
      </c>
      <c r="G123" s="233" t="n">
        <f aca="false">J123+M123</f>
        <v>0</v>
      </c>
      <c r="H123" s="233" t="n">
        <f aca="false">K123+N123</f>
        <v>0</v>
      </c>
      <c r="I123" s="233" t="n">
        <f aca="false">L123+O123</f>
        <v>0</v>
      </c>
      <c r="J123" s="234"/>
      <c r="K123" s="234"/>
      <c r="L123" s="234"/>
      <c r="M123" s="233"/>
      <c r="N123" s="233"/>
      <c r="O123" s="233"/>
      <c r="P123" s="239"/>
      <c r="Q123" s="240"/>
      <c r="Z123" s="233"/>
      <c r="AA123" s="233"/>
      <c r="AB123" s="233"/>
      <c r="AC123" s="233"/>
      <c r="AD123" s="233"/>
      <c r="AE123" s="233"/>
      <c r="AF123" s="233" t="n">
        <f aca="false">J123-Z123</f>
        <v>0</v>
      </c>
      <c r="AG123" s="233" t="n">
        <f aca="false">K123-AA123</f>
        <v>0</v>
      </c>
      <c r="AH123" s="233" t="n">
        <f aca="false">L123-AB123</f>
        <v>0</v>
      </c>
      <c r="AI123" s="233" t="n">
        <f aca="false">M123-AC123</f>
        <v>0</v>
      </c>
      <c r="AJ123" s="233" t="n">
        <f aca="false">N123-AD123</f>
        <v>0</v>
      </c>
      <c r="AK123" s="233" t="n">
        <f aca="false">O123-AE123</f>
        <v>0</v>
      </c>
    </row>
    <row r="124" customFormat="false" ht="15" hidden="false" customHeight="false" outlineLevel="0" collapsed="false">
      <c r="A124" s="231" t="s">
        <v>533</v>
      </c>
      <c r="B124" s="231"/>
      <c r="C124" s="232" t="s">
        <v>527</v>
      </c>
      <c r="D124" s="232" t="s">
        <v>528</v>
      </c>
      <c r="E124" s="232" t="s">
        <v>529</v>
      </c>
      <c r="F124" s="232" t="s">
        <v>525</v>
      </c>
      <c r="G124" s="233" t="n">
        <f aca="false">J124+M124</f>
        <v>0</v>
      </c>
      <c r="H124" s="233" t="n">
        <f aca="false">K124+N124</f>
        <v>0</v>
      </c>
      <c r="I124" s="233" t="n">
        <f aca="false">L124+O124</f>
        <v>0</v>
      </c>
      <c r="J124" s="234"/>
      <c r="K124" s="234"/>
      <c r="L124" s="234"/>
      <c r="M124" s="233"/>
      <c r="N124" s="233"/>
      <c r="O124" s="233"/>
      <c r="P124" s="239"/>
      <c r="Q124" s="240"/>
      <c r="Z124" s="233"/>
      <c r="AA124" s="233"/>
      <c r="AB124" s="233"/>
      <c r="AC124" s="233"/>
      <c r="AD124" s="233"/>
      <c r="AE124" s="233"/>
      <c r="AF124" s="233" t="n">
        <f aca="false">J124-Z124</f>
        <v>0</v>
      </c>
      <c r="AG124" s="233" t="n">
        <f aca="false">K124-AA124</f>
        <v>0</v>
      </c>
      <c r="AH124" s="233" t="n">
        <f aca="false">L124-AB124</f>
        <v>0</v>
      </c>
      <c r="AI124" s="233" t="n">
        <f aca="false">M124-AC124</f>
        <v>0</v>
      </c>
      <c r="AJ124" s="233" t="n">
        <f aca="false">N124-AD124</f>
        <v>0</v>
      </c>
      <c r="AK124" s="233" t="n">
        <f aca="false">O124-AE124</f>
        <v>0</v>
      </c>
    </row>
    <row r="125" customFormat="false" ht="15" hidden="false" customHeight="false" outlineLevel="0" collapsed="false">
      <c r="A125" s="231" t="s">
        <v>668</v>
      </c>
      <c r="B125" s="231"/>
      <c r="C125" s="232"/>
      <c r="D125" s="232" t="s">
        <v>537</v>
      </c>
      <c r="E125" s="232" t="s">
        <v>536</v>
      </c>
      <c r="F125" s="232" t="s">
        <v>537</v>
      </c>
      <c r="G125" s="233" t="n">
        <f aca="false">J125+M125</f>
        <v>5494800</v>
      </c>
      <c r="H125" s="233" t="n">
        <f aca="false">K125+N125</f>
        <v>5520400</v>
      </c>
      <c r="I125" s="233" t="n">
        <f aca="false">L125+O125</f>
        <v>5520400</v>
      </c>
      <c r="J125" s="234" t="n">
        <v>5491500</v>
      </c>
      <c r="K125" s="234" t="n">
        <v>5520400</v>
      </c>
      <c r="L125" s="234" t="n">
        <f aca="false">K125</f>
        <v>5520400</v>
      </c>
      <c r="M125" s="235" t="n">
        <v>3300</v>
      </c>
      <c r="N125" s="233"/>
      <c r="O125" s="233"/>
      <c r="P125" s="236" t="n">
        <f aca="false">M125</f>
        <v>3300</v>
      </c>
      <c r="Q125" s="237" t="s">
        <v>523</v>
      </c>
      <c r="Z125" s="233"/>
      <c r="AA125" s="233"/>
      <c r="AB125" s="233"/>
      <c r="AC125" s="233"/>
      <c r="AD125" s="233"/>
      <c r="AE125" s="233"/>
      <c r="AF125" s="233" t="n">
        <f aca="false">J125-Z125</f>
        <v>5491500</v>
      </c>
      <c r="AG125" s="233" t="n">
        <f aca="false">K125-AA125</f>
        <v>5520400</v>
      </c>
      <c r="AH125" s="233" t="n">
        <f aca="false">L125-AB125</f>
        <v>5520400</v>
      </c>
      <c r="AI125" s="233" t="n">
        <f aca="false">M125-AC125</f>
        <v>3300</v>
      </c>
      <c r="AJ125" s="233" t="n">
        <f aca="false">N125-AD125</f>
        <v>0</v>
      </c>
      <c r="AK125" s="233" t="n">
        <f aca="false">O125-AE125</f>
        <v>0</v>
      </c>
    </row>
    <row r="126" customFormat="false" ht="15" hidden="false" customHeight="false" outlineLevel="0" collapsed="false">
      <c r="A126" s="244" t="s">
        <v>538</v>
      </c>
      <c r="B126" s="244"/>
      <c r="C126" s="245"/>
      <c r="D126" s="245"/>
      <c r="E126" s="245" t="s">
        <v>539</v>
      </c>
      <c r="F126" s="245" t="s">
        <v>540</v>
      </c>
      <c r="G126" s="216" t="n">
        <f aca="false">SUM(G127:G127)</f>
        <v>0</v>
      </c>
      <c r="H126" s="216" t="n">
        <f aca="false">SUM(H127:H127)</f>
        <v>0</v>
      </c>
      <c r="I126" s="216" t="n">
        <f aca="false">SUM(I127:I127)</f>
        <v>0</v>
      </c>
      <c r="J126" s="246" t="n">
        <f aca="false">SUM(J127:J127)</f>
        <v>0</v>
      </c>
      <c r="K126" s="246" t="n">
        <f aca="false">SUM(K127:K127)</f>
        <v>0</v>
      </c>
      <c r="L126" s="246" t="n">
        <f aca="false">SUM(L127:L127)</f>
        <v>0</v>
      </c>
      <c r="M126" s="216" t="n">
        <f aca="false">SUM(M127:M127)</f>
        <v>0</v>
      </c>
      <c r="N126" s="216" t="n">
        <f aca="false">SUM(N127:N127)</f>
        <v>0</v>
      </c>
      <c r="O126" s="216" t="n">
        <f aca="false">SUM(O127:O127)</f>
        <v>0</v>
      </c>
      <c r="P126" s="196"/>
      <c r="Q126" s="196"/>
      <c r="Z126" s="233"/>
      <c r="AA126" s="233"/>
      <c r="AB126" s="233"/>
      <c r="AC126" s="233"/>
      <c r="AD126" s="233"/>
      <c r="AE126" s="233"/>
      <c r="AF126" s="233" t="n">
        <f aca="false">J126-Z126</f>
        <v>0</v>
      </c>
      <c r="AG126" s="233" t="n">
        <f aca="false">K126-AA126</f>
        <v>0</v>
      </c>
      <c r="AH126" s="233" t="n">
        <f aca="false">L126-AB126</f>
        <v>0</v>
      </c>
      <c r="AI126" s="233" t="n">
        <f aca="false">M126-AC126</f>
        <v>0</v>
      </c>
      <c r="AJ126" s="233" t="n">
        <f aca="false">N126-AD126</f>
        <v>0</v>
      </c>
      <c r="AK126" s="233" t="n">
        <f aca="false">O126-AE126</f>
        <v>0</v>
      </c>
    </row>
    <row r="127" customFormat="false" ht="30" hidden="false" customHeight="false" outlineLevel="0" collapsed="false">
      <c r="A127" s="231" t="s">
        <v>669</v>
      </c>
      <c r="B127" s="231"/>
      <c r="C127" s="232"/>
      <c r="D127" s="232" t="s">
        <v>528</v>
      </c>
      <c r="E127" s="232" t="s">
        <v>539</v>
      </c>
      <c r="F127" s="232" t="s">
        <v>540</v>
      </c>
      <c r="G127" s="233" t="n">
        <f aca="false">J127+M127</f>
        <v>0</v>
      </c>
      <c r="H127" s="233" t="n">
        <f aca="false">K127+N127</f>
        <v>0</v>
      </c>
      <c r="I127" s="233" t="n">
        <f aca="false">L127+O127</f>
        <v>0</v>
      </c>
      <c r="J127" s="234"/>
      <c r="K127" s="234"/>
      <c r="L127" s="234"/>
      <c r="M127" s="233"/>
      <c r="N127" s="233"/>
      <c r="O127" s="233"/>
      <c r="P127" s="193"/>
      <c r="Z127" s="233"/>
      <c r="AA127" s="233"/>
      <c r="AB127" s="233"/>
      <c r="AC127" s="233"/>
      <c r="AD127" s="233"/>
      <c r="AE127" s="233"/>
      <c r="AF127" s="233" t="n">
        <f aca="false">J127-Z127</f>
        <v>0</v>
      </c>
      <c r="AG127" s="233" t="n">
        <f aca="false">K127-AA127</f>
        <v>0</v>
      </c>
      <c r="AH127" s="233" t="n">
        <f aca="false">L127-AB127</f>
        <v>0</v>
      </c>
      <c r="AI127" s="233" t="n">
        <f aca="false">M127-AC127</f>
        <v>0</v>
      </c>
      <c r="AJ127" s="233" t="n">
        <f aca="false">N127-AD127</f>
        <v>0</v>
      </c>
      <c r="AK127" s="233" t="n">
        <f aca="false">O127-AE127</f>
        <v>0</v>
      </c>
    </row>
    <row r="128" customFormat="false" ht="15" hidden="false" customHeight="false" outlineLevel="0" collapsed="false">
      <c r="A128" s="244" t="s">
        <v>555</v>
      </c>
      <c r="B128" s="244"/>
      <c r="C128" s="245"/>
      <c r="D128" s="245"/>
      <c r="E128" s="245" t="s">
        <v>539</v>
      </c>
      <c r="F128" s="245" t="s">
        <v>556</v>
      </c>
      <c r="G128" s="246" t="n">
        <f aca="false">SUM(G129:G133)</f>
        <v>0</v>
      </c>
      <c r="H128" s="246" t="n">
        <f aca="false">SUM(H129:H133)</f>
        <v>0</v>
      </c>
      <c r="I128" s="246" t="n">
        <f aca="false">SUM(I129:I133)</f>
        <v>0</v>
      </c>
      <c r="J128" s="246" t="n">
        <f aca="false">SUM(J129:J133)</f>
        <v>0</v>
      </c>
      <c r="K128" s="246" t="n">
        <f aca="false">SUM(K129:K133)</f>
        <v>0</v>
      </c>
      <c r="L128" s="246" t="n">
        <f aca="false">SUM(L129:L133)</f>
        <v>0</v>
      </c>
      <c r="M128" s="246" t="n">
        <f aca="false">SUM(M129:M133)</f>
        <v>0</v>
      </c>
      <c r="N128" s="246" t="n">
        <f aca="false">SUM(N129:N133)</f>
        <v>0</v>
      </c>
      <c r="O128" s="246" t="n">
        <f aca="false">SUM(O129:O133)</f>
        <v>0</v>
      </c>
      <c r="P128" s="230"/>
      <c r="Q128" s="196"/>
      <c r="Z128" s="233"/>
      <c r="AA128" s="233"/>
      <c r="AB128" s="233"/>
      <c r="AC128" s="233"/>
      <c r="AD128" s="233"/>
      <c r="AE128" s="233"/>
      <c r="AF128" s="233" t="n">
        <f aca="false">J128-Z128</f>
        <v>0</v>
      </c>
      <c r="AG128" s="233" t="n">
        <f aca="false">K128-AA128</f>
        <v>0</v>
      </c>
      <c r="AH128" s="233" t="n">
        <f aca="false">L128-AB128</f>
        <v>0</v>
      </c>
      <c r="AI128" s="233" t="n">
        <f aca="false">M128-AC128</f>
        <v>0</v>
      </c>
      <c r="AJ128" s="233" t="n">
        <f aca="false">N128-AD128</f>
        <v>0</v>
      </c>
      <c r="AK128" s="233" t="n">
        <f aca="false">O128-AE128</f>
        <v>0</v>
      </c>
    </row>
    <row r="129" customFormat="false" ht="15" hidden="false" customHeight="false" outlineLevel="0" collapsed="false">
      <c r="A129" s="231" t="s">
        <v>670</v>
      </c>
      <c r="B129" s="231"/>
      <c r="C129" s="269"/>
      <c r="D129" s="232" t="s">
        <v>528</v>
      </c>
      <c r="E129" s="254" t="s">
        <v>539</v>
      </c>
      <c r="F129" s="269" t="s">
        <v>556</v>
      </c>
      <c r="G129" s="233" t="n">
        <f aca="false">J129+M129</f>
        <v>0</v>
      </c>
      <c r="H129" s="233" t="n">
        <f aca="false">K129+N129</f>
        <v>0</v>
      </c>
      <c r="I129" s="233" t="n">
        <f aca="false">L129+O129</f>
        <v>0</v>
      </c>
      <c r="J129" s="233"/>
      <c r="K129" s="233"/>
      <c r="L129" s="233"/>
      <c r="M129" s="233"/>
      <c r="N129" s="233"/>
      <c r="O129" s="233"/>
      <c r="Z129" s="233"/>
      <c r="AA129" s="233"/>
      <c r="AB129" s="233"/>
      <c r="AC129" s="233"/>
      <c r="AD129" s="233"/>
      <c r="AE129" s="233"/>
      <c r="AF129" s="233" t="n">
        <f aca="false">J129-Z129</f>
        <v>0</v>
      </c>
      <c r="AG129" s="233" t="n">
        <f aca="false">K129-AA129</f>
        <v>0</v>
      </c>
      <c r="AH129" s="233" t="n">
        <f aca="false">L129-AB129</f>
        <v>0</v>
      </c>
      <c r="AI129" s="233" t="n">
        <f aca="false">M129-AC129</f>
        <v>0</v>
      </c>
      <c r="AJ129" s="233" t="n">
        <f aca="false">N129-AD129</f>
        <v>0</v>
      </c>
      <c r="AK129" s="233" t="n">
        <f aca="false">O129-AE129</f>
        <v>0</v>
      </c>
    </row>
    <row r="130" customFormat="false" ht="15" hidden="false" customHeight="false" outlineLevel="0" collapsed="false">
      <c r="A130" s="231"/>
      <c r="B130" s="231"/>
      <c r="C130" s="269"/>
      <c r="D130" s="232" t="s">
        <v>528</v>
      </c>
      <c r="E130" s="254" t="s">
        <v>539</v>
      </c>
      <c r="F130" s="269" t="s">
        <v>556</v>
      </c>
      <c r="G130" s="233" t="n">
        <f aca="false">J130+M130</f>
        <v>0</v>
      </c>
      <c r="H130" s="233" t="n">
        <f aca="false">K130+N130</f>
        <v>0</v>
      </c>
      <c r="I130" s="233" t="n">
        <f aca="false">L130+O130</f>
        <v>0</v>
      </c>
      <c r="J130" s="233"/>
      <c r="K130" s="233"/>
      <c r="L130" s="233"/>
      <c r="M130" s="233"/>
      <c r="N130" s="233"/>
      <c r="O130" s="233"/>
      <c r="Z130" s="233"/>
      <c r="AA130" s="233"/>
      <c r="AB130" s="233"/>
      <c r="AC130" s="233"/>
      <c r="AD130" s="233"/>
      <c r="AE130" s="233"/>
      <c r="AF130" s="233" t="n">
        <f aca="false">J130-Z130</f>
        <v>0</v>
      </c>
      <c r="AG130" s="233" t="n">
        <f aca="false">K130-AA130</f>
        <v>0</v>
      </c>
      <c r="AH130" s="233" t="n">
        <f aca="false">L130-AB130</f>
        <v>0</v>
      </c>
      <c r="AI130" s="233" t="n">
        <f aca="false">M130-AC130</f>
        <v>0</v>
      </c>
      <c r="AJ130" s="233" t="n">
        <f aca="false">N130-AD130</f>
        <v>0</v>
      </c>
      <c r="AK130" s="233" t="n">
        <f aca="false">O130-AE130</f>
        <v>0</v>
      </c>
    </row>
    <row r="131" customFormat="false" ht="15" hidden="false" customHeight="false" outlineLevel="0" collapsed="false">
      <c r="A131" s="231"/>
      <c r="B131" s="231"/>
      <c r="C131" s="269"/>
      <c r="D131" s="232" t="s">
        <v>528</v>
      </c>
      <c r="E131" s="254" t="s">
        <v>539</v>
      </c>
      <c r="F131" s="269" t="s">
        <v>556</v>
      </c>
      <c r="G131" s="233" t="n">
        <f aca="false">J131+M131</f>
        <v>0</v>
      </c>
      <c r="H131" s="233" t="n">
        <f aca="false">K131+N131</f>
        <v>0</v>
      </c>
      <c r="I131" s="233" t="n">
        <f aca="false">L131+O131</f>
        <v>0</v>
      </c>
      <c r="J131" s="233"/>
      <c r="K131" s="233"/>
      <c r="L131" s="233"/>
      <c r="M131" s="233"/>
      <c r="N131" s="233"/>
      <c r="O131" s="233"/>
      <c r="Z131" s="233"/>
      <c r="AA131" s="233"/>
      <c r="AB131" s="233"/>
      <c r="AC131" s="233"/>
      <c r="AD131" s="233"/>
      <c r="AE131" s="233"/>
      <c r="AF131" s="233" t="n">
        <f aca="false">J131-Z131</f>
        <v>0</v>
      </c>
      <c r="AG131" s="233" t="n">
        <f aca="false">K131-AA131</f>
        <v>0</v>
      </c>
      <c r="AH131" s="233" t="n">
        <f aca="false">L131-AB131</f>
        <v>0</v>
      </c>
      <c r="AI131" s="233" t="n">
        <f aca="false">M131-AC131</f>
        <v>0</v>
      </c>
      <c r="AJ131" s="233" t="n">
        <f aca="false">N131-AD131</f>
        <v>0</v>
      </c>
      <c r="AK131" s="233" t="n">
        <f aca="false">O131-AE131</f>
        <v>0</v>
      </c>
    </row>
    <row r="132" customFormat="false" ht="15" hidden="false" customHeight="false" outlineLevel="0" collapsed="false">
      <c r="A132" s="231"/>
      <c r="B132" s="231"/>
      <c r="C132" s="269"/>
      <c r="D132" s="232" t="s">
        <v>528</v>
      </c>
      <c r="E132" s="254" t="s">
        <v>539</v>
      </c>
      <c r="F132" s="269" t="s">
        <v>556</v>
      </c>
      <c r="G132" s="233" t="n">
        <f aca="false">J132+M132</f>
        <v>0</v>
      </c>
      <c r="H132" s="233" t="n">
        <f aca="false">K132+N132</f>
        <v>0</v>
      </c>
      <c r="I132" s="233" t="n">
        <f aca="false">L132+O132</f>
        <v>0</v>
      </c>
      <c r="J132" s="233"/>
      <c r="K132" s="233"/>
      <c r="L132" s="233"/>
      <c r="M132" s="233"/>
      <c r="N132" s="233"/>
      <c r="O132" s="233"/>
      <c r="Z132" s="233"/>
      <c r="AA132" s="233"/>
      <c r="AB132" s="233"/>
      <c r="AC132" s="233"/>
      <c r="AD132" s="233"/>
      <c r="AE132" s="233"/>
      <c r="AF132" s="233" t="n">
        <f aca="false">J132-Z132</f>
        <v>0</v>
      </c>
      <c r="AG132" s="233" t="n">
        <f aca="false">K132-AA132</f>
        <v>0</v>
      </c>
      <c r="AH132" s="233" t="n">
        <f aca="false">L132-AB132</f>
        <v>0</v>
      </c>
      <c r="AI132" s="233" t="n">
        <f aca="false">M132-AC132</f>
        <v>0</v>
      </c>
      <c r="AJ132" s="233" t="n">
        <f aca="false">N132-AD132</f>
        <v>0</v>
      </c>
      <c r="AK132" s="233" t="n">
        <f aca="false">O132-AE132</f>
        <v>0</v>
      </c>
    </row>
    <row r="133" customFormat="false" ht="15" hidden="false" customHeight="false" outlineLevel="0" collapsed="false">
      <c r="A133" s="231"/>
      <c r="B133" s="231"/>
      <c r="C133" s="269"/>
      <c r="D133" s="232" t="s">
        <v>528</v>
      </c>
      <c r="E133" s="254" t="s">
        <v>539</v>
      </c>
      <c r="F133" s="269" t="s">
        <v>556</v>
      </c>
      <c r="G133" s="233" t="n">
        <f aca="false">J133+M133</f>
        <v>0</v>
      </c>
      <c r="H133" s="233" t="n">
        <f aca="false">K133+N133</f>
        <v>0</v>
      </c>
      <c r="I133" s="233" t="n">
        <f aca="false">L133+O133</f>
        <v>0</v>
      </c>
      <c r="J133" s="233"/>
      <c r="K133" s="233"/>
      <c r="L133" s="233"/>
      <c r="M133" s="233"/>
      <c r="N133" s="233"/>
      <c r="O133" s="233"/>
      <c r="Z133" s="233"/>
      <c r="AA133" s="233"/>
      <c r="AB133" s="233"/>
      <c r="AC133" s="233"/>
      <c r="AD133" s="233"/>
      <c r="AE133" s="233"/>
      <c r="AF133" s="233" t="n">
        <f aca="false">J133-Z133</f>
        <v>0</v>
      </c>
      <c r="AG133" s="233" t="n">
        <f aca="false">K133-AA133</f>
        <v>0</v>
      </c>
      <c r="AH133" s="233" t="n">
        <f aca="false">L133-AB133</f>
        <v>0</v>
      </c>
      <c r="AI133" s="233" t="n">
        <f aca="false">M133-AC133</f>
        <v>0</v>
      </c>
      <c r="AJ133" s="233" t="n">
        <f aca="false">N133-AD133</f>
        <v>0</v>
      </c>
      <c r="AK133" s="233" t="n">
        <f aca="false">O133-AE133</f>
        <v>0</v>
      </c>
    </row>
    <row r="134" customFormat="false" ht="13.8" hidden="false" customHeight="false" outlineLevel="0" collapsed="false">
      <c r="A134" s="244" t="s">
        <v>595</v>
      </c>
      <c r="B134" s="244"/>
      <c r="C134" s="245"/>
      <c r="D134" s="245"/>
      <c r="E134" s="245" t="s">
        <v>539</v>
      </c>
      <c r="F134" s="245" t="s">
        <v>532</v>
      </c>
      <c r="G134" s="246" t="n">
        <f aca="false">SUM(G135:G145)</f>
        <v>22760</v>
      </c>
      <c r="H134" s="246" t="n">
        <f aca="false">SUM(H135:H145)</f>
        <v>24360</v>
      </c>
      <c r="I134" s="246" t="n">
        <f aca="false">SUM(I135:I145)</f>
        <v>24360</v>
      </c>
      <c r="J134" s="246" t="n">
        <f aca="false">SUM(J135:J145)</f>
        <v>22760</v>
      </c>
      <c r="K134" s="246" t="n">
        <f aca="false">SUM(K135:K145)</f>
        <v>24360</v>
      </c>
      <c r="L134" s="246" t="n">
        <f aca="false">SUM(L135:L145)</f>
        <v>24360</v>
      </c>
      <c r="M134" s="246" t="n">
        <f aca="false">SUM(M135:M145)</f>
        <v>0</v>
      </c>
      <c r="N134" s="246" t="n">
        <f aca="false">SUM(N135:N145)</f>
        <v>0</v>
      </c>
      <c r="O134" s="246" t="n">
        <f aca="false">SUM(O135:O145)</f>
        <v>0</v>
      </c>
      <c r="P134" s="230" t="s">
        <v>671</v>
      </c>
      <c r="Q134" s="275" t="n">
        <f aca="false">J135+J139+J153</f>
        <v>53000</v>
      </c>
      <c r="Z134" s="233"/>
      <c r="AA134" s="233"/>
      <c r="AB134" s="233"/>
      <c r="AC134" s="233"/>
      <c r="AD134" s="233"/>
      <c r="AE134" s="233"/>
      <c r="AF134" s="233" t="n">
        <f aca="false">J134-Z134</f>
        <v>22760</v>
      </c>
      <c r="AG134" s="233" t="n">
        <f aca="false">K134-AA134</f>
        <v>24360</v>
      </c>
      <c r="AH134" s="233" t="n">
        <f aca="false">L134-AB134</f>
        <v>24360</v>
      </c>
      <c r="AI134" s="233" t="n">
        <f aca="false">M134-AC134</f>
        <v>0</v>
      </c>
      <c r="AJ134" s="233" t="n">
        <f aca="false">N134-AD134</f>
        <v>0</v>
      </c>
      <c r="AK134" s="233" t="n">
        <f aca="false">O134-AE134</f>
        <v>0</v>
      </c>
    </row>
    <row r="135" customFormat="false" ht="15" hidden="false" customHeight="false" outlineLevel="0" collapsed="false">
      <c r="A135" s="231" t="s">
        <v>672</v>
      </c>
      <c r="B135" s="231"/>
      <c r="C135" s="269"/>
      <c r="D135" s="232" t="s">
        <v>528</v>
      </c>
      <c r="E135" s="254" t="s">
        <v>539</v>
      </c>
      <c r="F135" s="269" t="s">
        <v>532</v>
      </c>
      <c r="G135" s="233" t="n">
        <f aca="false">J135+M135</f>
        <v>8060</v>
      </c>
      <c r="H135" s="233" t="n">
        <f aca="false">K135+N135</f>
        <v>8060</v>
      </c>
      <c r="I135" s="233" t="n">
        <f aca="false">L135+O135</f>
        <v>8060</v>
      </c>
      <c r="J135" s="233" t="n">
        <v>8060</v>
      </c>
      <c r="K135" s="233" t="n">
        <v>8060</v>
      </c>
      <c r="L135" s="233" t="n">
        <f aca="false">K135</f>
        <v>8060</v>
      </c>
      <c r="M135" s="233"/>
      <c r="N135" s="233"/>
      <c r="O135" s="233"/>
      <c r="Z135" s="233"/>
      <c r="AA135" s="233"/>
      <c r="AB135" s="233"/>
      <c r="AC135" s="233"/>
      <c r="AD135" s="233"/>
      <c r="AE135" s="233"/>
      <c r="AF135" s="233" t="n">
        <f aca="false">J135-Z135</f>
        <v>8060</v>
      </c>
      <c r="AG135" s="233" t="n">
        <f aca="false">K135-AA135</f>
        <v>8060</v>
      </c>
      <c r="AH135" s="233" t="n">
        <f aca="false">L135-AB135</f>
        <v>8060</v>
      </c>
      <c r="AI135" s="233" t="n">
        <f aca="false">M135-AC135</f>
        <v>0</v>
      </c>
      <c r="AJ135" s="233" t="n">
        <f aca="false">N135-AD135</f>
        <v>0</v>
      </c>
      <c r="AK135" s="233" t="n">
        <f aca="false">O135-AE135</f>
        <v>0</v>
      </c>
    </row>
    <row r="136" customFormat="false" ht="15" hidden="false" customHeight="false" outlineLevel="0" collapsed="false">
      <c r="A136" s="231" t="s">
        <v>673</v>
      </c>
      <c r="B136" s="231"/>
      <c r="C136" s="269"/>
      <c r="D136" s="232" t="s">
        <v>528</v>
      </c>
      <c r="E136" s="254" t="s">
        <v>539</v>
      </c>
      <c r="F136" s="269" t="s">
        <v>532</v>
      </c>
      <c r="G136" s="233" t="n">
        <f aca="false">J136+M136</f>
        <v>0</v>
      </c>
      <c r="H136" s="233" t="n">
        <f aca="false">K136+N136</f>
        <v>0</v>
      </c>
      <c r="I136" s="233" t="n">
        <f aca="false">L136+O136</f>
        <v>0</v>
      </c>
      <c r="J136" s="233"/>
      <c r="K136" s="233"/>
      <c r="L136" s="233" t="n">
        <f aca="false">K136</f>
        <v>0</v>
      </c>
      <c r="M136" s="233"/>
      <c r="N136" s="233"/>
      <c r="O136" s="233"/>
      <c r="Z136" s="233"/>
      <c r="AA136" s="233"/>
      <c r="AB136" s="233"/>
      <c r="AC136" s="233"/>
      <c r="AD136" s="233"/>
      <c r="AE136" s="233"/>
      <c r="AF136" s="233" t="n">
        <f aca="false">J136-Z136</f>
        <v>0</v>
      </c>
      <c r="AG136" s="233" t="n">
        <f aca="false">K136-AA136</f>
        <v>0</v>
      </c>
      <c r="AH136" s="233" t="n">
        <f aca="false">L136-AB136</f>
        <v>0</v>
      </c>
      <c r="AI136" s="233" t="n">
        <f aca="false">M136-AC136</f>
        <v>0</v>
      </c>
      <c r="AJ136" s="233" t="n">
        <f aca="false">N136-AD136</f>
        <v>0</v>
      </c>
      <c r="AK136" s="233" t="n">
        <f aca="false">O136-AE136</f>
        <v>0</v>
      </c>
    </row>
    <row r="137" customFormat="false" ht="15" hidden="false" customHeight="false" outlineLevel="0" collapsed="false">
      <c r="A137" s="231" t="s">
        <v>674</v>
      </c>
      <c r="B137" s="231"/>
      <c r="C137" s="269"/>
      <c r="D137" s="232" t="s">
        <v>528</v>
      </c>
      <c r="E137" s="254" t="s">
        <v>539</v>
      </c>
      <c r="F137" s="269" t="s">
        <v>532</v>
      </c>
      <c r="G137" s="233" t="n">
        <f aca="false">J137+M137</f>
        <v>0</v>
      </c>
      <c r="H137" s="233" t="n">
        <f aca="false">K137+N137</f>
        <v>0</v>
      </c>
      <c r="I137" s="233" t="n">
        <f aca="false">L137+O137</f>
        <v>0</v>
      </c>
      <c r="J137" s="233"/>
      <c r="K137" s="233"/>
      <c r="L137" s="233" t="n">
        <f aca="false">K137</f>
        <v>0</v>
      </c>
      <c r="M137" s="233"/>
      <c r="N137" s="233"/>
      <c r="O137" s="233"/>
      <c r="Z137" s="233"/>
      <c r="AA137" s="233"/>
      <c r="AB137" s="233"/>
      <c r="AC137" s="233"/>
      <c r="AD137" s="233"/>
      <c r="AE137" s="233"/>
      <c r="AF137" s="233" t="n">
        <f aca="false">J137-Z137</f>
        <v>0</v>
      </c>
      <c r="AG137" s="233" t="n">
        <f aca="false">K137-AA137</f>
        <v>0</v>
      </c>
      <c r="AH137" s="233" t="n">
        <f aca="false">L137-AB137</f>
        <v>0</v>
      </c>
      <c r="AI137" s="233" t="n">
        <f aca="false">M137-AC137</f>
        <v>0</v>
      </c>
      <c r="AJ137" s="233" t="n">
        <f aca="false">N137-AD137</f>
        <v>0</v>
      </c>
      <c r="AK137" s="233" t="n">
        <f aca="false">O137-AE137</f>
        <v>0</v>
      </c>
    </row>
    <row r="138" customFormat="false" ht="15" hidden="false" customHeight="false" outlineLevel="0" collapsed="false">
      <c r="A138" s="231" t="s">
        <v>675</v>
      </c>
      <c r="B138" s="231"/>
      <c r="C138" s="269"/>
      <c r="D138" s="232" t="s">
        <v>528</v>
      </c>
      <c r="E138" s="254" t="s">
        <v>539</v>
      </c>
      <c r="F138" s="269" t="s">
        <v>532</v>
      </c>
      <c r="G138" s="233" t="n">
        <f aca="false">J138+M138</f>
        <v>0</v>
      </c>
      <c r="H138" s="233" t="n">
        <f aca="false">K138+N138</f>
        <v>0</v>
      </c>
      <c r="I138" s="233" t="n">
        <f aca="false">L138+O138</f>
        <v>0</v>
      </c>
      <c r="J138" s="233"/>
      <c r="K138" s="233"/>
      <c r="L138" s="233" t="n">
        <f aca="false">K138</f>
        <v>0</v>
      </c>
      <c r="M138" s="233"/>
      <c r="N138" s="233"/>
      <c r="O138" s="233"/>
      <c r="Z138" s="233"/>
      <c r="AA138" s="233"/>
      <c r="AB138" s="233"/>
      <c r="AC138" s="233"/>
      <c r="AD138" s="233"/>
      <c r="AE138" s="233"/>
      <c r="AF138" s="233" t="n">
        <f aca="false">J138-Z138</f>
        <v>0</v>
      </c>
      <c r="AG138" s="233" t="n">
        <f aca="false">K138-AA138</f>
        <v>0</v>
      </c>
      <c r="AH138" s="233" t="n">
        <f aca="false">L138-AB138</f>
        <v>0</v>
      </c>
      <c r="AI138" s="233" t="n">
        <f aca="false">M138-AC138</f>
        <v>0</v>
      </c>
      <c r="AJ138" s="233" t="n">
        <f aca="false">N138-AD138</f>
        <v>0</v>
      </c>
      <c r="AK138" s="233" t="n">
        <f aca="false">O138-AE138</f>
        <v>0</v>
      </c>
    </row>
    <row r="139" customFormat="false" ht="15" hidden="false" customHeight="false" outlineLevel="0" collapsed="false">
      <c r="A139" s="231" t="s">
        <v>676</v>
      </c>
      <c r="B139" s="231"/>
      <c r="C139" s="269"/>
      <c r="D139" s="232" t="s">
        <v>528</v>
      </c>
      <c r="E139" s="254" t="s">
        <v>539</v>
      </c>
      <c r="F139" s="269" t="s">
        <v>532</v>
      </c>
      <c r="G139" s="233" t="n">
        <f aca="false">J139+M139</f>
        <v>2500</v>
      </c>
      <c r="H139" s="233" t="n">
        <f aca="false">K139+N139</f>
        <v>2500</v>
      </c>
      <c r="I139" s="233" t="n">
        <f aca="false">L139+O139</f>
        <v>2500</v>
      </c>
      <c r="J139" s="233" t="n">
        <v>2500</v>
      </c>
      <c r="K139" s="233" t="n">
        <v>2500</v>
      </c>
      <c r="L139" s="233" t="n">
        <f aca="false">K139</f>
        <v>2500</v>
      </c>
      <c r="M139" s="233"/>
      <c r="N139" s="233"/>
      <c r="O139" s="233"/>
      <c r="Z139" s="233"/>
      <c r="AA139" s="233"/>
      <c r="AB139" s="233"/>
      <c r="AC139" s="233"/>
      <c r="AD139" s="233"/>
      <c r="AE139" s="233"/>
      <c r="AF139" s="233" t="n">
        <f aca="false">J139-Z139</f>
        <v>2500</v>
      </c>
      <c r="AG139" s="233" t="n">
        <f aca="false">K139-AA139</f>
        <v>2500</v>
      </c>
      <c r="AH139" s="233" t="n">
        <f aca="false">L139-AB139</f>
        <v>2500</v>
      </c>
      <c r="AI139" s="233" t="n">
        <f aca="false">M139-AC139</f>
        <v>0</v>
      </c>
      <c r="AJ139" s="233" t="n">
        <f aca="false">N139-AD139</f>
        <v>0</v>
      </c>
      <c r="AK139" s="233" t="n">
        <f aca="false">O139-AE139</f>
        <v>0</v>
      </c>
    </row>
    <row r="140" customFormat="false" ht="15" hidden="false" customHeight="false" outlineLevel="0" collapsed="false">
      <c r="A140" s="231" t="s">
        <v>677</v>
      </c>
      <c r="B140" s="231"/>
      <c r="C140" s="269"/>
      <c r="D140" s="232" t="s">
        <v>562</v>
      </c>
      <c r="E140" s="254" t="s">
        <v>539</v>
      </c>
      <c r="F140" s="269" t="s">
        <v>532</v>
      </c>
      <c r="G140" s="233" t="n">
        <f aca="false">J140+M140</f>
        <v>12200</v>
      </c>
      <c r="H140" s="233" t="n">
        <f aca="false">K140+N140</f>
        <v>13800</v>
      </c>
      <c r="I140" s="233" t="n">
        <f aca="false">L140+O140</f>
        <v>13800</v>
      </c>
      <c r="J140" s="270" t="n">
        <v>12200</v>
      </c>
      <c r="K140" s="233" t="n">
        <v>13800</v>
      </c>
      <c r="L140" s="233" t="n">
        <f aca="false">K140</f>
        <v>13800</v>
      </c>
      <c r="M140" s="233"/>
      <c r="N140" s="233"/>
      <c r="O140" s="233"/>
      <c r="Z140" s="233"/>
      <c r="AA140" s="233"/>
      <c r="AB140" s="233"/>
      <c r="AC140" s="233"/>
      <c r="AD140" s="233"/>
      <c r="AE140" s="233"/>
      <c r="AF140" s="233" t="n">
        <f aca="false">J140-Z140</f>
        <v>12200</v>
      </c>
      <c r="AG140" s="233" t="n">
        <f aca="false">K140-AA140</f>
        <v>13800</v>
      </c>
      <c r="AH140" s="233" t="n">
        <f aca="false">L140-AB140</f>
        <v>13800</v>
      </c>
      <c r="AI140" s="233" t="n">
        <f aca="false">M140-AC140</f>
        <v>0</v>
      </c>
      <c r="AJ140" s="233" t="n">
        <f aca="false">N140-AD140</f>
        <v>0</v>
      </c>
      <c r="AK140" s="233" t="n">
        <f aca="false">O140-AE140</f>
        <v>0</v>
      </c>
    </row>
    <row r="141" customFormat="false" ht="15" hidden="false" customHeight="false" outlineLevel="0" collapsed="false">
      <c r="A141" s="231" t="s">
        <v>678</v>
      </c>
      <c r="B141" s="231"/>
      <c r="C141" s="269"/>
      <c r="D141" s="232" t="s">
        <v>528</v>
      </c>
      <c r="E141" s="254" t="s">
        <v>539</v>
      </c>
      <c r="F141" s="269" t="s">
        <v>532</v>
      </c>
      <c r="G141" s="233" t="n">
        <f aca="false">J141+M141</f>
        <v>0</v>
      </c>
      <c r="H141" s="233" t="n">
        <f aca="false">K141+N141</f>
        <v>0</v>
      </c>
      <c r="I141" s="233" t="n">
        <f aca="false">L141+O141</f>
        <v>0</v>
      </c>
      <c r="J141" s="233"/>
      <c r="K141" s="233"/>
      <c r="L141" s="233" t="n">
        <f aca="false">K141</f>
        <v>0</v>
      </c>
      <c r="M141" s="233"/>
      <c r="N141" s="233"/>
      <c r="O141" s="233"/>
      <c r="Z141" s="233"/>
      <c r="AA141" s="233"/>
      <c r="AB141" s="233"/>
      <c r="AC141" s="233"/>
      <c r="AD141" s="233"/>
      <c r="AE141" s="233"/>
      <c r="AF141" s="233" t="n">
        <f aca="false">J141-Z141</f>
        <v>0</v>
      </c>
      <c r="AG141" s="233" t="n">
        <f aca="false">K141-AA141</f>
        <v>0</v>
      </c>
      <c r="AH141" s="233" t="n">
        <f aca="false">L141-AB141</f>
        <v>0</v>
      </c>
      <c r="AI141" s="233" t="n">
        <f aca="false">M141-AC141</f>
        <v>0</v>
      </c>
      <c r="AJ141" s="233" t="n">
        <f aca="false">N141-AD141</f>
        <v>0</v>
      </c>
      <c r="AK141" s="233" t="n">
        <f aca="false">O141-AE141</f>
        <v>0</v>
      </c>
    </row>
    <row r="142" s="206" customFormat="true" ht="15" hidden="false" customHeight="false" outlineLevel="0" collapsed="false">
      <c r="A142" s="231" t="s">
        <v>679</v>
      </c>
      <c r="B142" s="231"/>
      <c r="C142" s="269"/>
      <c r="D142" s="232" t="s">
        <v>528</v>
      </c>
      <c r="E142" s="254" t="s">
        <v>539</v>
      </c>
      <c r="F142" s="269" t="s">
        <v>532</v>
      </c>
      <c r="G142" s="233" t="n">
        <f aca="false">J142+M142</f>
        <v>0</v>
      </c>
      <c r="H142" s="233" t="n">
        <f aca="false">K142+N142</f>
        <v>0</v>
      </c>
      <c r="I142" s="233" t="n">
        <f aca="false">L142+O142</f>
        <v>0</v>
      </c>
      <c r="J142" s="233"/>
      <c r="K142" s="233"/>
      <c r="L142" s="233" t="n">
        <f aca="false">K142</f>
        <v>0</v>
      </c>
      <c r="M142" s="233"/>
      <c r="N142" s="233"/>
      <c r="O142" s="233"/>
      <c r="P142" s="188"/>
      <c r="Q142" s="188"/>
      <c r="R142" s="207"/>
      <c r="Z142" s="209"/>
      <c r="AA142" s="209"/>
      <c r="AB142" s="209"/>
      <c r="AC142" s="209"/>
      <c r="AD142" s="209"/>
      <c r="AE142" s="209"/>
      <c r="AF142" s="209" t="n">
        <f aca="false">J142-Z142</f>
        <v>0</v>
      </c>
      <c r="AG142" s="209" t="n">
        <f aca="false">K142-AA142</f>
        <v>0</v>
      </c>
      <c r="AH142" s="209" t="n">
        <f aca="false">L142-AB142</f>
        <v>0</v>
      </c>
      <c r="AI142" s="209" t="n">
        <f aca="false">M142-AC142</f>
        <v>0</v>
      </c>
      <c r="AJ142" s="209" t="n">
        <f aca="false">N142-AD142</f>
        <v>0</v>
      </c>
      <c r="AK142" s="209" t="n">
        <f aca="false">O142-AE142</f>
        <v>0</v>
      </c>
      <c r="AM142" s="191"/>
      <c r="AN142" s="192"/>
    </row>
    <row r="143" s="196" customFormat="true" ht="15" hidden="false" customHeight="false" outlineLevel="0" collapsed="false">
      <c r="A143" s="231"/>
      <c r="B143" s="231"/>
      <c r="C143" s="269"/>
      <c r="D143" s="232" t="s">
        <v>528</v>
      </c>
      <c r="E143" s="254" t="s">
        <v>539</v>
      </c>
      <c r="F143" s="269" t="s">
        <v>532</v>
      </c>
      <c r="G143" s="233" t="n">
        <f aca="false">J143+M143</f>
        <v>0</v>
      </c>
      <c r="H143" s="233" t="n">
        <f aca="false">K143+N143</f>
        <v>0</v>
      </c>
      <c r="I143" s="233" t="n">
        <f aca="false">L143+O143</f>
        <v>0</v>
      </c>
      <c r="J143" s="233"/>
      <c r="K143" s="233"/>
      <c r="L143" s="233"/>
      <c r="M143" s="233"/>
      <c r="N143" s="233"/>
      <c r="O143" s="233"/>
      <c r="P143" s="188"/>
      <c r="Q143" s="188"/>
      <c r="R143" s="228"/>
      <c r="Z143" s="216" t="n">
        <v>0</v>
      </c>
      <c r="AA143" s="216" t="n">
        <v>0</v>
      </c>
      <c r="AB143" s="216" t="n">
        <v>0</v>
      </c>
      <c r="AC143" s="216" t="n">
        <v>0</v>
      </c>
      <c r="AD143" s="216" t="n">
        <v>0</v>
      </c>
      <c r="AE143" s="216" t="n">
        <v>0</v>
      </c>
      <c r="AF143" s="216" t="n">
        <f aca="false">J143-Z143</f>
        <v>0</v>
      </c>
      <c r="AG143" s="216" t="n">
        <f aca="false">K143-AA143</f>
        <v>0</v>
      </c>
      <c r="AH143" s="216" t="n">
        <f aca="false">L143-AB143</f>
        <v>0</v>
      </c>
      <c r="AI143" s="216" t="n">
        <f aca="false">M143-AC143</f>
        <v>0</v>
      </c>
      <c r="AJ143" s="216" t="n">
        <f aca="false">N143-AD143</f>
        <v>0</v>
      </c>
      <c r="AK143" s="216" t="n">
        <f aca="false">O143-AE143</f>
        <v>0</v>
      </c>
      <c r="AM143" s="191"/>
      <c r="AN143" s="192" t="n">
        <f aca="false">J143-AM143</f>
        <v>0</v>
      </c>
    </row>
    <row r="144" customFormat="false" ht="15" hidden="false" customHeight="false" outlineLevel="0" collapsed="false">
      <c r="A144" s="231"/>
      <c r="B144" s="231"/>
      <c r="C144" s="269"/>
      <c r="D144" s="232" t="s">
        <v>528</v>
      </c>
      <c r="E144" s="254" t="s">
        <v>539</v>
      </c>
      <c r="F144" s="269" t="s">
        <v>532</v>
      </c>
      <c r="G144" s="233" t="n">
        <f aca="false">J144+M144</f>
        <v>0</v>
      </c>
      <c r="H144" s="233" t="n">
        <f aca="false">K144+N144</f>
        <v>0</v>
      </c>
      <c r="I144" s="233" t="n">
        <f aca="false">L144+O144</f>
        <v>0</v>
      </c>
      <c r="J144" s="233"/>
      <c r="K144" s="233"/>
      <c r="L144" s="233"/>
      <c r="M144" s="233"/>
      <c r="N144" s="233"/>
      <c r="O144" s="233"/>
      <c r="Z144" s="233"/>
      <c r="AA144" s="233"/>
      <c r="AB144" s="233"/>
      <c r="AC144" s="233"/>
      <c r="AD144" s="233"/>
      <c r="AE144" s="233"/>
      <c r="AF144" s="233" t="n">
        <f aca="false">J144-Z144</f>
        <v>0</v>
      </c>
      <c r="AG144" s="233" t="n">
        <f aca="false">K144-AA144</f>
        <v>0</v>
      </c>
      <c r="AH144" s="233" t="n">
        <f aca="false">L144-AB144</f>
        <v>0</v>
      </c>
      <c r="AI144" s="233" t="n">
        <f aca="false">M144-AC144</f>
        <v>0</v>
      </c>
      <c r="AJ144" s="233" t="n">
        <f aca="false">N144-AD144</f>
        <v>0</v>
      </c>
      <c r="AK144" s="233" t="n">
        <f aca="false">O144-AE144</f>
        <v>0</v>
      </c>
    </row>
    <row r="145" customFormat="false" ht="15" hidden="false" customHeight="false" outlineLevel="0" collapsed="false">
      <c r="A145" s="231"/>
      <c r="B145" s="231"/>
      <c r="C145" s="269"/>
      <c r="D145" s="232" t="s">
        <v>528</v>
      </c>
      <c r="E145" s="254" t="s">
        <v>539</v>
      </c>
      <c r="F145" s="269" t="s">
        <v>532</v>
      </c>
      <c r="G145" s="233" t="n">
        <f aca="false">J145+M145</f>
        <v>0</v>
      </c>
      <c r="H145" s="233" t="n">
        <f aca="false">K145+N145</f>
        <v>0</v>
      </c>
      <c r="I145" s="233" t="n">
        <f aca="false">L145+O145</f>
        <v>0</v>
      </c>
      <c r="J145" s="233"/>
      <c r="K145" s="233"/>
      <c r="L145" s="233"/>
      <c r="M145" s="233"/>
      <c r="N145" s="233"/>
      <c r="O145" s="233"/>
      <c r="Z145" s="233"/>
      <c r="AA145" s="233"/>
      <c r="AB145" s="233"/>
      <c r="AC145" s="233"/>
      <c r="AD145" s="233"/>
      <c r="AE145" s="233"/>
      <c r="AF145" s="233" t="n">
        <f aca="false">J145-Z145</f>
        <v>0</v>
      </c>
      <c r="AG145" s="233" t="n">
        <f aca="false">K145-AA145</f>
        <v>0</v>
      </c>
      <c r="AH145" s="233" t="n">
        <f aca="false">L145-AB145</f>
        <v>0</v>
      </c>
      <c r="AI145" s="233" t="n">
        <f aca="false">M145-AC145</f>
        <v>0</v>
      </c>
      <c r="AJ145" s="233" t="n">
        <f aca="false">N145-AD145</f>
        <v>0</v>
      </c>
      <c r="AK145" s="233" t="n">
        <f aca="false">O145-AE145</f>
        <v>0</v>
      </c>
    </row>
    <row r="146" customFormat="false" ht="15" hidden="false" customHeight="false" outlineLevel="0" collapsed="false">
      <c r="A146" s="231"/>
      <c r="B146" s="231"/>
      <c r="C146" s="232" t="s">
        <v>527</v>
      </c>
      <c r="D146" s="232" t="s">
        <v>617</v>
      </c>
      <c r="E146" s="232" t="s">
        <v>618</v>
      </c>
      <c r="F146" s="232" t="s">
        <v>619</v>
      </c>
      <c r="G146" s="233" t="n">
        <f aca="false">J146+M146</f>
        <v>0</v>
      </c>
      <c r="H146" s="233" t="n">
        <f aca="false">K146+N146</f>
        <v>0</v>
      </c>
      <c r="I146" s="233" t="n">
        <f aca="false">L146+O146</f>
        <v>0</v>
      </c>
      <c r="J146" s="234"/>
      <c r="K146" s="234"/>
      <c r="L146" s="234"/>
      <c r="M146" s="233"/>
      <c r="N146" s="233"/>
      <c r="O146" s="233"/>
      <c r="Z146" s="233" t="n">
        <v>0</v>
      </c>
      <c r="AA146" s="233"/>
      <c r="AB146" s="233"/>
      <c r="AC146" s="233"/>
      <c r="AD146" s="233"/>
      <c r="AE146" s="233"/>
      <c r="AF146" s="233" t="n">
        <f aca="false">J146-Z146</f>
        <v>0</v>
      </c>
      <c r="AG146" s="233" t="n">
        <f aca="false">K146-AA146</f>
        <v>0</v>
      </c>
      <c r="AH146" s="233" t="n">
        <f aca="false">L146-AB146</f>
        <v>0</v>
      </c>
      <c r="AI146" s="233" t="n">
        <f aca="false">M146-AC146</f>
        <v>0</v>
      </c>
      <c r="AJ146" s="233" t="n">
        <f aca="false">N146-AD146</f>
        <v>0</v>
      </c>
      <c r="AK146" s="233" t="n">
        <f aca="false">O146-AE146</f>
        <v>0</v>
      </c>
    </row>
    <row r="147" customFormat="false" ht="15" hidden="false" customHeight="false" outlineLevel="0" collapsed="false">
      <c r="A147" s="244" t="s">
        <v>613</v>
      </c>
      <c r="B147" s="244"/>
      <c r="C147" s="245" t="s">
        <v>527</v>
      </c>
      <c r="D147" s="245" t="s">
        <v>528</v>
      </c>
      <c r="E147" s="245" t="s">
        <v>614</v>
      </c>
      <c r="F147" s="245" t="s">
        <v>615</v>
      </c>
      <c r="G147" s="216" t="n">
        <f aca="false">J147+M147</f>
        <v>0</v>
      </c>
      <c r="H147" s="216" t="n">
        <f aca="false">K147+N147</f>
        <v>0</v>
      </c>
      <c r="I147" s="216" t="n">
        <f aca="false">L147+O147</f>
        <v>0</v>
      </c>
      <c r="J147" s="234"/>
      <c r="K147" s="246"/>
      <c r="L147" s="246"/>
      <c r="M147" s="216"/>
      <c r="N147" s="216"/>
      <c r="O147" s="216"/>
      <c r="P147" s="193"/>
      <c r="Z147" s="233"/>
      <c r="AA147" s="233"/>
      <c r="AB147" s="233"/>
      <c r="AC147" s="233"/>
      <c r="AD147" s="233"/>
      <c r="AE147" s="233"/>
      <c r="AF147" s="233" t="n">
        <f aca="false">J147-Z147</f>
        <v>0</v>
      </c>
      <c r="AG147" s="233" t="n">
        <f aca="false">K147-AA147</f>
        <v>0</v>
      </c>
      <c r="AH147" s="233" t="n">
        <f aca="false">L147-AB147</f>
        <v>0</v>
      </c>
      <c r="AI147" s="233" t="n">
        <f aca="false">M147-AC147</f>
        <v>0</v>
      </c>
      <c r="AJ147" s="233" t="n">
        <f aca="false">N147-AD147</f>
        <v>0</v>
      </c>
      <c r="AK147" s="233" t="n">
        <f aca="false">O147-AE147</f>
        <v>0</v>
      </c>
    </row>
    <row r="148" customFormat="false" ht="15" hidden="false" customHeight="false" outlineLevel="0" collapsed="false">
      <c r="A148" s="252" t="s">
        <v>627</v>
      </c>
      <c r="B148" s="252"/>
      <c r="C148" s="245" t="s">
        <v>527</v>
      </c>
      <c r="D148" s="245" t="s">
        <v>528</v>
      </c>
      <c r="E148" s="253" t="s">
        <v>539</v>
      </c>
      <c r="F148" s="245" t="s">
        <v>628</v>
      </c>
      <c r="G148" s="216" t="n">
        <f aca="false">SUM(G149:G153)</f>
        <v>42440</v>
      </c>
      <c r="H148" s="216" t="n">
        <f aca="false">SUM(H149:H153)</f>
        <v>49440</v>
      </c>
      <c r="I148" s="216" t="n">
        <f aca="false">SUM(I149:I153)</f>
        <v>49440</v>
      </c>
      <c r="J148" s="216" t="n">
        <f aca="false">SUM(J149:J153)</f>
        <v>42440</v>
      </c>
      <c r="K148" s="216" t="n">
        <f aca="false">SUM(K149:K153)</f>
        <v>49440</v>
      </c>
      <c r="L148" s="216" t="n">
        <f aca="false">SUM(L149:L153)</f>
        <v>49440</v>
      </c>
      <c r="M148" s="216" t="n">
        <f aca="false">SUM(M149:M153)</f>
        <v>0</v>
      </c>
      <c r="N148" s="216" t="n">
        <f aca="false">SUM(N149:N153)</f>
        <v>0</v>
      </c>
      <c r="O148" s="216" t="n">
        <f aca="false">SUM(O149:O153)</f>
        <v>0</v>
      </c>
      <c r="P148" s="247"/>
      <c r="Q148" s="248"/>
      <c r="Z148" s="233" t="n">
        <v>0</v>
      </c>
      <c r="AA148" s="233"/>
      <c r="AB148" s="233"/>
      <c r="AC148" s="233"/>
      <c r="AD148" s="233"/>
      <c r="AE148" s="233"/>
      <c r="AF148" s="233" t="n">
        <f aca="false">J148-Z148</f>
        <v>42440</v>
      </c>
      <c r="AG148" s="233" t="n">
        <f aca="false">K148-AA148</f>
        <v>49440</v>
      </c>
      <c r="AH148" s="233" t="n">
        <f aca="false">L148-AB148</f>
        <v>49440</v>
      </c>
      <c r="AI148" s="233" t="n">
        <f aca="false">M148-AC148</f>
        <v>0</v>
      </c>
      <c r="AJ148" s="233" t="n">
        <f aca="false">N148-AD148</f>
        <v>0</v>
      </c>
      <c r="AK148" s="233" t="n">
        <f aca="false">O148-AE148</f>
        <v>0</v>
      </c>
    </row>
    <row r="149" s="196" customFormat="true" ht="15" hidden="false" customHeight="false" outlineLevel="0" collapsed="false">
      <c r="A149" s="251" t="s">
        <v>680</v>
      </c>
      <c r="B149" s="251"/>
      <c r="C149" s="232" t="s">
        <v>527</v>
      </c>
      <c r="D149" s="232" t="s">
        <v>528</v>
      </c>
      <c r="E149" s="254" t="s">
        <v>539</v>
      </c>
      <c r="F149" s="232" t="s">
        <v>628</v>
      </c>
      <c r="G149" s="233" t="n">
        <f aca="false">J149+M149</f>
        <v>0</v>
      </c>
      <c r="H149" s="233" t="n">
        <f aca="false">K149+N149</f>
        <v>0</v>
      </c>
      <c r="I149" s="233" t="n">
        <f aca="false">L149+O149</f>
        <v>0</v>
      </c>
      <c r="J149" s="234"/>
      <c r="K149" s="234"/>
      <c r="L149" s="234" t="n">
        <f aca="false">K149</f>
        <v>0</v>
      </c>
      <c r="M149" s="233"/>
      <c r="N149" s="233"/>
      <c r="O149" s="233"/>
      <c r="P149" s="239"/>
      <c r="Q149" s="240"/>
      <c r="R149" s="228"/>
      <c r="Z149" s="216"/>
      <c r="AA149" s="216"/>
      <c r="AB149" s="216"/>
      <c r="AC149" s="216"/>
      <c r="AD149" s="216"/>
      <c r="AE149" s="216"/>
      <c r="AF149" s="216" t="n">
        <f aca="false">J149-Z149</f>
        <v>0</v>
      </c>
      <c r="AG149" s="216" t="n">
        <f aca="false">K149-AA149</f>
        <v>0</v>
      </c>
      <c r="AH149" s="216" t="n">
        <f aca="false">L149-AB149</f>
        <v>0</v>
      </c>
      <c r="AI149" s="216" t="n">
        <f aca="false">M149-AC149</f>
        <v>0</v>
      </c>
      <c r="AJ149" s="216" t="n">
        <f aca="false">N149-AD149</f>
        <v>0</v>
      </c>
      <c r="AK149" s="216" t="n">
        <f aca="false">O149-AE149</f>
        <v>0</v>
      </c>
      <c r="AM149" s="191"/>
      <c r="AN149" s="192"/>
    </row>
    <row r="150" customFormat="false" ht="15" hidden="false" customHeight="false" outlineLevel="0" collapsed="false">
      <c r="A150" s="251" t="s">
        <v>681</v>
      </c>
      <c r="B150" s="251"/>
      <c r="C150" s="232" t="s">
        <v>527</v>
      </c>
      <c r="D150" s="232" t="s">
        <v>528</v>
      </c>
      <c r="E150" s="254" t="s">
        <v>539</v>
      </c>
      <c r="F150" s="232" t="s">
        <v>628</v>
      </c>
      <c r="G150" s="233" t="n">
        <f aca="false">J150+M150</f>
        <v>0</v>
      </c>
      <c r="H150" s="233" t="n">
        <f aca="false">K150+N150</f>
        <v>0</v>
      </c>
      <c r="I150" s="233" t="n">
        <f aca="false">L150+O150</f>
        <v>0</v>
      </c>
      <c r="J150" s="234"/>
      <c r="K150" s="234"/>
      <c r="L150" s="234" t="n">
        <f aca="false">K150</f>
        <v>0</v>
      </c>
      <c r="M150" s="233"/>
      <c r="N150" s="233"/>
      <c r="O150" s="233"/>
      <c r="P150" s="239"/>
      <c r="Q150" s="240"/>
      <c r="Z150" s="233"/>
      <c r="AA150" s="233"/>
      <c r="AB150" s="233"/>
      <c r="AC150" s="233"/>
      <c r="AD150" s="233"/>
      <c r="AE150" s="233"/>
      <c r="AF150" s="233" t="n">
        <f aca="false">J150-Z150</f>
        <v>0</v>
      </c>
      <c r="AG150" s="233" t="n">
        <f aca="false">K150-AA150</f>
        <v>0</v>
      </c>
      <c r="AH150" s="233" t="n">
        <f aca="false">L150-AB150</f>
        <v>0</v>
      </c>
      <c r="AI150" s="233" t="n">
        <f aca="false">M150-AC150</f>
        <v>0</v>
      </c>
      <c r="AJ150" s="233" t="n">
        <f aca="false">N150-AD150</f>
        <v>0</v>
      </c>
      <c r="AK150" s="233" t="n">
        <f aca="false">O150-AE150</f>
        <v>0</v>
      </c>
      <c r="AM150" s="238"/>
      <c r="AN150" s="192" t="n">
        <f aca="false">J150-AM150</f>
        <v>0</v>
      </c>
    </row>
    <row r="151" customFormat="false" ht="15" hidden="false" customHeight="false" outlineLevel="0" collapsed="false">
      <c r="A151" s="251" t="s">
        <v>682</v>
      </c>
      <c r="B151" s="251"/>
      <c r="C151" s="232" t="s">
        <v>527</v>
      </c>
      <c r="D151" s="232" t="s">
        <v>528</v>
      </c>
      <c r="E151" s="254" t="s">
        <v>539</v>
      </c>
      <c r="F151" s="232" t="s">
        <v>628</v>
      </c>
      <c r="G151" s="233" t="n">
        <f aca="false">J151+M151</f>
        <v>0</v>
      </c>
      <c r="H151" s="233" t="n">
        <f aca="false">K151+N151</f>
        <v>0</v>
      </c>
      <c r="I151" s="233" t="n">
        <f aca="false">L151+O151</f>
        <v>0</v>
      </c>
      <c r="J151" s="234"/>
      <c r="K151" s="234"/>
      <c r="L151" s="234" t="n">
        <f aca="false">K151</f>
        <v>0</v>
      </c>
      <c r="M151" s="233"/>
      <c r="N151" s="233"/>
      <c r="O151" s="233"/>
      <c r="P151" s="239"/>
      <c r="Q151" s="240"/>
      <c r="Z151" s="233"/>
      <c r="AA151" s="233"/>
      <c r="AB151" s="233"/>
      <c r="AC151" s="233"/>
      <c r="AD151" s="233"/>
      <c r="AE151" s="233"/>
      <c r="AF151" s="233" t="n">
        <f aca="false">J151-Z151</f>
        <v>0</v>
      </c>
      <c r="AG151" s="233" t="n">
        <f aca="false">K151-AA151</f>
        <v>0</v>
      </c>
      <c r="AH151" s="233" t="n">
        <f aca="false">L151-AB151</f>
        <v>0</v>
      </c>
      <c r="AI151" s="233" t="n">
        <f aca="false">M151-AC151</f>
        <v>0</v>
      </c>
      <c r="AJ151" s="233" t="n">
        <f aca="false">N151-AD151</f>
        <v>0</v>
      </c>
      <c r="AK151" s="233" t="n">
        <f aca="false">O151-AE151</f>
        <v>0</v>
      </c>
    </row>
    <row r="152" customFormat="false" ht="15" hidden="false" customHeight="false" outlineLevel="0" collapsed="false">
      <c r="A152" s="251" t="s">
        <v>683</v>
      </c>
      <c r="B152" s="251"/>
      <c r="C152" s="232" t="s">
        <v>527</v>
      </c>
      <c r="D152" s="232" t="s">
        <v>528</v>
      </c>
      <c r="E152" s="254" t="s">
        <v>539</v>
      </c>
      <c r="F152" s="232" t="s">
        <v>628</v>
      </c>
      <c r="G152" s="233" t="n">
        <f aca="false">J152+M152</f>
        <v>0</v>
      </c>
      <c r="H152" s="233" t="n">
        <f aca="false">K152+N152</f>
        <v>0</v>
      </c>
      <c r="I152" s="233" t="n">
        <f aca="false">L152+O152</f>
        <v>0</v>
      </c>
      <c r="J152" s="256"/>
      <c r="K152" s="234"/>
      <c r="L152" s="234" t="n">
        <f aca="false">K152</f>
        <v>0</v>
      </c>
      <c r="M152" s="233"/>
      <c r="N152" s="233"/>
      <c r="O152" s="233"/>
      <c r="P152" s="276" t="n">
        <f aca="false">J152-0</f>
        <v>0</v>
      </c>
      <c r="Q152" s="240"/>
      <c r="Z152" s="233"/>
      <c r="AA152" s="233"/>
      <c r="AB152" s="233"/>
      <c r="AC152" s="233"/>
      <c r="AD152" s="233"/>
      <c r="AE152" s="233"/>
      <c r="AF152" s="233" t="n">
        <f aca="false">J152-Z152</f>
        <v>0</v>
      </c>
      <c r="AG152" s="233" t="n">
        <f aca="false">K152-AA152</f>
        <v>0</v>
      </c>
      <c r="AH152" s="233" t="n">
        <f aca="false">L152-AB152</f>
        <v>0</v>
      </c>
      <c r="AI152" s="233" t="n">
        <f aca="false">M152-AC152</f>
        <v>0</v>
      </c>
      <c r="AJ152" s="233" t="n">
        <f aca="false">N152-AD152</f>
        <v>0</v>
      </c>
      <c r="AK152" s="233" t="n">
        <f aca="false">O152-AE152</f>
        <v>0</v>
      </c>
      <c r="AM152" s="238"/>
      <c r="AN152" s="192" t="n">
        <f aca="false">J152-AM152+J153</f>
        <v>42440</v>
      </c>
    </row>
    <row r="153" customFormat="false" ht="15" hidden="false" customHeight="false" outlineLevel="0" collapsed="false">
      <c r="A153" s="251" t="s">
        <v>684</v>
      </c>
      <c r="B153" s="251"/>
      <c r="C153" s="232" t="s">
        <v>527</v>
      </c>
      <c r="D153" s="232" t="s">
        <v>562</v>
      </c>
      <c r="E153" s="254" t="s">
        <v>539</v>
      </c>
      <c r="F153" s="232" t="s">
        <v>628</v>
      </c>
      <c r="G153" s="233" t="n">
        <f aca="false">J153+M153</f>
        <v>42440</v>
      </c>
      <c r="H153" s="233" t="n">
        <f aca="false">K153+N153</f>
        <v>49440</v>
      </c>
      <c r="I153" s="233" t="n">
        <f aca="false">L153+O153</f>
        <v>49440</v>
      </c>
      <c r="J153" s="256" t="n">
        <v>42440</v>
      </c>
      <c r="K153" s="234" t="n">
        <v>49440</v>
      </c>
      <c r="L153" s="234" t="n">
        <f aca="false">K153</f>
        <v>49440</v>
      </c>
      <c r="M153" s="233"/>
      <c r="N153" s="233"/>
      <c r="O153" s="233"/>
      <c r="P153" s="276" t="n">
        <f aca="false">J153-0</f>
        <v>42440</v>
      </c>
      <c r="Q153" s="240"/>
      <c r="Z153" s="233"/>
      <c r="AA153" s="233"/>
      <c r="AB153" s="233"/>
      <c r="AC153" s="233"/>
      <c r="AD153" s="233"/>
      <c r="AE153" s="233"/>
      <c r="AF153" s="233" t="n">
        <f aca="false">J153-Z153</f>
        <v>42440</v>
      </c>
      <c r="AG153" s="233" t="n">
        <f aca="false">K153-AA153</f>
        <v>49440</v>
      </c>
      <c r="AH153" s="233" t="n">
        <f aca="false">L153-AB153</f>
        <v>49440</v>
      </c>
      <c r="AI153" s="233" t="n">
        <f aca="false">M153-AC153</f>
        <v>0</v>
      </c>
      <c r="AJ153" s="233" t="n">
        <f aca="false">N153-AD153</f>
        <v>0</v>
      </c>
      <c r="AK153" s="233" t="n">
        <f aca="false">O153-AE153</f>
        <v>0</v>
      </c>
    </row>
    <row r="154" customFormat="false" ht="28.5" hidden="false" customHeight="false" outlineLevel="0" collapsed="false">
      <c r="A154" s="244" t="s">
        <v>629</v>
      </c>
      <c r="B154" s="244"/>
      <c r="C154" s="245"/>
      <c r="D154" s="245"/>
      <c r="E154" s="245" t="s">
        <v>539</v>
      </c>
      <c r="F154" s="245" t="s">
        <v>630</v>
      </c>
      <c r="G154" s="246" t="n">
        <f aca="false">SUM(G155:G163)</f>
        <v>0</v>
      </c>
      <c r="H154" s="246" t="n">
        <f aca="false">SUM(H155:H163)</f>
        <v>0</v>
      </c>
      <c r="I154" s="246" t="n">
        <f aca="false">SUM(I155:I163)</f>
        <v>0</v>
      </c>
      <c r="J154" s="246" t="n">
        <f aca="false">SUM(J155:J163)</f>
        <v>0</v>
      </c>
      <c r="K154" s="246" t="n">
        <f aca="false">SUM(K155:K163)</f>
        <v>0</v>
      </c>
      <c r="L154" s="246" t="n">
        <f aca="false">SUM(L155:L163)</f>
        <v>0</v>
      </c>
      <c r="M154" s="246" t="n">
        <f aca="false">SUM(M155:M163)</f>
        <v>0</v>
      </c>
      <c r="N154" s="246" t="n">
        <f aca="false">SUM(N155:N163)</f>
        <v>0</v>
      </c>
      <c r="O154" s="246" t="n">
        <f aca="false">SUM(O155:O163)</f>
        <v>0</v>
      </c>
      <c r="P154" s="230"/>
      <c r="Q154" s="196"/>
      <c r="Z154" s="233" t="n">
        <v>0</v>
      </c>
      <c r="AA154" s="233"/>
      <c r="AB154" s="233"/>
      <c r="AC154" s="233"/>
      <c r="AD154" s="233"/>
      <c r="AE154" s="233"/>
      <c r="AF154" s="233" t="n">
        <f aca="false">J154-Z154</f>
        <v>0</v>
      </c>
      <c r="AG154" s="233" t="n">
        <f aca="false">K154-AA154</f>
        <v>0</v>
      </c>
      <c r="AH154" s="233" t="n">
        <f aca="false">L154-AB154</f>
        <v>0</v>
      </c>
      <c r="AI154" s="233" t="n">
        <f aca="false">M154-AC154</f>
        <v>0</v>
      </c>
      <c r="AJ154" s="233" t="n">
        <f aca="false">N154-AD154</f>
        <v>0</v>
      </c>
      <c r="AK154" s="233" t="n">
        <f aca="false">O154-AE154</f>
        <v>0</v>
      </c>
      <c r="AN154" s="192" t="n">
        <f aca="false">J154-AM154+J155</f>
        <v>0</v>
      </c>
    </row>
    <row r="155" customFormat="false" ht="15" hidden="false" customHeight="false" outlineLevel="0" collapsed="false">
      <c r="A155" s="251" t="s">
        <v>631</v>
      </c>
      <c r="B155" s="251"/>
      <c r="C155" s="232" t="s">
        <v>527</v>
      </c>
      <c r="D155" s="232" t="s">
        <v>528</v>
      </c>
      <c r="E155" s="254" t="s">
        <v>539</v>
      </c>
      <c r="F155" s="232" t="s">
        <v>632</v>
      </c>
      <c r="G155" s="233" t="n">
        <f aca="false">J155+M155</f>
        <v>0</v>
      </c>
      <c r="H155" s="233" t="n">
        <f aca="false">K155+N155</f>
        <v>0</v>
      </c>
      <c r="I155" s="233" t="n">
        <f aca="false">L155+O155</f>
        <v>0</v>
      </c>
      <c r="J155" s="234"/>
      <c r="K155" s="234"/>
      <c r="L155" s="234"/>
      <c r="M155" s="233"/>
      <c r="N155" s="233"/>
      <c r="O155" s="233"/>
      <c r="P155" s="239"/>
      <c r="Q155" s="240"/>
      <c r="Z155" s="233" t="n">
        <v>0</v>
      </c>
      <c r="AA155" s="233"/>
      <c r="AB155" s="233"/>
      <c r="AC155" s="233"/>
      <c r="AD155" s="233"/>
      <c r="AE155" s="233"/>
      <c r="AF155" s="233" t="n">
        <f aca="false">J155-Z155</f>
        <v>0</v>
      </c>
      <c r="AG155" s="233" t="n">
        <f aca="false">K155-AA155</f>
        <v>0</v>
      </c>
      <c r="AH155" s="233" t="n">
        <f aca="false">L155-AB155</f>
        <v>0</v>
      </c>
      <c r="AI155" s="233" t="n">
        <f aca="false">M155-AC155</f>
        <v>0</v>
      </c>
      <c r="AJ155" s="233" t="n">
        <f aca="false">N155-AD155</f>
        <v>0</v>
      </c>
      <c r="AK155" s="233" t="n">
        <f aca="false">O155-AE155</f>
        <v>0</v>
      </c>
    </row>
    <row r="156" customFormat="false" ht="15" hidden="false" customHeight="false" outlineLevel="0" collapsed="false">
      <c r="A156" s="251" t="s">
        <v>685</v>
      </c>
      <c r="B156" s="251"/>
      <c r="C156" s="232" t="s">
        <v>527</v>
      </c>
      <c r="D156" s="232" t="s">
        <v>528</v>
      </c>
      <c r="E156" s="254" t="s">
        <v>539</v>
      </c>
      <c r="F156" s="232" t="s">
        <v>641</v>
      </c>
      <c r="G156" s="233" t="n">
        <f aca="false">J156+M156</f>
        <v>0</v>
      </c>
      <c r="H156" s="233" t="n">
        <f aca="false">K156+N156</f>
        <v>0</v>
      </c>
      <c r="I156" s="233" t="n">
        <f aca="false">L156+O156</f>
        <v>0</v>
      </c>
      <c r="J156" s="233"/>
      <c r="K156" s="233"/>
      <c r="L156" s="233"/>
      <c r="M156" s="233"/>
      <c r="N156" s="233"/>
      <c r="O156" s="233"/>
      <c r="Z156" s="233" t="n">
        <v>0</v>
      </c>
      <c r="AA156" s="233"/>
      <c r="AB156" s="233"/>
      <c r="AC156" s="233"/>
      <c r="AD156" s="233"/>
      <c r="AE156" s="233"/>
      <c r="AF156" s="233" t="n">
        <f aca="false">J156-Z156</f>
        <v>0</v>
      </c>
      <c r="AG156" s="233" t="n">
        <f aca="false">K156-AA156</f>
        <v>0</v>
      </c>
      <c r="AH156" s="233" t="n">
        <f aca="false">L156-AB156</f>
        <v>0</v>
      </c>
      <c r="AI156" s="233" t="n">
        <f aca="false">M156-AC156</f>
        <v>0</v>
      </c>
      <c r="AJ156" s="233" t="n">
        <f aca="false">N156-AD156</f>
        <v>0</v>
      </c>
      <c r="AK156" s="233" t="n">
        <f aca="false">O156-AE156</f>
        <v>0</v>
      </c>
      <c r="AN156" s="192" t="n">
        <f aca="false">J156-AM156</f>
        <v>0</v>
      </c>
    </row>
    <row r="157" s="196" customFormat="true" ht="15" hidden="false" customHeight="false" outlineLevel="0" collapsed="false">
      <c r="A157" s="251" t="s">
        <v>686</v>
      </c>
      <c r="B157" s="251"/>
      <c r="C157" s="232" t="s">
        <v>527</v>
      </c>
      <c r="D157" s="232" t="s">
        <v>528</v>
      </c>
      <c r="E157" s="254" t="s">
        <v>539</v>
      </c>
      <c r="F157" s="232" t="s">
        <v>641</v>
      </c>
      <c r="G157" s="233" t="n">
        <f aca="false">J157+M157</f>
        <v>0</v>
      </c>
      <c r="H157" s="233" t="n">
        <f aca="false">K157+N157</f>
        <v>0</v>
      </c>
      <c r="I157" s="233" t="n">
        <f aca="false">L157+O157</f>
        <v>0</v>
      </c>
      <c r="J157" s="233"/>
      <c r="K157" s="233"/>
      <c r="L157" s="233"/>
      <c r="M157" s="233"/>
      <c r="N157" s="233"/>
      <c r="O157" s="233"/>
      <c r="P157" s="188"/>
      <c r="Q157" s="188"/>
      <c r="R157" s="228"/>
      <c r="Z157" s="216" t="n">
        <v>0</v>
      </c>
      <c r="AA157" s="216" t="n">
        <v>0</v>
      </c>
      <c r="AB157" s="216" t="n">
        <v>0</v>
      </c>
      <c r="AC157" s="216" t="n">
        <v>0</v>
      </c>
      <c r="AD157" s="216" t="n">
        <v>0</v>
      </c>
      <c r="AE157" s="216" t="n">
        <v>0</v>
      </c>
      <c r="AF157" s="216" t="n">
        <f aca="false">J157-Z157</f>
        <v>0</v>
      </c>
      <c r="AG157" s="216" t="n">
        <f aca="false">K157-AA157</f>
        <v>0</v>
      </c>
      <c r="AH157" s="216" t="n">
        <f aca="false">L157-AB157</f>
        <v>0</v>
      </c>
      <c r="AI157" s="216" t="n">
        <f aca="false">M157-AC157</f>
        <v>0</v>
      </c>
      <c r="AJ157" s="216" t="n">
        <f aca="false">N157-AD157</f>
        <v>0</v>
      </c>
      <c r="AK157" s="216" t="n">
        <f aca="false">O157-AE157</f>
        <v>0</v>
      </c>
      <c r="AM157" s="191"/>
      <c r="AN157" s="192"/>
    </row>
    <row r="158" customFormat="false" ht="15" hidden="false" customHeight="false" outlineLevel="0" collapsed="false">
      <c r="A158" s="251" t="s">
        <v>687</v>
      </c>
      <c r="B158" s="251"/>
      <c r="C158" s="232" t="s">
        <v>527</v>
      </c>
      <c r="D158" s="232" t="s">
        <v>528</v>
      </c>
      <c r="E158" s="254" t="s">
        <v>539</v>
      </c>
      <c r="F158" s="232" t="s">
        <v>641</v>
      </c>
      <c r="G158" s="233" t="n">
        <f aca="false">J158+M158</f>
        <v>0</v>
      </c>
      <c r="H158" s="233" t="n">
        <f aca="false">K158+N158</f>
        <v>0</v>
      </c>
      <c r="I158" s="233" t="n">
        <f aca="false">L158+O158</f>
        <v>0</v>
      </c>
      <c r="J158" s="233"/>
      <c r="K158" s="233"/>
      <c r="L158" s="233" t="n">
        <f aca="false">K158</f>
        <v>0</v>
      </c>
      <c r="M158" s="233"/>
      <c r="N158" s="233"/>
      <c r="O158" s="233"/>
      <c r="Z158" s="233"/>
      <c r="AA158" s="233"/>
      <c r="AB158" s="233"/>
      <c r="AC158" s="233"/>
      <c r="AD158" s="233"/>
      <c r="AE158" s="233"/>
      <c r="AF158" s="233" t="n">
        <f aca="false">J158-Z158</f>
        <v>0</v>
      </c>
      <c r="AG158" s="233" t="n">
        <f aca="false">K158-AA158</f>
        <v>0</v>
      </c>
      <c r="AH158" s="233" t="n">
        <f aca="false">L158-AB158</f>
        <v>0</v>
      </c>
      <c r="AI158" s="233" t="n">
        <f aca="false">M158-AC158</f>
        <v>0</v>
      </c>
      <c r="AJ158" s="233" t="n">
        <f aca="false">N158-AD158</f>
        <v>0</v>
      </c>
      <c r="AK158" s="233" t="n">
        <f aca="false">O158-AE158</f>
        <v>0</v>
      </c>
    </row>
    <row r="159" customFormat="false" ht="15" hidden="false" customHeight="false" outlineLevel="0" collapsed="false">
      <c r="A159" s="251" t="s">
        <v>688</v>
      </c>
      <c r="B159" s="251"/>
      <c r="C159" s="232" t="s">
        <v>527</v>
      </c>
      <c r="D159" s="232" t="s">
        <v>528</v>
      </c>
      <c r="E159" s="254" t="s">
        <v>539</v>
      </c>
      <c r="F159" s="232" t="s">
        <v>641</v>
      </c>
      <c r="G159" s="233" t="n">
        <f aca="false">J159+M159</f>
        <v>0</v>
      </c>
      <c r="H159" s="233" t="n">
        <f aca="false">K159+N159</f>
        <v>0</v>
      </c>
      <c r="I159" s="233" t="n">
        <f aca="false">L159+O159</f>
        <v>0</v>
      </c>
      <c r="J159" s="233"/>
      <c r="K159" s="233"/>
      <c r="L159" s="233"/>
      <c r="M159" s="233"/>
      <c r="N159" s="233"/>
      <c r="O159" s="233"/>
      <c r="Z159" s="233"/>
      <c r="AA159" s="233"/>
      <c r="AB159" s="233"/>
      <c r="AC159" s="233"/>
      <c r="AD159" s="233"/>
      <c r="AE159" s="233"/>
      <c r="AF159" s="233" t="n">
        <f aca="false">J159-Z159</f>
        <v>0</v>
      </c>
      <c r="AG159" s="233" t="n">
        <f aca="false">K159-AA159</f>
        <v>0</v>
      </c>
      <c r="AH159" s="233" t="n">
        <f aca="false">L159-AB159</f>
        <v>0</v>
      </c>
      <c r="AI159" s="233" t="n">
        <f aca="false">M159-AC159</f>
        <v>0</v>
      </c>
      <c r="AJ159" s="233" t="n">
        <f aca="false">N159-AD159</f>
        <v>0</v>
      </c>
      <c r="AK159" s="233" t="n">
        <f aca="false">O159-AE159</f>
        <v>0</v>
      </c>
    </row>
    <row r="160" customFormat="false" ht="15" hidden="false" customHeight="false" outlineLevel="0" collapsed="false">
      <c r="A160" s="251"/>
      <c r="B160" s="251"/>
      <c r="C160" s="232" t="s">
        <v>527</v>
      </c>
      <c r="D160" s="232" t="s">
        <v>528</v>
      </c>
      <c r="E160" s="254" t="s">
        <v>539</v>
      </c>
      <c r="F160" s="232" t="s">
        <v>641</v>
      </c>
      <c r="G160" s="233" t="n">
        <f aca="false">J160+M160</f>
        <v>0</v>
      </c>
      <c r="H160" s="233" t="n">
        <f aca="false">K160+N160</f>
        <v>0</v>
      </c>
      <c r="I160" s="233" t="n">
        <f aca="false">L160+O160</f>
        <v>0</v>
      </c>
      <c r="J160" s="233"/>
      <c r="K160" s="233"/>
      <c r="L160" s="233"/>
      <c r="M160" s="233"/>
      <c r="N160" s="233"/>
      <c r="O160" s="233"/>
      <c r="Z160" s="233"/>
      <c r="AA160" s="233"/>
      <c r="AB160" s="233"/>
      <c r="AC160" s="233"/>
      <c r="AD160" s="233"/>
      <c r="AE160" s="233"/>
      <c r="AF160" s="233" t="n">
        <f aca="false">J160-Z160</f>
        <v>0</v>
      </c>
      <c r="AG160" s="233" t="n">
        <f aca="false">K160-AA160</f>
        <v>0</v>
      </c>
      <c r="AH160" s="233" t="n">
        <f aca="false">L160-AB160</f>
        <v>0</v>
      </c>
      <c r="AI160" s="233" t="n">
        <f aca="false">M160-AC160</f>
        <v>0</v>
      </c>
      <c r="AJ160" s="233" t="n">
        <f aca="false">N160-AD160</f>
        <v>0</v>
      </c>
      <c r="AK160" s="233" t="n">
        <f aca="false">O160-AE160</f>
        <v>0</v>
      </c>
    </row>
    <row r="161" s="196" customFormat="true" ht="15" hidden="false" customHeight="false" outlineLevel="0" collapsed="false">
      <c r="A161" s="251"/>
      <c r="B161" s="251"/>
      <c r="C161" s="232" t="s">
        <v>527</v>
      </c>
      <c r="D161" s="232" t="s">
        <v>528</v>
      </c>
      <c r="E161" s="254" t="s">
        <v>539</v>
      </c>
      <c r="F161" s="232" t="s">
        <v>641</v>
      </c>
      <c r="G161" s="233" t="n">
        <f aca="false">J161+M161</f>
        <v>0</v>
      </c>
      <c r="H161" s="233" t="n">
        <f aca="false">K161+N161</f>
        <v>0</v>
      </c>
      <c r="I161" s="233" t="n">
        <f aca="false">L161+O161</f>
        <v>0</v>
      </c>
      <c r="J161" s="233"/>
      <c r="K161" s="233"/>
      <c r="L161" s="233"/>
      <c r="M161" s="233"/>
      <c r="N161" s="233"/>
      <c r="O161" s="233"/>
      <c r="P161" s="188"/>
      <c r="Q161" s="188"/>
      <c r="R161" s="228"/>
      <c r="Z161" s="216" t="n">
        <v>0</v>
      </c>
      <c r="AA161" s="216" t="n">
        <v>0</v>
      </c>
      <c r="AB161" s="216" t="n">
        <v>0</v>
      </c>
      <c r="AC161" s="216" t="n">
        <v>0</v>
      </c>
      <c r="AD161" s="216" t="n">
        <v>0</v>
      </c>
      <c r="AE161" s="216" t="n">
        <v>0</v>
      </c>
      <c r="AF161" s="216" t="n">
        <f aca="false">J161-Z161</f>
        <v>0</v>
      </c>
      <c r="AG161" s="216" t="n">
        <f aca="false">K161-AA161</f>
        <v>0</v>
      </c>
      <c r="AH161" s="216" t="n">
        <f aca="false">L161-AB161</f>
        <v>0</v>
      </c>
      <c r="AI161" s="216" t="n">
        <f aca="false">M161-AC161</f>
        <v>0</v>
      </c>
      <c r="AJ161" s="216" t="n">
        <f aca="false">N161-AD161</f>
        <v>0</v>
      </c>
      <c r="AK161" s="216" t="n">
        <f aca="false">O161-AE161</f>
        <v>0</v>
      </c>
      <c r="AM161" s="191"/>
      <c r="AN161" s="192" t="n">
        <f aca="false">J161-AM161</f>
        <v>0</v>
      </c>
    </row>
    <row r="162" customFormat="false" ht="15" hidden="false" customHeight="false" outlineLevel="0" collapsed="false">
      <c r="A162" s="251"/>
      <c r="B162" s="251"/>
      <c r="C162" s="232" t="s">
        <v>527</v>
      </c>
      <c r="D162" s="232" t="s">
        <v>528</v>
      </c>
      <c r="E162" s="254" t="s">
        <v>539</v>
      </c>
      <c r="F162" s="232" t="s">
        <v>641</v>
      </c>
      <c r="G162" s="233" t="n">
        <f aca="false">J162+M162</f>
        <v>0</v>
      </c>
      <c r="H162" s="233" t="n">
        <f aca="false">K162+N162</f>
        <v>0</v>
      </c>
      <c r="I162" s="233" t="n">
        <f aca="false">L162+O162</f>
        <v>0</v>
      </c>
      <c r="J162" s="233"/>
      <c r="K162" s="233"/>
      <c r="L162" s="233"/>
      <c r="M162" s="233"/>
      <c r="N162" s="233"/>
      <c r="O162" s="233"/>
      <c r="Z162" s="233"/>
      <c r="AA162" s="233"/>
      <c r="AB162" s="233"/>
      <c r="AC162" s="233"/>
      <c r="AD162" s="233"/>
      <c r="AE162" s="233"/>
      <c r="AF162" s="233" t="n">
        <f aca="false">J162-Z162</f>
        <v>0</v>
      </c>
      <c r="AG162" s="233" t="n">
        <f aca="false">K162-AA162</f>
        <v>0</v>
      </c>
      <c r="AH162" s="233" t="n">
        <f aca="false">L162-AB162</f>
        <v>0</v>
      </c>
      <c r="AI162" s="233" t="n">
        <f aca="false">M162-AC162</f>
        <v>0</v>
      </c>
      <c r="AJ162" s="233" t="n">
        <f aca="false">N162-AD162</f>
        <v>0</v>
      </c>
      <c r="AK162" s="233" t="n">
        <f aca="false">O162-AE162</f>
        <v>0</v>
      </c>
    </row>
    <row r="163" customFormat="false" ht="15" hidden="false" customHeight="false" outlineLevel="0" collapsed="false">
      <c r="A163" s="251"/>
      <c r="B163" s="251"/>
      <c r="C163" s="232" t="s">
        <v>527</v>
      </c>
      <c r="D163" s="232" t="s">
        <v>528</v>
      </c>
      <c r="E163" s="254" t="s">
        <v>539</v>
      </c>
      <c r="F163" s="232" t="s">
        <v>641</v>
      </c>
      <c r="G163" s="233" t="n">
        <f aca="false">J163+M163</f>
        <v>0</v>
      </c>
      <c r="H163" s="233" t="n">
        <f aca="false">K163+N163</f>
        <v>0</v>
      </c>
      <c r="I163" s="233" t="n">
        <f aca="false">L163+O163</f>
        <v>0</v>
      </c>
      <c r="J163" s="233"/>
      <c r="K163" s="233"/>
      <c r="L163" s="233"/>
      <c r="M163" s="233"/>
      <c r="N163" s="233"/>
      <c r="O163" s="233"/>
      <c r="Z163" s="233"/>
      <c r="AA163" s="233"/>
      <c r="AB163" s="233"/>
      <c r="AC163" s="233"/>
      <c r="AD163" s="233"/>
      <c r="AE163" s="233"/>
      <c r="AF163" s="233" t="n">
        <f aca="false">J163-Z163</f>
        <v>0</v>
      </c>
      <c r="AG163" s="233" t="n">
        <f aca="false">K163-AA163</f>
        <v>0</v>
      </c>
      <c r="AH163" s="233" t="n">
        <f aca="false">L163-AB163</f>
        <v>0</v>
      </c>
      <c r="AI163" s="233" t="n">
        <f aca="false">M163-AC163</f>
        <v>0</v>
      </c>
      <c r="AJ163" s="233" t="n">
        <f aca="false">N163-AD163</f>
        <v>0</v>
      </c>
      <c r="AK163" s="233" t="n">
        <f aca="false">O163-AE163</f>
        <v>0</v>
      </c>
    </row>
    <row r="164" customFormat="false" ht="15" hidden="false" customHeight="false" outlineLevel="0" collapsed="false">
      <c r="A164" s="268"/>
      <c r="B164" s="268"/>
      <c r="C164" s="269"/>
      <c r="D164" s="269"/>
      <c r="E164" s="269"/>
      <c r="F164" s="269"/>
      <c r="G164" s="233" t="n">
        <f aca="false">J164+M164</f>
        <v>0</v>
      </c>
      <c r="H164" s="233" t="n">
        <f aca="false">K164+N164</f>
        <v>0</v>
      </c>
      <c r="I164" s="233" t="n">
        <f aca="false">L164+O164</f>
        <v>0</v>
      </c>
      <c r="J164" s="233"/>
      <c r="K164" s="233"/>
      <c r="L164" s="233"/>
      <c r="M164" s="233"/>
      <c r="N164" s="233"/>
      <c r="O164" s="233"/>
      <c r="Z164" s="233"/>
      <c r="AA164" s="233"/>
      <c r="AB164" s="233"/>
      <c r="AC164" s="233"/>
      <c r="AD164" s="233"/>
      <c r="AE164" s="233"/>
      <c r="AF164" s="233" t="n">
        <f aca="false">J164-Z164</f>
        <v>0</v>
      </c>
      <c r="AG164" s="233" t="n">
        <f aca="false">K164-AA164</f>
        <v>0</v>
      </c>
      <c r="AH164" s="233" t="n">
        <f aca="false">L164-AB164</f>
        <v>0</v>
      </c>
      <c r="AI164" s="233" t="n">
        <f aca="false">M164-AC164</f>
        <v>0</v>
      </c>
      <c r="AJ164" s="233" t="n">
        <f aca="false">N164-AD164</f>
        <v>0</v>
      </c>
      <c r="AK164" s="233" t="n">
        <f aca="false">O164-AE164</f>
        <v>0</v>
      </c>
    </row>
    <row r="165" customFormat="false" ht="15" hidden="false" customHeight="false" outlineLevel="0" collapsed="false">
      <c r="A165" s="268"/>
      <c r="B165" s="268"/>
      <c r="C165" s="269"/>
      <c r="D165" s="269"/>
      <c r="E165" s="269"/>
      <c r="F165" s="269"/>
      <c r="G165" s="233" t="n">
        <f aca="false">J165+M165</f>
        <v>0</v>
      </c>
      <c r="H165" s="233" t="n">
        <f aca="false">K165+N165</f>
        <v>0</v>
      </c>
      <c r="I165" s="233" t="n">
        <f aca="false">L165+O165</f>
        <v>0</v>
      </c>
      <c r="J165" s="233"/>
      <c r="K165" s="233"/>
      <c r="L165" s="233"/>
      <c r="M165" s="233"/>
      <c r="N165" s="233"/>
      <c r="O165" s="233"/>
      <c r="Z165" s="233"/>
      <c r="AA165" s="233"/>
      <c r="AB165" s="233"/>
      <c r="AC165" s="233"/>
      <c r="AD165" s="233"/>
      <c r="AE165" s="233"/>
      <c r="AF165" s="233" t="n">
        <f aca="false">J165-Z165</f>
        <v>0</v>
      </c>
      <c r="AG165" s="233" t="n">
        <f aca="false">K165-AA165</f>
        <v>0</v>
      </c>
      <c r="AH165" s="233" t="n">
        <f aca="false">L165-AB165</f>
        <v>0</v>
      </c>
      <c r="AI165" s="233" t="n">
        <f aca="false">M165-AC165</f>
        <v>0</v>
      </c>
      <c r="AJ165" s="233" t="n">
        <f aca="false">N165-AD165</f>
        <v>0</v>
      </c>
      <c r="AK165" s="233" t="n">
        <f aca="false">O165-AE165</f>
        <v>0</v>
      </c>
    </row>
    <row r="166" customFormat="false" ht="15" hidden="true" customHeight="false" outlineLevel="0" collapsed="false">
      <c r="A166" s="268"/>
      <c r="B166" s="268"/>
      <c r="C166" s="268"/>
      <c r="D166" s="269"/>
      <c r="E166" s="269"/>
      <c r="F166" s="269"/>
      <c r="G166" s="233" t="n">
        <f aca="false">J166+M166</f>
        <v>0</v>
      </c>
      <c r="H166" s="233" t="n">
        <f aca="false">K166+N166</f>
        <v>0</v>
      </c>
      <c r="I166" s="233" t="n">
        <f aca="false">L166+O166</f>
        <v>0</v>
      </c>
      <c r="J166" s="233"/>
      <c r="K166" s="233"/>
      <c r="L166" s="233"/>
      <c r="M166" s="233"/>
      <c r="N166" s="233"/>
      <c r="O166" s="233"/>
      <c r="Z166" s="233"/>
      <c r="AA166" s="233"/>
      <c r="AB166" s="233"/>
      <c r="AC166" s="233"/>
      <c r="AD166" s="233"/>
      <c r="AE166" s="233"/>
      <c r="AF166" s="233" t="n">
        <f aca="false">J166-Z166</f>
        <v>0</v>
      </c>
      <c r="AG166" s="233" t="n">
        <f aca="false">K166-AA166</f>
        <v>0</v>
      </c>
      <c r="AH166" s="233" t="n">
        <f aca="false">L166-AB166</f>
        <v>0</v>
      </c>
      <c r="AI166" s="233" t="n">
        <f aca="false">M166-AC166</f>
        <v>0</v>
      </c>
      <c r="AJ166" s="233" t="n">
        <f aca="false">N166-AD166</f>
        <v>0</v>
      </c>
      <c r="AK166" s="233" t="n">
        <f aca="false">O166-AE166</f>
        <v>0</v>
      </c>
    </row>
    <row r="167" customFormat="false" ht="15" hidden="true" customHeight="false" outlineLevel="0" collapsed="false">
      <c r="A167" s="268"/>
      <c r="B167" s="268"/>
      <c r="C167" s="268"/>
      <c r="D167" s="269"/>
      <c r="E167" s="269"/>
      <c r="F167" s="269"/>
      <c r="G167" s="233" t="n">
        <f aca="false">J167+M167</f>
        <v>0</v>
      </c>
      <c r="H167" s="233" t="n">
        <f aca="false">K167+N167</f>
        <v>0</v>
      </c>
      <c r="I167" s="233" t="n">
        <f aca="false">L167+O167</f>
        <v>0</v>
      </c>
      <c r="J167" s="233"/>
      <c r="K167" s="233"/>
      <c r="L167" s="233"/>
      <c r="M167" s="233"/>
      <c r="N167" s="233"/>
      <c r="O167" s="233"/>
      <c r="Z167" s="233"/>
      <c r="AA167" s="233"/>
      <c r="AB167" s="233"/>
      <c r="AC167" s="233"/>
      <c r="AD167" s="233"/>
      <c r="AE167" s="233"/>
      <c r="AF167" s="233" t="n">
        <f aca="false">J167-Z167</f>
        <v>0</v>
      </c>
      <c r="AG167" s="233" t="n">
        <f aca="false">K167-AA167</f>
        <v>0</v>
      </c>
      <c r="AH167" s="233" t="n">
        <f aca="false">L167-AB167</f>
        <v>0</v>
      </c>
      <c r="AI167" s="233" t="n">
        <f aca="false">M167-AC167</f>
        <v>0</v>
      </c>
      <c r="AJ167" s="233" t="n">
        <f aca="false">N167-AD167</f>
        <v>0</v>
      </c>
      <c r="AK167" s="233" t="n">
        <f aca="false">O167-AE167</f>
        <v>0</v>
      </c>
    </row>
    <row r="168" customFormat="false" ht="15" hidden="true" customHeight="false" outlineLevel="0" collapsed="false">
      <c r="A168" s="268"/>
      <c r="B168" s="268"/>
      <c r="C168" s="268"/>
      <c r="D168" s="269"/>
      <c r="E168" s="269"/>
      <c r="F168" s="269"/>
      <c r="G168" s="233" t="n">
        <f aca="false">J168+M168</f>
        <v>0</v>
      </c>
      <c r="H168" s="233" t="n">
        <f aca="false">K168+N168</f>
        <v>0</v>
      </c>
      <c r="I168" s="233" t="n">
        <f aca="false">L168+O168</f>
        <v>0</v>
      </c>
      <c r="J168" s="233"/>
      <c r="K168" s="233"/>
      <c r="L168" s="233"/>
      <c r="M168" s="233"/>
      <c r="N168" s="233"/>
      <c r="O168" s="233"/>
      <c r="Z168" s="233"/>
      <c r="AA168" s="233"/>
      <c r="AB168" s="233"/>
      <c r="AC168" s="233"/>
      <c r="AD168" s="233"/>
      <c r="AE168" s="233"/>
      <c r="AF168" s="233" t="n">
        <f aca="false">J168-Z168</f>
        <v>0</v>
      </c>
      <c r="AG168" s="233" t="n">
        <f aca="false">K168-AA168</f>
        <v>0</v>
      </c>
      <c r="AH168" s="233" t="n">
        <f aca="false">L168-AB168</f>
        <v>0</v>
      </c>
      <c r="AI168" s="233" t="n">
        <f aca="false">M168-AC168</f>
        <v>0</v>
      </c>
      <c r="AJ168" s="233" t="n">
        <f aca="false">N168-AD168</f>
        <v>0</v>
      </c>
      <c r="AK168" s="233" t="n">
        <f aca="false">O168-AE168</f>
        <v>0</v>
      </c>
    </row>
    <row r="169" customFormat="false" ht="15" hidden="true" customHeight="false" outlineLevel="0" collapsed="false">
      <c r="A169" s="268"/>
      <c r="B169" s="268"/>
      <c r="C169" s="268"/>
      <c r="D169" s="269"/>
      <c r="E169" s="269"/>
      <c r="F169" s="269"/>
      <c r="G169" s="233" t="n">
        <f aca="false">J169+M169</f>
        <v>0</v>
      </c>
      <c r="H169" s="233" t="n">
        <f aca="false">K169+N169</f>
        <v>0</v>
      </c>
      <c r="I169" s="233" t="n">
        <f aca="false">L169+O169</f>
        <v>0</v>
      </c>
      <c r="J169" s="233"/>
      <c r="K169" s="233"/>
      <c r="L169" s="233"/>
      <c r="M169" s="233"/>
      <c r="N169" s="233"/>
      <c r="O169" s="233"/>
      <c r="Z169" s="233"/>
      <c r="AA169" s="233"/>
      <c r="AB169" s="233"/>
      <c r="AC169" s="233"/>
      <c r="AD169" s="233"/>
      <c r="AE169" s="233"/>
      <c r="AF169" s="233" t="n">
        <f aca="false">J169-Z169</f>
        <v>0</v>
      </c>
      <c r="AG169" s="233" t="n">
        <f aca="false">K169-AA169</f>
        <v>0</v>
      </c>
      <c r="AH169" s="233" t="n">
        <f aca="false">L169-AB169</f>
        <v>0</v>
      </c>
      <c r="AI169" s="233" t="n">
        <f aca="false">M169-AC169</f>
        <v>0</v>
      </c>
      <c r="AJ169" s="233" t="n">
        <f aca="false">N169-AD169</f>
        <v>0</v>
      </c>
      <c r="AK169" s="233" t="n">
        <f aca="false">O169-AE169</f>
        <v>0</v>
      </c>
    </row>
    <row r="170" customFormat="false" ht="15" hidden="true" customHeight="false" outlineLevel="0" collapsed="false">
      <c r="A170" s="268"/>
      <c r="B170" s="268"/>
      <c r="C170" s="268"/>
      <c r="D170" s="269"/>
      <c r="E170" s="269"/>
      <c r="F170" s="269"/>
      <c r="G170" s="233" t="n">
        <f aca="false">J170+M170</f>
        <v>0</v>
      </c>
      <c r="H170" s="233" t="n">
        <f aca="false">K170+N170</f>
        <v>0</v>
      </c>
      <c r="I170" s="233" t="n">
        <f aca="false">L170+O170</f>
        <v>0</v>
      </c>
      <c r="J170" s="233"/>
      <c r="K170" s="233"/>
      <c r="L170" s="233"/>
      <c r="M170" s="233"/>
      <c r="N170" s="233"/>
      <c r="O170" s="233"/>
      <c r="Z170" s="233"/>
      <c r="AA170" s="233"/>
      <c r="AB170" s="233"/>
      <c r="AC170" s="233"/>
      <c r="AD170" s="233"/>
      <c r="AE170" s="233"/>
      <c r="AF170" s="233" t="n">
        <f aca="false">J170-Z170</f>
        <v>0</v>
      </c>
      <c r="AG170" s="233" t="n">
        <f aca="false">K170-AA170</f>
        <v>0</v>
      </c>
      <c r="AH170" s="233" t="n">
        <f aca="false">L170-AB170</f>
        <v>0</v>
      </c>
      <c r="AI170" s="233" t="n">
        <f aca="false">M170-AC170</f>
        <v>0</v>
      </c>
      <c r="AJ170" s="233" t="n">
        <f aca="false">N170-AD170</f>
        <v>0</v>
      </c>
      <c r="AK170" s="233" t="n">
        <f aca="false">O170-AE170</f>
        <v>0</v>
      </c>
    </row>
    <row r="171" customFormat="false" ht="15" hidden="true" customHeight="false" outlineLevel="0" collapsed="false">
      <c r="A171" s="268"/>
      <c r="B171" s="268"/>
      <c r="C171" s="268"/>
      <c r="D171" s="269"/>
      <c r="E171" s="269"/>
      <c r="F171" s="269"/>
      <c r="G171" s="233" t="n">
        <f aca="false">J171+M171</f>
        <v>0</v>
      </c>
      <c r="H171" s="233" t="n">
        <f aca="false">K171+N171</f>
        <v>0</v>
      </c>
      <c r="I171" s="233" t="n">
        <f aca="false">L171+O171</f>
        <v>0</v>
      </c>
      <c r="J171" s="233"/>
      <c r="K171" s="233"/>
      <c r="L171" s="233"/>
      <c r="M171" s="233"/>
      <c r="N171" s="233"/>
      <c r="O171" s="233"/>
      <c r="Z171" s="233"/>
      <c r="AA171" s="233"/>
      <c r="AB171" s="233"/>
      <c r="AC171" s="233"/>
      <c r="AD171" s="233"/>
      <c r="AE171" s="233"/>
      <c r="AF171" s="233" t="n">
        <f aca="false">J171-Z171</f>
        <v>0</v>
      </c>
      <c r="AG171" s="233" t="n">
        <f aca="false">K171-AA171</f>
        <v>0</v>
      </c>
      <c r="AH171" s="233" t="n">
        <f aca="false">L171-AB171</f>
        <v>0</v>
      </c>
      <c r="AI171" s="233" t="n">
        <f aca="false">M171-AC171</f>
        <v>0</v>
      </c>
      <c r="AJ171" s="233" t="n">
        <f aca="false">N171-AD171</f>
        <v>0</v>
      </c>
      <c r="AK171" s="233" t="n">
        <f aca="false">O171-AE171</f>
        <v>0</v>
      </c>
    </row>
    <row r="172" customFormat="false" ht="15" hidden="true" customHeight="false" outlineLevel="0" collapsed="false">
      <c r="A172" s="268"/>
      <c r="B172" s="268"/>
      <c r="C172" s="268"/>
      <c r="D172" s="269"/>
      <c r="E172" s="269"/>
      <c r="F172" s="269"/>
      <c r="G172" s="233" t="n">
        <f aca="false">J172+M172</f>
        <v>0</v>
      </c>
      <c r="H172" s="233" t="n">
        <f aca="false">K172+N172</f>
        <v>0</v>
      </c>
      <c r="I172" s="233" t="n">
        <f aca="false">L172+O172</f>
        <v>0</v>
      </c>
      <c r="J172" s="233"/>
      <c r="K172" s="233"/>
      <c r="L172" s="233"/>
      <c r="M172" s="233"/>
      <c r="N172" s="233"/>
      <c r="O172" s="233"/>
      <c r="Z172" s="233"/>
      <c r="AA172" s="233"/>
      <c r="AB172" s="233"/>
      <c r="AC172" s="233"/>
      <c r="AD172" s="233"/>
      <c r="AE172" s="233"/>
      <c r="AF172" s="233" t="n">
        <f aca="false">J172-Z172</f>
        <v>0</v>
      </c>
      <c r="AG172" s="233" t="n">
        <f aca="false">K172-AA172</f>
        <v>0</v>
      </c>
      <c r="AH172" s="233" t="n">
        <f aca="false">L172-AB172</f>
        <v>0</v>
      </c>
      <c r="AI172" s="233" t="n">
        <f aca="false">M172-AC172</f>
        <v>0</v>
      </c>
      <c r="AJ172" s="233" t="n">
        <f aca="false">N172-AD172</f>
        <v>0</v>
      </c>
      <c r="AK172" s="233" t="n">
        <f aca="false">O172-AE172</f>
        <v>0</v>
      </c>
    </row>
    <row r="173" customFormat="false" ht="15" hidden="true" customHeight="false" outlineLevel="0" collapsed="false">
      <c r="A173" s="268"/>
      <c r="B173" s="268"/>
      <c r="C173" s="268"/>
      <c r="D173" s="269"/>
      <c r="E173" s="269"/>
      <c r="F173" s="269"/>
      <c r="G173" s="233" t="n">
        <f aca="false">J173+M173</f>
        <v>0</v>
      </c>
      <c r="H173" s="233" t="n">
        <f aca="false">K173+N173</f>
        <v>0</v>
      </c>
      <c r="I173" s="233" t="n">
        <f aca="false">L173+O173</f>
        <v>0</v>
      </c>
      <c r="J173" s="233"/>
      <c r="K173" s="233"/>
      <c r="L173" s="233"/>
      <c r="M173" s="233"/>
      <c r="N173" s="233"/>
      <c r="O173" s="233"/>
      <c r="Z173" s="233"/>
      <c r="AA173" s="233"/>
      <c r="AB173" s="233"/>
      <c r="AC173" s="233"/>
      <c r="AD173" s="233"/>
      <c r="AE173" s="233"/>
      <c r="AF173" s="233" t="n">
        <f aca="false">J173-Z173</f>
        <v>0</v>
      </c>
      <c r="AG173" s="233" t="n">
        <f aca="false">K173-AA173</f>
        <v>0</v>
      </c>
      <c r="AH173" s="233" t="n">
        <f aca="false">L173-AB173</f>
        <v>0</v>
      </c>
      <c r="AI173" s="233" t="n">
        <f aca="false">M173-AC173</f>
        <v>0</v>
      </c>
      <c r="AJ173" s="233" t="n">
        <f aca="false">N173-AD173</f>
        <v>0</v>
      </c>
      <c r="AK173" s="233" t="n">
        <f aca="false">O173-AE173</f>
        <v>0</v>
      </c>
    </row>
    <row r="174" customFormat="false" ht="15" hidden="true" customHeight="false" outlineLevel="0" collapsed="false">
      <c r="A174" s="268"/>
      <c r="B174" s="268"/>
      <c r="C174" s="268"/>
      <c r="D174" s="269"/>
      <c r="E174" s="269"/>
      <c r="F174" s="269"/>
      <c r="G174" s="233" t="n">
        <f aca="false">J174+M174</f>
        <v>0</v>
      </c>
      <c r="H174" s="233" t="n">
        <f aca="false">K174+N174</f>
        <v>0</v>
      </c>
      <c r="I174" s="233" t="n">
        <f aca="false">L174+O174</f>
        <v>0</v>
      </c>
      <c r="J174" s="233"/>
      <c r="K174" s="233"/>
      <c r="L174" s="233"/>
      <c r="M174" s="233"/>
      <c r="N174" s="233"/>
      <c r="O174" s="233"/>
      <c r="Z174" s="233"/>
      <c r="AA174" s="233"/>
      <c r="AB174" s="233"/>
      <c r="AC174" s="233"/>
      <c r="AD174" s="233"/>
      <c r="AE174" s="233"/>
      <c r="AF174" s="233" t="n">
        <f aca="false">J174-Z174</f>
        <v>0</v>
      </c>
      <c r="AG174" s="233" t="n">
        <f aca="false">K174-AA174</f>
        <v>0</v>
      </c>
      <c r="AH174" s="233" t="n">
        <f aca="false">L174-AB174</f>
        <v>0</v>
      </c>
      <c r="AI174" s="233" t="n">
        <f aca="false">M174-AC174</f>
        <v>0</v>
      </c>
      <c r="AJ174" s="233" t="n">
        <f aca="false">N174-AD174</f>
        <v>0</v>
      </c>
      <c r="AK174" s="233" t="n">
        <f aca="false">O174-AE174</f>
        <v>0</v>
      </c>
    </row>
    <row r="175" customFormat="false" ht="15" hidden="true" customHeight="false" outlineLevel="0" collapsed="false">
      <c r="A175" s="268"/>
      <c r="B175" s="268"/>
      <c r="C175" s="268"/>
      <c r="D175" s="269"/>
      <c r="E175" s="269"/>
      <c r="F175" s="269"/>
      <c r="G175" s="233" t="n">
        <f aca="false">J175+M175</f>
        <v>0</v>
      </c>
      <c r="H175" s="233" t="n">
        <f aca="false">K175+N175</f>
        <v>0</v>
      </c>
      <c r="I175" s="233" t="n">
        <f aca="false">L175+O175</f>
        <v>0</v>
      </c>
      <c r="J175" s="233"/>
      <c r="K175" s="233"/>
      <c r="L175" s="233"/>
      <c r="M175" s="233"/>
      <c r="N175" s="233"/>
      <c r="O175" s="233"/>
      <c r="Z175" s="233"/>
      <c r="AA175" s="233"/>
      <c r="AB175" s="233"/>
      <c r="AC175" s="233"/>
      <c r="AD175" s="233"/>
      <c r="AE175" s="233"/>
      <c r="AF175" s="233" t="n">
        <f aca="false">J175-Z175</f>
        <v>0</v>
      </c>
      <c r="AG175" s="233" t="n">
        <f aca="false">K175-AA175</f>
        <v>0</v>
      </c>
      <c r="AH175" s="233" t="n">
        <f aca="false">L175-AB175</f>
        <v>0</v>
      </c>
      <c r="AI175" s="233" t="n">
        <f aca="false">M175-AC175</f>
        <v>0</v>
      </c>
      <c r="AJ175" s="233" t="n">
        <f aca="false">N175-AD175</f>
        <v>0</v>
      </c>
      <c r="AK175" s="233" t="n">
        <f aca="false">O175-AE175</f>
        <v>0</v>
      </c>
    </row>
    <row r="176" s="196" customFormat="true" ht="15" hidden="true" customHeight="false" outlineLevel="0" collapsed="false">
      <c r="A176" s="268"/>
      <c r="B176" s="268"/>
      <c r="C176" s="268"/>
      <c r="D176" s="269"/>
      <c r="E176" s="269"/>
      <c r="F176" s="269"/>
      <c r="G176" s="233" t="n">
        <f aca="false">J176+M176</f>
        <v>0</v>
      </c>
      <c r="H176" s="233" t="n">
        <f aca="false">K176+N176</f>
        <v>0</v>
      </c>
      <c r="I176" s="233" t="n">
        <f aca="false">L176+O176</f>
        <v>0</v>
      </c>
      <c r="J176" s="233"/>
      <c r="K176" s="233"/>
      <c r="L176" s="233"/>
      <c r="M176" s="233"/>
      <c r="N176" s="233"/>
      <c r="O176" s="233"/>
      <c r="P176" s="188"/>
      <c r="Q176" s="188"/>
      <c r="R176" s="228"/>
      <c r="Z176" s="216" t="n">
        <v>0</v>
      </c>
      <c r="AA176" s="216" t="n">
        <v>0</v>
      </c>
      <c r="AB176" s="216" t="n">
        <v>0</v>
      </c>
      <c r="AC176" s="216" t="n">
        <v>0</v>
      </c>
      <c r="AD176" s="216" t="n">
        <v>0</v>
      </c>
      <c r="AE176" s="216" t="n">
        <v>0</v>
      </c>
      <c r="AF176" s="216" t="n">
        <f aca="false">J176-Z176</f>
        <v>0</v>
      </c>
      <c r="AG176" s="216" t="n">
        <f aca="false">K176-AA176</f>
        <v>0</v>
      </c>
      <c r="AH176" s="216" t="n">
        <f aca="false">L176-AB176</f>
        <v>0</v>
      </c>
      <c r="AI176" s="216" t="n">
        <f aca="false">M176-AC176</f>
        <v>0</v>
      </c>
      <c r="AJ176" s="216" t="n">
        <f aca="false">N176-AD176</f>
        <v>0</v>
      </c>
      <c r="AK176" s="216" t="n">
        <f aca="false">O176-AE176</f>
        <v>0</v>
      </c>
      <c r="AM176" s="191"/>
      <c r="AN176" s="192"/>
    </row>
    <row r="177" customFormat="false" ht="15" hidden="true" customHeight="false" outlineLevel="0" collapsed="false">
      <c r="A177" s="268"/>
      <c r="B177" s="268"/>
      <c r="C177" s="268"/>
      <c r="D177" s="269"/>
      <c r="E177" s="269"/>
      <c r="F177" s="269"/>
      <c r="G177" s="233" t="n">
        <f aca="false">J177+M177</f>
        <v>0</v>
      </c>
      <c r="H177" s="233" t="n">
        <f aca="false">K177+N177</f>
        <v>0</v>
      </c>
      <c r="I177" s="233" t="n">
        <f aca="false">L177+O177</f>
        <v>0</v>
      </c>
      <c r="J177" s="233"/>
      <c r="K177" s="233"/>
      <c r="L177" s="233"/>
      <c r="M177" s="233"/>
      <c r="N177" s="233"/>
      <c r="O177" s="233"/>
      <c r="Z177" s="233"/>
      <c r="AA177" s="233"/>
      <c r="AB177" s="233"/>
      <c r="AC177" s="233"/>
      <c r="AD177" s="233"/>
      <c r="AE177" s="233"/>
      <c r="AF177" s="233" t="n">
        <f aca="false">J177-Z177</f>
        <v>0</v>
      </c>
      <c r="AG177" s="233" t="n">
        <f aca="false">K177-AA177</f>
        <v>0</v>
      </c>
      <c r="AH177" s="233" t="n">
        <f aca="false">L177-AB177</f>
        <v>0</v>
      </c>
      <c r="AI177" s="233" t="n">
        <f aca="false">M177-AC177</f>
        <v>0</v>
      </c>
      <c r="AJ177" s="233" t="n">
        <f aca="false">N177-AD177</f>
        <v>0</v>
      </c>
      <c r="AK177" s="233" t="n">
        <f aca="false">O177-AE177</f>
        <v>0</v>
      </c>
      <c r="AN177" s="192" t="n">
        <f aca="false">J177-AM177</f>
        <v>0</v>
      </c>
    </row>
    <row r="178" customFormat="false" ht="15" hidden="true" customHeight="false" outlineLevel="0" collapsed="false">
      <c r="A178" s="268"/>
      <c r="B178" s="268"/>
      <c r="C178" s="268"/>
      <c r="D178" s="269"/>
      <c r="E178" s="269"/>
      <c r="F178" s="269"/>
      <c r="G178" s="233" t="n">
        <f aca="false">J178+M178</f>
        <v>0</v>
      </c>
      <c r="H178" s="233" t="n">
        <f aca="false">K178+N178</f>
        <v>0</v>
      </c>
      <c r="I178" s="233" t="n">
        <f aca="false">L178+O178</f>
        <v>0</v>
      </c>
      <c r="J178" s="233"/>
      <c r="K178" s="233"/>
      <c r="L178" s="233"/>
      <c r="M178" s="233"/>
      <c r="N178" s="233"/>
      <c r="O178" s="233"/>
      <c r="Z178" s="233"/>
      <c r="AA178" s="233"/>
      <c r="AB178" s="233"/>
      <c r="AC178" s="233"/>
      <c r="AD178" s="233"/>
      <c r="AE178" s="233"/>
      <c r="AF178" s="233" t="n">
        <f aca="false">J178-Z178</f>
        <v>0</v>
      </c>
      <c r="AG178" s="233" t="n">
        <f aca="false">K178-AA178</f>
        <v>0</v>
      </c>
      <c r="AH178" s="233" t="n">
        <f aca="false">L178-AB178</f>
        <v>0</v>
      </c>
      <c r="AI178" s="233" t="n">
        <f aca="false">M178-AC178</f>
        <v>0</v>
      </c>
      <c r="AJ178" s="233" t="n">
        <f aca="false">N178-AD178</f>
        <v>0</v>
      </c>
      <c r="AK178" s="233" t="n">
        <f aca="false">O178-AE178</f>
        <v>0</v>
      </c>
      <c r="AN178" s="192" t="n">
        <f aca="false">J178-AM178</f>
        <v>0</v>
      </c>
    </row>
    <row r="179" customFormat="false" ht="14.25" hidden="true" customHeight="true" outlineLevel="0" collapsed="false">
      <c r="A179" s="268"/>
      <c r="B179" s="268"/>
      <c r="C179" s="268"/>
      <c r="D179" s="269"/>
      <c r="E179" s="269"/>
      <c r="F179" s="269"/>
      <c r="G179" s="233" t="n">
        <f aca="false">J179+M179</f>
        <v>0</v>
      </c>
      <c r="H179" s="233" t="n">
        <f aca="false">K179+N179</f>
        <v>0</v>
      </c>
      <c r="I179" s="233" t="n">
        <f aca="false">L179+O179</f>
        <v>0</v>
      </c>
      <c r="J179" s="233"/>
      <c r="K179" s="233"/>
      <c r="L179" s="233"/>
      <c r="M179" s="233"/>
      <c r="N179" s="233"/>
      <c r="O179" s="233"/>
      <c r="Z179" s="233"/>
      <c r="AA179" s="233"/>
      <c r="AB179" s="233"/>
      <c r="AC179" s="233"/>
      <c r="AD179" s="233"/>
      <c r="AE179" s="233"/>
      <c r="AF179" s="233" t="n">
        <f aca="false">J179-Z179</f>
        <v>0</v>
      </c>
      <c r="AG179" s="233" t="n">
        <f aca="false">K179-AA179</f>
        <v>0</v>
      </c>
      <c r="AH179" s="233" t="n">
        <f aca="false">L179-AB179</f>
        <v>0</v>
      </c>
      <c r="AI179" s="233" t="n">
        <f aca="false">M179-AC179</f>
        <v>0</v>
      </c>
      <c r="AJ179" s="233" t="n">
        <f aca="false">N179-AD179</f>
        <v>0</v>
      </c>
      <c r="AK179" s="233" t="n">
        <f aca="false">O179-AE179</f>
        <v>0</v>
      </c>
    </row>
    <row r="180" s="196" customFormat="true" ht="15" hidden="true" customHeight="false" outlineLevel="0" collapsed="false">
      <c r="A180" s="268"/>
      <c r="B180" s="268"/>
      <c r="C180" s="268"/>
      <c r="D180" s="269"/>
      <c r="E180" s="269"/>
      <c r="F180" s="269"/>
      <c r="G180" s="233" t="n">
        <f aca="false">J180+M180</f>
        <v>0</v>
      </c>
      <c r="H180" s="233" t="n">
        <f aca="false">K180+N180</f>
        <v>0</v>
      </c>
      <c r="I180" s="233" t="n">
        <f aca="false">L180+O180</f>
        <v>0</v>
      </c>
      <c r="J180" s="233"/>
      <c r="K180" s="233"/>
      <c r="L180" s="233"/>
      <c r="M180" s="233"/>
      <c r="N180" s="233"/>
      <c r="O180" s="233"/>
      <c r="P180" s="188"/>
      <c r="Q180" s="188"/>
      <c r="R180" s="228"/>
      <c r="Z180" s="216" t="n">
        <v>0</v>
      </c>
      <c r="AA180" s="216" t="n">
        <v>0</v>
      </c>
      <c r="AB180" s="216" t="n">
        <v>0</v>
      </c>
      <c r="AC180" s="216" t="n">
        <v>0</v>
      </c>
      <c r="AD180" s="216" t="n">
        <v>0</v>
      </c>
      <c r="AE180" s="216" t="n">
        <v>0</v>
      </c>
      <c r="AF180" s="216" t="n">
        <f aca="false">J180-Z180</f>
        <v>0</v>
      </c>
      <c r="AG180" s="216" t="n">
        <f aca="false">K180-AA180</f>
        <v>0</v>
      </c>
      <c r="AH180" s="216" t="n">
        <f aca="false">L180-AB180</f>
        <v>0</v>
      </c>
      <c r="AI180" s="216" t="n">
        <f aca="false">M180-AC180</f>
        <v>0</v>
      </c>
      <c r="AJ180" s="216" t="n">
        <f aca="false">N180-AD180</f>
        <v>0</v>
      </c>
      <c r="AK180" s="216" t="n">
        <f aca="false">O180-AE180</f>
        <v>0</v>
      </c>
      <c r="AM180" s="191"/>
      <c r="AN180" s="192"/>
    </row>
    <row r="181" customFormat="false" ht="15" hidden="false" customHeight="false" outlineLevel="0" collapsed="false">
      <c r="A181" s="268"/>
      <c r="B181" s="268"/>
      <c r="C181" s="269"/>
      <c r="D181" s="269"/>
      <c r="E181" s="269"/>
      <c r="F181" s="269"/>
      <c r="G181" s="233" t="n">
        <f aca="false">J181+M181</f>
        <v>0</v>
      </c>
      <c r="H181" s="233" t="n">
        <f aca="false">K181+N181</f>
        <v>0</v>
      </c>
      <c r="I181" s="233" t="n">
        <f aca="false">L181+O181</f>
        <v>0</v>
      </c>
      <c r="J181" s="233"/>
      <c r="K181" s="233"/>
      <c r="L181" s="233"/>
      <c r="M181" s="233"/>
      <c r="N181" s="233"/>
      <c r="O181" s="233"/>
      <c r="Z181" s="233"/>
      <c r="AA181" s="233"/>
      <c r="AB181" s="233"/>
      <c r="AC181" s="233"/>
      <c r="AD181" s="233"/>
      <c r="AE181" s="233"/>
      <c r="AF181" s="233" t="n">
        <f aca="false">J181-Z181</f>
        <v>0</v>
      </c>
      <c r="AG181" s="233" t="n">
        <f aca="false">K181-AA181</f>
        <v>0</v>
      </c>
      <c r="AH181" s="233" t="n">
        <f aca="false">L181-AB181</f>
        <v>0</v>
      </c>
      <c r="AI181" s="233" t="n">
        <f aca="false">M181-AC181</f>
        <v>0</v>
      </c>
      <c r="AJ181" s="233" t="n">
        <f aca="false">N181-AD181</f>
        <v>0</v>
      </c>
      <c r="AK181" s="233" t="n">
        <f aca="false">O181-AE181</f>
        <v>0</v>
      </c>
    </row>
    <row r="182" customFormat="false" ht="15" hidden="false" customHeight="false" outlineLevel="0" collapsed="false">
      <c r="A182" s="268"/>
      <c r="B182" s="268"/>
      <c r="C182" s="269"/>
      <c r="D182" s="269"/>
      <c r="E182" s="269"/>
      <c r="F182" s="269"/>
      <c r="G182" s="233" t="n">
        <f aca="false">J182+M182</f>
        <v>0</v>
      </c>
      <c r="H182" s="233" t="n">
        <f aca="false">K182+N182</f>
        <v>0</v>
      </c>
      <c r="I182" s="233" t="n">
        <f aca="false">L182+O182</f>
        <v>0</v>
      </c>
      <c r="J182" s="233"/>
      <c r="K182" s="233"/>
      <c r="L182" s="233"/>
      <c r="M182" s="233"/>
      <c r="N182" s="233"/>
      <c r="O182" s="233"/>
      <c r="Z182" s="233"/>
      <c r="AA182" s="233"/>
      <c r="AB182" s="233"/>
      <c r="AC182" s="233"/>
      <c r="AD182" s="233"/>
      <c r="AE182" s="233"/>
      <c r="AF182" s="233" t="n">
        <f aca="false">J182-Z182</f>
        <v>0</v>
      </c>
      <c r="AG182" s="233" t="n">
        <f aca="false">K182-AA182</f>
        <v>0</v>
      </c>
      <c r="AH182" s="233" t="n">
        <f aca="false">L182-AB182</f>
        <v>0</v>
      </c>
      <c r="AI182" s="233" t="n">
        <f aca="false">M182-AC182</f>
        <v>0</v>
      </c>
      <c r="AJ182" s="233" t="n">
        <f aca="false">N182-AD182</f>
        <v>0</v>
      </c>
      <c r="AK182" s="233" t="n">
        <f aca="false">O182-AE182</f>
        <v>0</v>
      </c>
    </row>
    <row r="183" customFormat="false" ht="15" hidden="false" customHeight="false" outlineLevel="0" collapsed="false">
      <c r="A183" s="277"/>
      <c r="B183" s="277"/>
      <c r="C183" s="278"/>
      <c r="D183" s="278"/>
      <c r="E183" s="278"/>
      <c r="F183" s="278"/>
      <c r="G183" s="216" t="n">
        <f aca="false">SUM(G184:G202)</f>
        <v>0</v>
      </c>
      <c r="H183" s="216" t="n">
        <f aca="false">SUM(H184:H202)</f>
        <v>0</v>
      </c>
      <c r="I183" s="216" t="n">
        <f aca="false">SUM(I184:I202)</f>
        <v>0</v>
      </c>
      <c r="J183" s="216" t="n">
        <f aca="false">SUM(J184:J202)</f>
        <v>0</v>
      </c>
      <c r="K183" s="216" t="n">
        <f aca="false">SUM(K184:K202)</f>
        <v>0</v>
      </c>
      <c r="L183" s="216" t="n">
        <f aca="false">SUM(L184:L202)</f>
        <v>0</v>
      </c>
      <c r="M183" s="216" t="n">
        <f aca="false">SUM(M184:M202)</f>
        <v>0</v>
      </c>
      <c r="N183" s="216" t="n">
        <f aca="false">SUM(N184:N202)</f>
        <v>0</v>
      </c>
      <c r="O183" s="216" t="n">
        <f aca="false">SUM(O184:O202)</f>
        <v>0</v>
      </c>
      <c r="P183" s="227" t="s">
        <v>517</v>
      </c>
      <c r="Q183" s="227"/>
      <c r="Z183" s="233"/>
      <c r="AA183" s="233"/>
      <c r="AB183" s="233"/>
      <c r="AC183" s="233"/>
      <c r="AD183" s="233"/>
      <c r="AE183" s="233"/>
      <c r="AF183" s="233" t="n">
        <f aca="false">J183-Z183</f>
        <v>0</v>
      </c>
      <c r="AG183" s="233" t="n">
        <f aca="false">K183-AA183</f>
        <v>0</v>
      </c>
      <c r="AH183" s="233" t="n">
        <f aca="false">L183-AB183</f>
        <v>0</v>
      </c>
      <c r="AI183" s="233" t="n">
        <f aca="false">M183-AC183</f>
        <v>0</v>
      </c>
      <c r="AJ183" s="233" t="n">
        <f aca="false">N183-AD183</f>
        <v>0</v>
      </c>
      <c r="AK183" s="233" t="n">
        <f aca="false">O183-AE183</f>
        <v>0</v>
      </c>
    </row>
    <row r="184" s="206" customFormat="true" ht="15" hidden="false" customHeight="false" outlineLevel="0" collapsed="false">
      <c r="A184" s="268"/>
      <c r="B184" s="268"/>
      <c r="C184" s="269"/>
      <c r="D184" s="269"/>
      <c r="E184" s="269"/>
      <c r="F184" s="269"/>
      <c r="G184" s="233" t="n">
        <f aca="false">J184+M184</f>
        <v>0</v>
      </c>
      <c r="H184" s="233" t="n">
        <f aca="false">K184+N184</f>
        <v>0</v>
      </c>
      <c r="I184" s="233" t="n">
        <f aca="false">L184+O184</f>
        <v>0</v>
      </c>
      <c r="J184" s="233"/>
      <c r="K184" s="233"/>
      <c r="L184" s="233"/>
      <c r="M184" s="233"/>
      <c r="N184" s="233"/>
      <c r="O184" s="233"/>
      <c r="P184" s="188"/>
      <c r="Q184" s="188"/>
      <c r="R184" s="207"/>
      <c r="Z184" s="209" t="n">
        <v>0</v>
      </c>
      <c r="AA184" s="209" t="n">
        <v>0</v>
      </c>
      <c r="AB184" s="209" t="n">
        <v>0</v>
      </c>
      <c r="AC184" s="209" t="n">
        <v>0</v>
      </c>
      <c r="AD184" s="209" t="n">
        <v>0</v>
      </c>
      <c r="AE184" s="209" t="n">
        <v>0</v>
      </c>
      <c r="AF184" s="209" t="n">
        <f aca="false">J184-Z184</f>
        <v>0</v>
      </c>
      <c r="AG184" s="209" t="n">
        <f aca="false">K184-AA184</f>
        <v>0</v>
      </c>
      <c r="AH184" s="209" t="n">
        <f aca="false">L184-AB184</f>
        <v>0</v>
      </c>
      <c r="AI184" s="209" t="n">
        <f aca="false">M184-AC184</f>
        <v>0</v>
      </c>
      <c r="AJ184" s="209" t="n">
        <f aca="false">N184-AD184</f>
        <v>0</v>
      </c>
      <c r="AK184" s="209" t="n">
        <f aca="false">O184-AE184</f>
        <v>0</v>
      </c>
      <c r="AM184" s="191"/>
      <c r="AN184" s="192"/>
    </row>
    <row r="185" s="196" customFormat="true" ht="15" hidden="false" customHeight="false" outlineLevel="0" collapsed="false">
      <c r="A185" s="268"/>
      <c r="B185" s="268"/>
      <c r="C185" s="269"/>
      <c r="D185" s="269"/>
      <c r="E185" s="269"/>
      <c r="F185" s="269"/>
      <c r="G185" s="233" t="n">
        <f aca="false">J185+M185</f>
        <v>0</v>
      </c>
      <c r="H185" s="233" t="n">
        <f aca="false">K185+N185</f>
        <v>0</v>
      </c>
      <c r="I185" s="233" t="n">
        <f aca="false">L185+O185</f>
        <v>0</v>
      </c>
      <c r="J185" s="233"/>
      <c r="K185" s="233"/>
      <c r="L185" s="233"/>
      <c r="M185" s="233"/>
      <c r="N185" s="233"/>
      <c r="O185" s="233"/>
      <c r="P185" s="188"/>
      <c r="Q185" s="188"/>
      <c r="R185" s="228"/>
      <c r="Z185" s="216" t="n">
        <v>0</v>
      </c>
      <c r="AA185" s="216" t="n">
        <v>0</v>
      </c>
      <c r="AB185" s="216" t="n">
        <v>0</v>
      </c>
      <c r="AC185" s="216" t="n">
        <v>0</v>
      </c>
      <c r="AD185" s="216" t="n">
        <v>0</v>
      </c>
      <c r="AE185" s="216" t="n">
        <v>0</v>
      </c>
      <c r="AF185" s="216" t="n">
        <f aca="false">J185-Z185</f>
        <v>0</v>
      </c>
      <c r="AG185" s="216" t="n">
        <f aca="false">K185-AA185</f>
        <v>0</v>
      </c>
      <c r="AH185" s="216" t="n">
        <f aca="false">L185-AB185</f>
        <v>0</v>
      </c>
      <c r="AI185" s="216" t="n">
        <f aca="false">M185-AC185</f>
        <v>0</v>
      </c>
      <c r="AJ185" s="216" t="n">
        <f aca="false">N185-AD185</f>
        <v>0</v>
      </c>
      <c r="AK185" s="216" t="n">
        <f aca="false">O185-AE185</f>
        <v>0</v>
      </c>
      <c r="AM185" s="191"/>
      <c r="AN185" s="192"/>
    </row>
    <row r="186" customFormat="false" ht="15" hidden="false" customHeight="false" outlineLevel="0" collapsed="false">
      <c r="A186" s="268"/>
      <c r="B186" s="268"/>
      <c r="C186" s="269"/>
      <c r="D186" s="269"/>
      <c r="E186" s="269"/>
      <c r="F186" s="269"/>
      <c r="G186" s="233" t="n">
        <f aca="false">J186+M186</f>
        <v>0</v>
      </c>
      <c r="H186" s="233" t="n">
        <f aca="false">K186+N186</f>
        <v>0</v>
      </c>
      <c r="I186" s="233" t="n">
        <f aca="false">L186+O186</f>
        <v>0</v>
      </c>
      <c r="J186" s="233"/>
      <c r="K186" s="233"/>
      <c r="L186" s="233"/>
      <c r="M186" s="233"/>
      <c r="N186" s="233"/>
      <c r="O186" s="233"/>
      <c r="Z186" s="233"/>
      <c r="AA186" s="233"/>
      <c r="AB186" s="233"/>
      <c r="AC186" s="233"/>
      <c r="AD186" s="233"/>
      <c r="AE186" s="233"/>
      <c r="AF186" s="233" t="n">
        <f aca="false">J186-Z186</f>
        <v>0</v>
      </c>
      <c r="AG186" s="233" t="n">
        <f aca="false">K186-AA186</f>
        <v>0</v>
      </c>
      <c r="AH186" s="233" t="n">
        <f aca="false">L186-AB186</f>
        <v>0</v>
      </c>
      <c r="AI186" s="233" t="n">
        <f aca="false">M186-AC186</f>
        <v>0</v>
      </c>
      <c r="AJ186" s="233" t="n">
        <f aca="false">N186-AD186</f>
        <v>0</v>
      </c>
      <c r="AK186" s="233" t="n">
        <f aca="false">O186-AE186</f>
        <v>0</v>
      </c>
    </row>
    <row r="187" customFormat="false" ht="15" hidden="false" customHeight="false" outlineLevel="0" collapsed="false">
      <c r="A187" s="268"/>
      <c r="B187" s="268"/>
      <c r="C187" s="269"/>
      <c r="D187" s="269"/>
      <c r="E187" s="269"/>
      <c r="F187" s="269"/>
      <c r="G187" s="233" t="n">
        <f aca="false">J187+M187</f>
        <v>0</v>
      </c>
      <c r="H187" s="233" t="n">
        <f aca="false">K187+N187</f>
        <v>0</v>
      </c>
      <c r="I187" s="233" t="n">
        <f aca="false">L187+O187</f>
        <v>0</v>
      </c>
      <c r="J187" s="233"/>
      <c r="K187" s="233"/>
      <c r="L187" s="233"/>
      <c r="M187" s="233"/>
      <c r="N187" s="233"/>
      <c r="O187" s="233"/>
      <c r="Z187" s="233"/>
      <c r="AA187" s="233"/>
      <c r="AB187" s="233"/>
      <c r="AC187" s="233"/>
      <c r="AD187" s="233"/>
      <c r="AE187" s="233"/>
      <c r="AF187" s="233" t="n">
        <f aca="false">J187-Z187</f>
        <v>0</v>
      </c>
      <c r="AG187" s="233" t="n">
        <f aca="false">K187-AA187</f>
        <v>0</v>
      </c>
      <c r="AH187" s="233" t="n">
        <f aca="false">L187-AB187</f>
        <v>0</v>
      </c>
      <c r="AI187" s="233" t="n">
        <f aca="false">M187-AC187</f>
        <v>0</v>
      </c>
      <c r="AJ187" s="233" t="n">
        <f aca="false">N187-AD187</f>
        <v>0</v>
      </c>
      <c r="AK187" s="233" t="n">
        <f aca="false">O187-AE187</f>
        <v>0</v>
      </c>
    </row>
    <row r="188" customFormat="false" ht="15" hidden="false" customHeight="false" outlineLevel="0" collapsed="false">
      <c r="A188" s="268"/>
      <c r="B188" s="268"/>
      <c r="C188" s="269"/>
      <c r="D188" s="269"/>
      <c r="E188" s="269"/>
      <c r="F188" s="269"/>
      <c r="G188" s="233" t="n">
        <f aca="false">J188+M188</f>
        <v>0</v>
      </c>
      <c r="H188" s="233" t="n">
        <f aca="false">K188+N188</f>
        <v>0</v>
      </c>
      <c r="I188" s="233" t="n">
        <f aca="false">L188+O188</f>
        <v>0</v>
      </c>
      <c r="J188" s="233"/>
      <c r="K188" s="233"/>
      <c r="L188" s="233"/>
      <c r="M188" s="233"/>
      <c r="N188" s="233"/>
      <c r="O188" s="233"/>
      <c r="Z188" s="233"/>
      <c r="AA188" s="233"/>
      <c r="AB188" s="233"/>
      <c r="AC188" s="233"/>
      <c r="AD188" s="233"/>
      <c r="AE188" s="233"/>
      <c r="AF188" s="233" t="n">
        <f aca="false">J188-Z188</f>
        <v>0</v>
      </c>
      <c r="AG188" s="233" t="n">
        <f aca="false">K188-AA188</f>
        <v>0</v>
      </c>
      <c r="AH188" s="233" t="n">
        <f aca="false">L188-AB188</f>
        <v>0</v>
      </c>
      <c r="AI188" s="233" t="n">
        <f aca="false">M188-AC188</f>
        <v>0</v>
      </c>
      <c r="AJ188" s="233" t="n">
        <f aca="false">N188-AD188</f>
        <v>0</v>
      </c>
      <c r="AK188" s="233" t="n">
        <f aca="false">O188-AE188</f>
        <v>0</v>
      </c>
    </row>
    <row r="189" s="196" customFormat="true" ht="15" hidden="false" customHeight="false" outlineLevel="0" collapsed="false">
      <c r="A189" s="268"/>
      <c r="B189" s="268"/>
      <c r="C189" s="269"/>
      <c r="D189" s="269"/>
      <c r="E189" s="269"/>
      <c r="F189" s="269"/>
      <c r="G189" s="233" t="n">
        <f aca="false">J189+M189</f>
        <v>0</v>
      </c>
      <c r="H189" s="233" t="n">
        <f aca="false">K189+N189</f>
        <v>0</v>
      </c>
      <c r="I189" s="233" t="n">
        <f aca="false">L189+O189</f>
        <v>0</v>
      </c>
      <c r="J189" s="233"/>
      <c r="K189" s="233"/>
      <c r="L189" s="233"/>
      <c r="M189" s="233"/>
      <c r="N189" s="233"/>
      <c r="O189" s="233"/>
      <c r="P189" s="188"/>
      <c r="Q189" s="188"/>
      <c r="R189" s="228"/>
      <c r="Z189" s="216" t="n">
        <v>0</v>
      </c>
      <c r="AA189" s="216" t="n">
        <v>0</v>
      </c>
      <c r="AB189" s="216" t="n">
        <v>0</v>
      </c>
      <c r="AC189" s="216" t="n">
        <v>0</v>
      </c>
      <c r="AD189" s="216" t="n">
        <v>0</v>
      </c>
      <c r="AE189" s="216" t="n">
        <v>0</v>
      </c>
      <c r="AF189" s="216" t="n">
        <f aca="false">J189-Z189</f>
        <v>0</v>
      </c>
      <c r="AG189" s="216" t="n">
        <f aca="false">K189-AA189</f>
        <v>0</v>
      </c>
      <c r="AH189" s="216" t="n">
        <f aca="false">L189-AB189</f>
        <v>0</v>
      </c>
      <c r="AI189" s="216" t="n">
        <f aca="false">M189-AC189</f>
        <v>0</v>
      </c>
      <c r="AJ189" s="216" t="n">
        <f aca="false">N189-AD189</f>
        <v>0</v>
      </c>
      <c r="AK189" s="216" t="n">
        <f aca="false">O189-AE189</f>
        <v>0</v>
      </c>
      <c r="AM189" s="191"/>
      <c r="AN189" s="192"/>
    </row>
    <row r="190" customFormat="false" ht="15" hidden="false" customHeight="false" outlineLevel="0" collapsed="false">
      <c r="A190" s="268"/>
      <c r="B190" s="268"/>
      <c r="C190" s="269"/>
      <c r="D190" s="269"/>
      <c r="E190" s="269"/>
      <c r="F190" s="269"/>
      <c r="G190" s="233" t="n">
        <f aca="false">J190+M190</f>
        <v>0</v>
      </c>
      <c r="H190" s="233" t="n">
        <f aca="false">K190+N190</f>
        <v>0</v>
      </c>
      <c r="I190" s="233" t="n">
        <f aca="false">L190+O190</f>
        <v>0</v>
      </c>
      <c r="J190" s="233"/>
      <c r="K190" s="233"/>
      <c r="L190" s="233"/>
      <c r="M190" s="233"/>
      <c r="N190" s="233"/>
      <c r="O190" s="233"/>
      <c r="Z190" s="233"/>
      <c r="AA190" s="233"/>
      <c r="AB190" s="233"/>
      <c r="AC190" s="233"/>
      <c r="AD190" s="233"/>
      <c r="AE190" s="233"/>
      <c r="AF190" s="233" t="n">
        <f aca="false">J190-Z190</f>
        <v>0</v>
      </c>
      <c r="AG190" s="233" t="n">
        <f aca="false">K190-AA190</f>
        <v>0</v>
      </c>
      <c r="AH190" s="233" t="n">
        <f aca="false">L190-AB190</f>
        <v>0</v>
      </c>
      <c r="AI190" s="233" t="n">
        <f aca="false">M190-AC190</f>
        <v>0</v>
      </c>
      <c r="AJ190" s="233" t="n">
        <f aca="false">N190-AD190</f>
        <v>0</v>
      </c>
      <c r="AK190" s="233" t="n">
        <f aca="false">O190-AE190</f>
        <v>0</v>
      </c>
    </row>
    <row r="191" customFormat="false" ht="15" hidden="false" customHeight="false" outlineLevel="0" collapsed="false">
      <c r="A191" s="268"/>
      <c r="B191" s="268"/>
      <c r="C191" s="269"/>
      <c r="D191" s="269"/>
      <c r="E191" s="269"/>
      <c r="F191" s="269"/>
      <c r="G191" s="233" t="n">
        <f aca="false">J191+M191</f>
        <v>0</v>
      </c>
      <c r="H191" s="233" t="n">
        <f aca="false">K191+N191</f>
        <v>0</v>
      </c>
      <c r="I191" s="233" t="n">
        <f aca="false">L191+O191</f>
        <v>0</v>
      </c>
      <c r="J191" s="233"/>
      <c r="K191" s="233"/>
      <c r="L191" s="233"/>
      <c r="M191" s="233"/>
      <c r="N191" s="233"/>
      <c r="O191" s="233"/>
      <c r="Z191" s="233"/>
      <c r="AA191" s="233"/>
      <c r="AB191" s="233"/>
      <c r="AC191" s="233"/>
      <c r="AD191" s="233"/>
      <c r="AE191" s="233"/>
      <c r="AF191" s="233" t="n">
        <f aca="false">J191-Z191</f>
        <v>0</v>
      </c>
      <c r="AG191" s="233" t="n">
        <f aca="false">K191-AA191</f>
        <v>0</v>
      </c>
      <c r="AH191" s="233" t="n">
        <f aca="false">L191-AB191</f>
        <v>0</v>
      </c>
      <c r="AI191" s="233" t="n">
        <f aca="false">M191-AC191</f>
        <v>0</v>
      </c>
      <c r="AJ191" s="233" t="n">
        <f aca="false">N191-AD191</f>
        <v>0</v>
      </c>
      <c r="AK191" s="233" t="n">
        <f aca="false">O191-AE191</f>
        <v>0</v>
      </c>
    </row>
    <row r="192" customFormat="false" ht="15" hidden="false" customHeight="false" outlineLevel="0" collapsed="false">
      <c r="A192" s="268"/>
      <c r="B192" s="268"/>
      <c r="C192" s="269"/>
      <c r="D192" s="269"/>
      <c r="E192" s="269"/>
      <c r="F192" s="269"/>
      <c r="G192" s="233" t="n">
        <f aca="false">J192+M192</f>
        <v>0</v>
      </c>
      <c r="H192" s="233" t="n">
        <f aca="false">K192+N192</f>
        <v>0</v>
      </c>
      <c r="I192" s="233" t="n">
        <f aca="false">L192+O192</f>
        <v>0</v>
      </c>
      <c r="J192" s="233"/>
      <c r="K192" s="233"/>
      <c r="L192" s="233"/>
      <c r="M192" s="233"/>
      <c r="N192" s="233"/>
      <c r="O192" s="233"/>
      <c r="Z192" s="233"/>
      <c r="AA192" s="233"/>
      <c r="AB192" s="233"/>
      <c r="AC192" s="233"/>
      <c r="AD192" s="233"/>
      <c r="AE192" s="233"/>
      <c r="AF192" s="233" t="n">
        <f aca="false">J192-Z192</f>
        <v>0</v>
      </c>
      <c r="AG192" s="233" t="n">
        <f aca="false">K192-AA192</f>
        <v>0</v>
      </c>
      <c r="AH192" s="233" t="n">
        <f aca="false">L192-AB192</f>
        <v>0</v>
      </c>
      <c r="AI192" s="233" t="n">
        <f aca="false">M192-AC192</f>
        <v>0</v>
      </c>
      <c r="AJ192" s="233" t="n">
        <f aca="false">N192-AD192</f>
        <v>0</v>
      </c>
      <c r="AK192" s="233" t="n">
        <f aca="false">O192-AE192</f>
        <v>0</v>
      </c>
    </row>
    <row r="193" s="196" customFormat="true" ht="15" hidden="false" customHeight="false" outlineLevel="0" collapsed="false">
      <c r="A193" s="268"/>
      <c r="B193" s="268"/>
      <c r="C193" s="269"/>
      <c r="D193" s="269"/>
      <c r="E193" s="269"/>
      <c r="F193" s="269"/>
      <c r="G193" s="233" t="n">
        <f aca="false">J193+M193</f>
        <v>0</v>
      </c>
      <c r="H193" s="233" t="n">
        <f aca="false">K193+N193</f>
        <v>0</v>
      </c>
      <c r="I193" s="233" t="n">
        <f aca="false">L193+O193</f>
        <v>0</v>
      </c>
      <c r="J193" s="233"/>
      <c r="K193" s="233"/>
      <c r="L193" s="233"/>
      <c r="M193" s="233"/>
      <c r="N193" s="233"/>
      <c r="O193" s="233"/>
      <c r="P193" s="188"/>
      <c r="Q193" s="188"/>
      <c r="R193" s="228"/>
      <c r="Z193" s="216" t="n">
        <v>0</v>
      </c>
      <c r="AA193" s="216" t="n">
        <v>0</v>
      </c>
      <c r="AB193" s="216" t="n">
        <v>0</v>
      </c>
      <c r="AC193" s="216" t="n">
        <v>0</v>
      </c>
      <c r="AD193" s="216" t="n">
        <v>0</v>
      </c>
      <c r="AE193" s="216" t="n">
        <v>0</v>
      </c>
      <c r="AF193" s="216" t="n">
        <f aca="false">J193-Z193</f>
        <v>0</v>
      </c>
      <c r="AG193" s="216" t="n">
        <f aca="false">K193-AA193</f>
        <v>0</v>
      </c>
      <c r="AH193" s="216" t="n">
        <f aca="false">L193-AB193</f>
        <v>0</v>
      </c>
      <c r="AI193" s="216" t="n">
        <f aca="false">M193-AC193</f>
        <v>0</v>
      </c>
      <c r="AJ193" s="216" t="n">
        <f aca="false">N193-AD193</f>
        <v>0</v>
      </c>
      <c r="AK193" s="216" t="n">
        <f aca="false">O193-AE193</f>
        <v>0</v>
      </c>
      <c r="AM193" s="191"/>
      <c r="AN193" s="192"/>
    </row>
    <row r="194" customFormat="false" ht="15" hidden="false" customHeight="false" outlineLevel="0" collapsed="false">
      <c r="A194" s="268"/>
      <c r="B194" s="268"/>
      <c r="C194" s="269"/>
      <c r="D194" s="269"/>
      <c r="E194" s="269"/>
      <c r="F194" s="269"/>
      <c r="G194" s="233" t="n">
        <f aca="false">J194+M194</f>
        <v>0</v>
      </c>
      <c r="H194" s="233" t="n">
        <f aca="false">K194+N194</f>
        <v>0</v>
      </c>
      <c r="I194" s="233" t="n">
        <f aca="false">L194+O194</f>
        <v>0</v>
      </c>
      <c r="J194" s="233"/>
      <c r="K194" s="233"/>
      <c r="L194" s="233"/>
      <c r="M194" s="233"/>
      <c r="N194" s="233"/>
      <c r="O194" s="233"/>
      <c r="Z194" s="233"/>
      <c r="AA194" s="233"/>
      <c r="AB194" s="233"/>
      <c r="AC194" s="233"/>
      <c r="AD194" s="233"/>
      <c r="AE194" s="233"/>
      <c r="AF194" s="233" t="n">
        <f aca="false">J194-Z194</f>
        <v>0</v>
      </c>
      <c r="AG194" s="233" t="n">
        <f aca="false">K194-AA194</f>
        <v>0</v>
      </c>
      <c r="AH194" s="233" t="n">
        <f aca="false">L194-AB194</f>
        <v>0</v>
      </c>
      <c r="AI194" s="233" t="n">
        <f aca="false">M194-AC194</f>
        <v>0</v>
      </c>
      <c r="AJ194" s="233" t="n">
        <f aca="false">N194-AD194</f>
        <v>0</v>
      </c>
      <c r="AK194" s="233" t="n">
        <f aca="false">O194-AE194</f>
        <v>0</v>
      </c>
    </row>
    <row r="195" customFormat="false" ht="15" hidden="false" customHeight="false" outlineLevel="0" collapsed="false">
      <c r="A195" s="268"/>
      <c r="B195" s="268"/>
      <c r="C195" s="269"/>
      <c r="D195" s="269"/>
      <c r="E195" s="269"/>
      <c r="F195" s="269"/>
      <c r="G195" s="233" t="n">
        <f aca="false">J195+M195</f>
        <v>0</v>
      </c>
      <c r="H195" s="233" t="n">
        <f aca="false">K195+N195</f>
        <v>0</v>
      </c>
      <c r="I195" s="233" t="n">
        <f aca="false">L195+O195</f>
        <v>0</v>
      </c>
      <c r="J195" s="233"/>
      <c r="K195" s="233"/>
      <c r="L195" s="233"/>
      <c r="M195" s="233"/>
      <c r="N195" s="233"/>
      <c r="O195" s="233"/>
      <c r="Z195" s="233"/>
      <c r="AA195" s="233"/>
      <c r="AB195" s="233"/>
      <c r="AC195" s="233"/>
      <c r="AD195" s="233"/>
      <c r="AE195" s="233"/>
      <c r="AF195" s="233" t="n">
        <f aca="false">J195-Z195</f>
        <v>0</v>
      </c>
      <c r="AG195" s="233" t="n">
        <f aca="false">K195-AA195</f>
        <v>0</v>
      </c>
      <c r="AH195" s="233" t="n">
        <f aca="false">L195-AB195</f>
        <v>0</v>
      </c>
      <c r="AI195" s="233" t="n">
        <f aca="false">M195-AC195</f>
        <v>0</v>
      </c>
      <c r="AJ195" s="233" t="n">
        <f aca="false">N195-AD195</f>
        <v>0</v>
      </c>
      <c r="AK195" s="233" t="n">
        <f aca="false">O195-AE195</f>
        <v>0</v>
      </c>
    </row>
    <row r="196" customFormat="false" ht="15" hidden="false" customHeight="false" outlineLevel="0" collapsed="false">
      <c r="A196" s="268"/>
      <c r="B196" s="268"/>
      <c r="C196" s="269"/>
      <c r="D196" s="269"/>
      <c r="E196" s="269"/>
      <c r="F196" s="269"/>
      <c r="G196" s="233" t="n">
        <f aca="false">J196+M196</f>
        <v>0</v>
      </c>
      <c r="H196" s="233" t="n">
        <f aca="false">K196+N196</f>
        <v>0</v>
      </c>
      <c r="I196" s="233" t="n">
        <f aca="false">L196+O196</f>
        <v>0</v>
      </c>
      <c r="J196" s="233"/>
      <c r="K196" s="233"/>
      <c r="L196" s="233"/>
      <c r="M196" s="233"/>
      <c r="N196" s="233"/>
      <c r="O196" s="233"/>
      <c r="Z196" s="233"/>
      <c r="AA196" s="233"/>
      <c r="AB196" s="233"/>
      <c r="AC196" s="233"/>
      <c r="AD196" s="233"/>
      <c r="AE196" s="233"/>
      <c r="AF196" s="233" t="n">
        <f aca="false">J196-Z196</f>
        <v>0</v>
      </c>
      <c r="AG196" s="233" t="n">
        <f aca="false">K196-AA196</f>
        <v>0</v>
      </c>
      <c r="AH196" s="233" t="n">
        <f aca="false">L196-AB196</f>
        <v>0</v>
      </c>
      <c r="AI196" s="233" t="n">
        <f aca="false">M196-AC196</f>
        <v>0</v>
      </c>
      <c r="AJ196" s="233" t="n">
        <f aca="false">N196-AD196</f>
        <v>0</v>
      </c>
      <c r="AK196" s="233" t="n">
        <f aca="false">O196-AE196</f>
        <v>0</v>
      </c>
    </row>
    <row r="197" s="196" customFormat="true" ht="15" hidden="false" customHeight="false" outlineLevel="0" collapsed="false">
      <c r="A197" s="268"/>
      <c r="B197" s="268"/>
      <c r="C197" s="269"/>
      <c r="D197" s="269"/>
      <c r="E197" s="269"/>
      <c r="F197" s="269"/>
      <c r="G197" s="233" t="n">
        <f aca="false">J197+M197</f>
        <v>0</v>
      </c>
      <c r="H197" s="233" t="n">
        <f aca="false">K197+N197</f>
        <v>0</v>
      </c>
      <c r="I197" s="233" t="n">
        <f aca="false">L197+O197</f>
        <v>0</v>
      </c>
      <c r="J197" s="233"/>
      <c r="K197" s="233"/>
      <c r="L197" s="233"/>
      <c r="M197" s="233"/>
      <c r="N197" s="233"/>
      <c r="O197" s="233"/>
      <c r="P197" s="188"/>
      <c r="Q197" s="188"/>
      <c r="R197" s="228"/>
      <c r="Z197" s="216" t="n">
        <v>0</v>
      </c>
      <c r="AA197" s="216" t="n">
        <v>0</v>
      </c>
      <c r="AB197" s="216" t="n">
        <v>0</v>
      </c>
      <c r="AC197" s="216" t="n">
        <v>0</v>
      </c>
      <c r="AD197" s="216" t="n">
        <v>0</v>
      </c>
      <c r="AE197" s="216" t="n">
        <v>0</v>
      </c>
      <c r="AF197" s="216" t="n">
        <f aca="false">J197-Z197</f>
        <v>0</v>
      </c>
      <c r="AG197" s="216" t="n">
        <f aca="false">K197-AA197</f>
        <v>0</v>
      </c>
      <c r="AH197" s="216" t="n">
        <f aca="false">L197-AB197</f>
        <v>0</v>
      </c>
      <c r="AI197" s="216" t="n">
        <f aca="false">M197-AC197</f>
        <v>0</v>
      </c>
      <c r="AJ197" s="216" t="n">
        <f aca="false">N197-AD197</f>
        <v>0</v>
      </c>
      <c r="AK197" s="216" t="n">
        <f aca="false">O197-AE197</f>
        <v>0</v>
      </c>
      <c r="AM197" s="191"/>
      <c r="AN197" s="192"/>
    </row>
    <row r="198" customFormat="false" ht="15" hidden="false" customHeight="false" outlineLevel="0" collapsed="false">
      <c r="A198" s="268"/>
      <c r="B198" s="268"/>
      <c r="C198" s="269"/>
      <c r="D198" s="269"/>
      <c r="E198" s="269"/>
      <c r="F198" s="269"/>
      <c r="G198" s="233" t="n">
        <f aca="false">J198+M198</f>
        <v>0</v>
      </c>
      <c r="H198" s="233" t="n">
        <f aca="false">K198+N198</f>
        <v>0</v>
      </c>
      <c r="I198" s="233" t="n">
        <f aca="false">L198+O198</f>
        <v>0</v>
      </c>
      <c r="J198" s="233"/>
      <c r="K198" s="233"/>
      <c r="L198" s="233"/>
      <c r="M198" s="233"/>
      <c r="N198" s="233"/>
      <c r="O198" s="233"/>
      <c r="Z198" s="233"/>
      <c r="AA198" s="233"/>
      <c r="AB198" s="233"/>
      <c r="AC198" s="233"/>
      <c r="AD198" s="233"/>
      <c r="AE198" s="233"/>
      <c r="AF198" s="233" t="n">
        <f aca="false">J198-Z198</f>
        <v>0</v>
      </c>
      <c r="AG198" s="233" t="n">
        <f aca="false">K198-AA198</f>
        <v>0</v>
      </c>
      <c r="AH198" s="233" t="n">
        <f aca="false">L198-AB198</f>
        <v>0</v>
      </c>
      <c r="AI198" s="233" t="n">
        <f aca="false">M198-AC198</f>
        <v>0</v>
      </c>
      <c r="AJ198" s="233" t="n">
        <f aca="false">N198-AD198</f>
        <v>0</v>
      </c>
      <c r="AK198" s="233" t="n">
        <f aca="false">O198-AE198</f>
        <v>0</v>
      </c>
    </row>
    <row r="199" customFormat="false" ht="15" hidden="false" customHeight="false" outlineLevel="0" collapsed="false">
      <c r="A199" s="268"/>
      <c r="B199" s="268"/>
      <c r="C199" s="269"/>
      <c r="D199" s="269"/>
      <c r="E199" s="269"/>
      <c r="F199" s="269"/>
      <c r="G199" s="233" t="n">
        <f aca="false">J199+M199</f>
        <v>0</v>
      </c>
      <c r="H199" s="233" t="n">
        <f aca="false">K199+N199</f>
        <v>0</v>
      </c>
      <c r="I199" s="233" t="n">
        <f aca="false">L199+O199</f>
        <v>0</v>
      </c>
      <c r="J199" s="233"/>
      <c r="K199" s="233"/>
      <c r="L199" s="233"/>
      <c r="M199" s="233"/>
      <c r="N199" s="233"/>
      <c r="O199" s="233"/>
      <c r="Z199" s="233"/>
      <c r="AA199" s="233"/>
      <c r="AB199" s="233"/>
      <c r="AC199" s="233"/>
      <c r="AD199" s="233"/>
      <c r="AE199" s="233"/>
      <c r="AF199" s="233" t="n">
        <f aca="false">J199-Z199</f>
        <v>0</v>
      </c>
      <c r="AG199" s="233" t="n">
        <f aca="false">K199-AA199</f>
        <v>0</v>
      </c>
      <c r="AH199" s="233" t="n">
        <f aca="false">L199-AB199</f>
        <v>0</v>
      </c>
      <c r="AI199" s="233" t="n">
        <f aca="false">M199-AC199</f>
        <v>0</v>
      </c>
      <c r="AJ199" s="233" t="n">
        <f aca="false">N199-AD199</f>
        <v>0</v>
      </c>
      <c r="AK199" s="233" t="n">
        <f aca="false">O199-AE199</f>
        <v>0</v>
      </c>
    </row>
    <row r="200" customFormat="false" ht="15" hidden="false" customHeight="false" outlineLevel="0" collapsed="false">
      <c r="A200" s="268"/>
      <c r="B200" s="268"/>
      <c r="C200" s="269"/>
      <c r="D200" s="269"/>
      <c r="E200" s="269"/>
      <c r="F200" s="269"/>
      <c r="G200" s="233" t="n">
        <f aca="false">J200+M200</f>
        <v>0</v>
      </c>
      <c r="H200" s="233" t="n">
        <f aca="false">K200+N200</f>
        <v>0</v>
      </c>
      <c r="I200" s="233" t="n">
        <f aca="false">L200+O200</f>
        <v>0</v>
      </c>
      <c r="J200" s="233"/>
      <c r="K200" s="233"/>
      <c r="L200" s="233"/>
      <c r="M200" s="233"/>
      <c r="N200" s="233"/>
      <c r="O200" s="233"/>
      <c r="Q200" s="193"/>
      <c r="Z200" s="233"/>
      <c r="AA200" s="233"/>
      <c r="AB200" s="233"/>
      <c r="AC200" s="233"/>
      <c r="AD200" s="233"/>
      <c r="AE200" s="233"/>
      <c r="AF200" s="233" t="n">
        <f aca="false">J200-Z200</f>
        <v>0</v>
      </c>
      <c r="AG200" s="233" t="n">
        <f aca="false">K200-AA200</f>
        <v>0</v>
      </c>
      <c r="AH200" s="233" t="n">
        <f aca="false">L200-AB200</f>
        <v>0</v>
      </c>
      <c r="AI200" s="233" t="n">
        <f aca="false">M200-AC200</f>
        <v>0</v>
      </c>
      <c r="AJ200" s="233" t="n">
        <f aca="false">N200-AD200</f>
        <v>0</v>
      </c>
      <c r="AK200" s="233" t="n">
        <f aca="false">O200-AE200</f>
        <v>0</v>
      </c>
    </row>
    <row r="201" customFormat="false" ht="15" hidden="false" customHeight="false" outlineLevel="0" collapsed="false">
      <c r="A201" s="268"/>
      <c r="B201" s="268"/>
      <c r="C201" s="269"/>
      <c r="D201" s="269"/>
      <c r="E201" s="269"/>
      <c r="F201" s="269"/>
      <c r="G201" s="233" t="n">
        <f aca="false">J201+M201</f>
        <v>0</v>
      </c>
      <c r="H201" s="233" t="n">
        <f aca="false">K201+N201</f>
        <v>0</v>
      </c>
      <c r="I201" s="233" t="n">
        <f aca="false">L201+O201</f>
        <v>0</v>
      </c>
      <c r="J201" s="233"/>
      <c r="K201" s="233"/>
      <c r="L201" s="233"/>
      <c r="M201" s="233"/>
      <c r="N201" s="233"/>
      <c r="O201" s="233"/>
      <c r="Q201" s="188" t="s">
        <v>689</v>
      </c>
      <c r="R201" s="279"/>
      <c r="Z201" s="280"/>
      <c r="AA201" s="280"/>
      <c r="AB201" s="280"/>
      <c r="AC201" s="280"/>
      <c r="AD201" s="280"/>
      <c r="AE201" s="280"/>
      <c r="AF201" s="280"/>
      <c r="AG201" s="280"/>
      <c r="AH201" s="280"/>
      <c r="AI201" s="280"/>
      <c r="AJ201" s="280"/>
      <c r="AK201" s="280"/>
    </row>
    <row r="202" customFormat="false" ht="15" hidden="false" customHeight="false" outlineLevel="0" collapsed="false">
      <c r="A202" s="268"/>
      <c r="B202" s="268"/>
      <c r="C202" s="269"/>
      <c r="D202" s="269"/>
      <c r="E202" s="269"/>
      <c r="F202" s="269"/>
      <c r="G202" s="233" t="n">
        <f aca="false">J202+M202</f>
        <v>0</v>
      </c>
      <c r="H202" s="233" t="n">
        <f aca="false">K202+N202</f>
        <v>0</v>
      </c>
      <c r="I202" s="233" t="n">
        <f aca="false">L202+O202</f>
        <v>0</v>
      </c>
      <c r="J202" s="233"/>
      <c r="K202" s="233"/>
      <c r="L202" s="233"/>
      <c r="M202" s="233"/>
      <c r="N202" s="233"/>
      <c r="O202" s="233"/>
      <c r="Q202" s="281" t="n">
        <f aca="false">J203-J253-J258</f>
        <v>0</v>
      </c>
      <c r="S202" s="190"/>
      <c r="T202" s="190"/>
      <c r="U202" s="190"/>
      <c r="V202" s="190"/>
      <c r="W202" s="190"/>
      <c r="X202" s="190"/>
      <c r="Y202" s="190"/>
      <c r="Z202" s="282"/>
      <c r="AA202" s="282"/>
      <c r="AB202" s="282"/>
      <c r="AC202" s="282"/>
      <c r="AD202" s="282"/>
      <c r="AE202" s="282"/>
      <c r="AF202" s="282"/>
      <c r="AG202" s="282"/>
      <c r="AH202" s="282"/>
      <c r="AI202" s="282"/>
      <c r="AJ202" s="282"/>
      <c r="AK202" s="282"/>
      <c r="AL202" s="190"/>
    </row>
    <row r="203" customFormat="false" ht="15" hidden="false" customHeight="false" outlineLevel="0" collapsed="false">
      <c r="A203" s="221" t="s">
        <v>690</v>
      </c>
      <c r="B203" s="221"/>
      <c r="C203" s="221"/>
      <c r="D203" s="222" t="s">
        <v>34</v>
      </c>
      <c r="E203" s="222" t="s">
        <v>34</v>
      </c>
      <c r="F203" s="222" t="s">
        <v>34</v>
      </c>
      <c r="G203" s="223" t="n">
        <f aca="false">SUM(G204,G208,G215,G232,G240,G247,G253,G258,G263,G267)</f>
        <v>0</v>
      </c>
      <c r="H203" s="223" t="n">
        <f aca="false">SUM(H204,H208,H215,H232,H240,H247,H253,H258,H263,H267)</f>
        <v>0</v>
      </c>
      <c r="I203" s="223" t="n">
        <f aca="false">SUM(I204,I208,I215,I232,I240,I247,I253,I258,I263,I267)</f>
        <v>0</v>
      </c>
      <c r="J203" s="223" t="n">
        <f aca="false">SUM(J204,J208,J215,J232,J240,J247,J253,J258,J263,J267)</f>
        <v>0</v>
      </c>
      <c r="K203" s="223" t="n">
        <f aca="false">SUM(K204,K208,K215,K232,K240,K247,K253,K258,K263,K267)</f>
        <v>0</v>
      </c>
      <c r="L203" s="223" t="n">
        <f aca="false">SUM(L204,L208,L215,L232,L240,L247,L253,L258,L263,L267)</f>
        <v>0</v>
      </c>
      <c r="M203" s="223" t="n">
        <f aca="false">SUM(M204,M208,M215,M232,M240,M247,M253,M258,M263,M267)</f>
        <v>0</v>
      </c>
      <c r="N203" s="223" t="n">
        <f aca="false">SUM(N204,N208,N215,N232,N240,N247,N253,N258,N263,N267)</f>
        <v>0</v>
      </c>
      <c r="O203" s="223" t="n">
        <f aca="false">SUM(O204,O208,O215,O232,O240,O247,O253,O258,O263,O267)</f>
        <v>0</v>
      </c>
      <c r="P203" s="206"/>
      <c r="Q203" s="206"/>
      <c r="S203" s="190"/>
      <c r="T203" s="190"/>
      <c r="U203" s="190"/>
      <c r="V203" s="190"/>
      <c r="W203" s="190"/>
      <c r="X203" s="190"/>
      <c r="Y203" s="190"/>
      <c r="Z203" s="282"/>
      <c r="AA203" s="282"/>
      <c r="AB203" s="282"/>
      <c r="AC203" s="282"/>
      <c r="AD203" s="282"/>
      <c r="AE203" s="282"/>
      <c r="AF203" s="282"/>
      <c r="AG203" s="282"/>
      <c r="AH203" s="282"/>
      <c r="AI203" s="282"/>
      <c r="AJ203" s="282"/>
      <c r="AK203" s="282"/>
      <c r="AL203" s="190"/>
    </row>
    <row r="204" customFormat="false" ht="15" hidden="false" customHeight="false" outlineLevel="0" collapsed="false">
      <c r="A204" s="265" t="s">
        <v>691</v>
      </c>
      <c r="B204" s="265"/>
      <c r="C204" s="283"/>
      <c r="D204" s="278"/>
      <c r="E204" s="278"/>
      <c r="F204" s="278"/>
      <c r="G204" s="216" t="n">
        <f aca="false">SUM(G205:G207)</f>
        <v>0</v>
      </c>
      <c r="H204" s="216" t="n">
        <f aca="false">SUM(H205:H207)</f>
        <v>0</v>
      </c>
      <c r="I204" s="216" t="n">
        <f aca="false">SUM(I205:I207)</f>
        <v>0</v>
      </c>
      <c r="J204" s="216" t="n">
        <f aca="false">SUM(J205:J207)</f>
        <v>0</v>
      </c>
      <c r="K204" s="216" t="n">
        <f aca="false">SUM(K205:K207)</f>
        <v>0</v>
      </c>
      <c r="L204" s="216" t="n">
        <f aca="false">SUM(L205:L207)</f>
        <v>0</v>
      </c>
      <c r="M204" s="216" t="n">
        <f aca="false">SUM(M205:M207)</f>
        <v>0</v>
      </c>
      <c r="N204" s="216" t="n">
        <f aca="false">SUM(N205:N207)</f>
        <v>0</v>
      </c>
      <c r="O204" s="216" t="n">
        <f aca="false">SUM(O205:O207)</f>
        <v>0</v>
      </c>
      <c r="P204" s="227" t="s">
        <v>692</v>
      </c>
      <c r="Q204" s="227" t="s">
        <v>693</v>
      </c>
      <c r="S204" s="190"/>
      <c r="T204" s="190"/>
      <c r="U204" s="190"/>
      <c r="V204" s="190"/>
      <c r="W204" s="190"/>
      <c r="X204" s="190"/>
      <c r="Y204" s="190"/>
      <c r="Z204" s="282"/>
      <c r="AA204" s="282"/>
      <c r="AB204" s="282"/>
      <c r="AC204" s="282"/>
      <c r="AD204" s="282"/>
      <c r="AE204" s="282"/>
      <c r="AF204" s="282"/>
      <c r="AG204" s="282"/>
      <c r="AH204" s="282"/>
      <c r="AI204" s="282"/>
      <c r="AJ204" s="282"/>
      <c r="AK204" s="282"/>
      <c r="AL204" s="190"/>
    </row>
    <row r="205" customFormat="false" ht="15" hidden="false" customHeight="false" outlineLevel="0" collapsed="false">
      <c r="A205" s="268" t="s">
        <v>694</v>
      </c>
      <c r="B205" s="268"/>
      <c r="C205" s="269"/>
      <c r="D205" s="269" t="s">
        <v>528</v>
      </c>
      <c r="E205" s="269" t="s">
        <v>539</v>
      </c>
      <c r="F205" s="269" t="s">
        <v>540</v>
      </c>
      <c r="G205" s="233" t="n">
        <f aca="false">J205+M205</f>
        <v>0</v>
      </c>
      <c r="H205" s="233" t="n">
        <f aca="false">K205+N205</f>
        <v>0</v>
      </c>
      <c r="I205" s="233" t="n">
        <f aca="false">L205+O205</f>
        <v>0</v>
      </c>
      <c r="J205" s="233"/>
      <c r="K205" s="233"/>
      <c r="L205" s="233"/>
      <c r="M205" s="233"/>
      <c r="N205" s="233"/>
      <c r="O205" s="233"/>
      <c r="S205" s="190"/>
      <c r="T205" s="190"/>
      <c r="U205" s="190"/>
      <c r="V205" s="190"/>
      <c r="W205" s="190"/>
      <c r="X205" s="190"/>
      <c r="Y205" s="190"/>
      <c r="Z205" s="282"/>
      <c r="AA205" s="282"/>
      <c r="AB205" s="282"/>
      <c r="AC205" s="282"/>
      <c r="AD205" s="282"/>
      <c r="AE205" s="282"/>
      <c r="AF205" s="282"/>
      <c r="AG205" s="282"/>
      <c r="AH205" s="282"/>
      <c r="AI205" s="282"/>
      <c r="AJ205" s="282"/>
      <c r="AK205" s="282"/>
      <c r="AL205" s="190"/>
    </row>
    <row r="206" customFormat="false" ht="15" hidden="false" customHeight="false" outlineLevel="0" collapsed="false">
      <c r="A206" s="268"/>
      <c r="B206" s="268"/>
      <c r="C206" s="269"/>
      <c r="D206" s="269"/>
      <c r="E206" s="269"/>
      <c r="F206" s="269"/>
      <c r="G206" s="233" t="n">
        <f aca="false">J206+M206</f>
        <v>0</v>
      </c>
      <c r="H206" s="233" t="n">
        <f aca="false">K206+N206</f>
        <v>0</v>
      </c>
      <c r="I206" s="233" t="n">
        <f aca="false">L206+O206</f>
        <v>0</v>
      </c>
      <c r="J206" s="233"/>
      <c r="K206" s="233"/>
      <c r="L206" s="233"/>
      <c r="M206" s="233"/>
      <c r="N206" s="233"/>
      <c r="O206" s="233"/>
      <c r="S206" s="190"/>
      <c r="T206" s="190"/>
      <c r="U206" s="190"/>
      <c r="V206" s="190"/>
      <c r="W206" s="190"/>
      <c r="X206" s="190"/>
      <c r="Y206" s="190"/>
      <c r="Z206" s="282"/>
      <c r="AA206" s="282"/>
      <c r="AB206" s="282"/>
      <c r="AC206" s="282"/>
      <c r="AD206" s="282"/>
      <c r="AE206" s="282"/>
      <c r="AF206" s="282"/>
      <c r="AG206" s="282"/>
      <c r="AH206" s="282"/>
      <c r="AI206" s="282"/>
      <c r="AJ206" s="282"/>
      <c r="AK206" s="282"/>
      <c r="AL206" s="190"/>
    </row>
    <row r="207" customFormat="false" ht="15" hidden="false" customHeight="false" outlineLevel="0" collapsed="false">
      <c r="A207" s="268"/>
      <c r="B207" s="268"/>
      <c r="C207" s="269"/>
      <c r="D207" s="269"/>
      <c r="E207" s="269"/>
      <c r="F207" s="269"/>
      <c r="G207" s="233" t="n">
        <f aca="false">J207+M207</f>
        <v>0</v>
      </c>
      <c r="H207" s="233" t="n">
        <f aca="false">K207+N207</f>
        <v>0</v>
      </c>
      <c r="I207" s="233" t="n">
        <f aca="false">L207+O207</f>
        <v>0</v>
      </c>
      <c r="J207" s="233"/>
      <c r="K207" s="233"/>
      <c r="L207" s="233"/>
      <c r="M207" s="233"/>
      <c r="N207" s="233"/>
      <c r="O207" s="233"/>
      <c r="S207" s="190"/>
      <c r="T207" s="190"/>
      <c r="U207" s="190"/>
      <c r="V207" s="190"/>
      <c r="W207" s="190"/>
      <c r="X207" s="190"/>
      <c r="Y207" s="190"/>
      <c r="Z207" s="282"/>
      <c r="AA207" s="282"/>
      <c r="AB207" s="282"/>
      <c r="AC207" s="282"/>
      <c r="AD207" s="282"/>
      <c r="AE207" s="282"/>
      <c r="AF207" s="282"/>
      <c r="AG207" s="282"/>
      <c r="AH207" s="282"/>
      <c r="AI207" s="282"/>
      <c r="AJ207" s="282"/>
      <c r="AK207" s="282"/>
      <c r="AL207" s="190"/>
    </row>
    <row r="208" customFormat="false" ht="15" hidden="false" customHeight="false" outlineLevel="0" collapsed="false">
      <c r="A208" s="265" t="s">
        <v>695</v>
      </c>
      <c r="B208" s="284"/>
      <c r="C208" s="285"/>
      <c r="D208" s="266"/>
      <c r="E208" s="266"/>
      <c r="F208" s="266"/>
      <c r="G208" s="267" t="n">
        <f aca="false">SUM(G209:G214)</f>
        <v>0</v>
      </c>
      <c r="H208" s="267" t="n">
        <f aca="false">SUM(H209:H214)</f>
        <v>0</v>
      </c>
      <c r="I208" s="267" t="n">
        <f aca="false">SUM(I209:I214)</f>
        <v>0</v>
      </c>
      <c r="J208" s="267" t="n">
        <f aca="false">SUM(J209:J214)</f>
        <v>0</v>
      </c>
      <c r="K208" s="267" t="n">
        <f aca="false">SUM(K209:K214)</f>
        <v>0</v>
      </c>
      <c r="L208" s="267" t="n">
        <f aca="false">SUM(L209:L214)</f>
        <v>0</v>
      </c>
      <c r="M208" s="267" t="n">
        <f aca="false">SUM(M209:M214)</f>
        <v>0</v>
      </c>
      <c r="N208" s="267" t="n">
        <f aca="false">SUM(N209:N214)</f>
        <v>0</v>
      </c>
      <c r="O208" s="267" t="n">
        <f aca="false">SUM(O209:O214)</f>
        <v>0</v>
      </c>
      <c r="P208" s="227" t="s">
        <v>692</v>
      </c>
      <c r="Q208" s="227" t="s">
        <v>696</v>
      </c>
      <c r="S208" s="190"/>
      <c r="T208" s="190"/>
      <c r="U208" s="190"/>
      <c r="V208" s="190"/>
      <c r="W208" s="190"/>
      <c r="X208" s="190"/>
      <c r="Y208" s="190"/>
      <c r="Z208" s="282"/>
      <c r="AA208" s="282"/>
      <c r="AB208" s="282"/>
      <c r="AC208" s="282"/>
      <c r="AD208" s="282"/>
      <c r="AE208" s="282"/>
      <c r="AF208" s="282"/>
      <c r="AG208" s="282"/>
      <c r="AH208" s="282"/>
      <c r="AI208" s="282"/>
      <c r="AJ208" s="282"/>
      <c r="AK208" s="282"/>
      <c r="AL208" s="190"/>
    </row>
    <row r="209" customFormat="false" ht="15" hidden="false" customHeight="false" outlineLevel="0" collapsed="false">
      <c r="A209" s="268"/>
      <c r="B209" s="268"/>
      <c r="C209" s="269"/>
      <c r="D209" s="269"/>
      <c r="E209" s="269"/>
      <c r="F209" s="269"/>
      <c r="G209" s="233" t="n">
        <f aca="false">J209+M209</f>
        <v>0</v>
      </c>
      <c r="H209" s="233" t="n">
        <f aca="false">K209+N209</f>
        <v>0</v>
      </c>
      <c r="I209" s="233" t="n">
        <f aca="false">L209+O209</f>
        <v>0</v>
      </c>
      <c r="J209" s="233"/>
      <c r="K209" s="233"/>
      <c r="L209" s="233"/>
      <c r="M209" s="233"/>
      <c r="N209" s="233"/>
      <c r="O209" s="233"/>
      <c r="S209" s="190"/>
      <c r="T209" s="190"/>
      <c r="U209" s="190"/>
      <c r="V209" s="190"/>
      <c r="W209" s="190"/>
      <c r="X209" s="190"/>
      <c r="Y209" s="190"/>
      <c r="Z209" s="282"/>
      <c r="AA209" s="282"/>
      <c r="AB209" s="282"/>
      <c r="AC209" s="282"/>
      <c r="AD209" s="282"/>
      <c r="AE209" s="282"/>
      <c r="AF209" s="282"/>
      <c r="AG209" s="282"/>
      <c r="AH209" s="282"/>
      <c r="AI209" s="282"/>
      <c r="AJ209" s="282"/>
      <c r="AK209" s="282"/>
      <c r="AL209" s="190"/>
    </row>
    <row r="210" customFormat="false" ht="15" hidden="false" customHeight="false" outlineLevel="0" collapsed="false">
      <c r="A210" s="268" t="s">
        <v>697</v>
      </c>
      <c r="B210" s="268"/>
      <c r="C210" s="269" t="s">
        <v>698</v>
      </c>
      <c r="D210" s="269" t="s">
        <v>528</v>
      </c>
      <c r="E210" s="269" t="s">
        <v>539</v>
      </c>
      <c r="F210" s="269" t="s">
        <v>628</v>
      </c>
      <c r="G210" s="233" t="n">
        <f aca="false">J210+M210</f>
        <v>0</v>
      </c>
      <c r="H210" s="233" t="n">
        <f aca="false">K210+N210</f>
        <v>0</v>
      </c>
      <c r="I210" s="233" t="n">
        <f aca="false">L210+O210</f>
        <v>0</v>
      </c>
      <c r="J210" s="233"/>
      <c r="K210" s="233"/>
      <c r="L210" s="233"/>
      <c r="M210" s="233"/>
      <c r="N210" s="233"/>
      <c r="O210" s="233"/>
      <c r="S210" s="190"/>
      <c r="T210" s="190"/>
      <c r="U210" s="190"/>
      <c r="V210" s="190"/>
      <c r="W210" s="190"/>
      <c r="X210" s="190"/>
      <c r="Y210" s="190"/>
      <c r="Z210" s="195"/>
      <c r="AA210" s="195"/>
      <c r="AB210" s="195"/>
      <c r="AC210" s="195"/>
      <c r="AD210" s="195"/>
      <c r="AE210" s="195"/>
      <c r="AF210" s="195"/>
      <c r="AG210" s="195"/>
      <c r="AH210" s="195"/>
      <c r="AI210" s="195"/>
      <c r="AJ210" s="195"/>
      <c r="AK210" s="195"/>
      <c r="AL210" s="190"/>
    </row>
    <row r="211" customFormat="false" ht="15" hidden="false" customHeight="false" outlineLevel="0" collapsed="false">
      <c r="A211" s="268" t="s">
        <v>699</v>
      </c>
      <c r="B211" s="268"/>
      <c r="C211" s="269" t="s">
        <v>698</v>
      </c>
      <c r="D211" s="269" t="s">
        <v>528</v>
      </c>
      <c r="E211" s="269" t="s">
        <v>539</v>
      </c>
      <c r="F211" s="269" t="s">
        <v>532</v>
      </c>
      <c r="G211" s="233" t="n">
        <f aca="false">J211+M211</f>
        <v>0</v>
      </c>
      <c r="H211" s="233" t="n">
        <f aca="false">K211+N211</f>
        <v>0</v>
      </c>
      <c r="I211" s="233" t="n">
        <f aca="false">L211+O211</f>
        <v>0</v>
      </c>
      <c r="J211" s="233"/>
      <c r="K211" s="233"/>
      <c r="L211" s="233"/>
      <c r="M211" s="233"/>
      <c r="N211" s="233"/>
      <c r="O211" s="233"/>
      <c r="S211" s="190"/>
      <c r="T211" s="190"/>
      <c r="U211" s="190"/>
      <c r="V211" s="190"/>
      <c r="W211" s="190"/>
      <c r="X211" s="190"/>
      <c r="Y211" s="190"/>
      <c r="Z211" s="195"/>
      <c r="AA211" s="195"/>
      <c r="AB211" s="195"/>
      <c r="AC211" s="195"/>
      <c r="AD211" s="195"/>
      <c r="AE211" s="195"/>
      <c r="AF211" s="195"/>
      <c r="AG211" s="195"/>
      <c r="AH211" s="195"/>
      <c r="AI211" s="195"/>
      <c r="AJ211" s="195"/>
      <c r="AK211" s="195"/>
      <c r="AL211" s="190"/>
    </row>
    <row r="212" customFormat="false" ht="15" hidden="false" customHeight="false" outlineLevel="0" collapsed="false">
      <c r="A212" s="268" t="s">
        <v>700</v>
      </c>
      <c r="B212" s="269" t="s">
        <v>701</v>
      </c>
      <c r="C212" s="269" t="s">
        <v>698</v>
      </c>
      <c r="D212" s="269" t="s">
        <v>528</v>
      </c>
      <c r="E212" s="269" t="s">
        <v>539</v>
      </c>
      <c r="F212" s="269" t="s">
        <v>556</v>
      </c>
      <c r="G212" s="233" t="n">
        <f aca="false">J212+M212</f>
        <v>0</v>
      </c>
      <c r="H212" s="233" t="n">
        <f aca="false">K212+N212</f>
        <v>0</v>
      </c>
      <c r="I212" s="233" t="n">
        <f aca="false">L212+O212</f>
        <v>0</v>
      </c>
      <c r="J212" s="270"/>
      <c r="K212" s="233"/>
      <c r="L212" s="233"/>
      <c r="M212" s="233"/>
      <c r="N212" s="233"/>
      <c r="O212" s="233"/>
      <c r="S212" s="190"/>
      <c r="T212" s="190"/>
      <c r="U212" s="190"/>
      <c r="V212" s="190"/>
      <c r="W212" s="190"/>
      <c r="X212" s="190"/>
      <c r="Y212" s="190"/>
      <c r="Z212" s="195"/>
      <c r="AA212" s="195"/>
      <c r="AB212" s="195"/>
      <c r="AC212" s="195"/>
      <c r="AD212" s="195"/>
      <c r="AE212" s="195"/>
      <c r="AF212" s="195"/>
      <c r="AG212" s="195"/>
      <c r="AH212" s="195"/>
      <c r="AI212" s="195"/>
      <c r="AJ212" s="195"/>
      <c r="AK212" s="195"/>
      <c r="AL212" s="190"/>
    </row>
    <row r="213" customFormat="false" ht="30" hidden="false" customHeight="false" outlineLevel="0" collapsed="false">
      <c r="A213" s="271" t="s">
        <v>702</v>
      </c>
      <c r="B213" s="271"/>
      <c r="C213" s="269" t="s">
        <v>698</v>
      </c>
      <c r="D213" s="269" t="s">
        <v>528</v>
      </c>
      <c r="E213" s="269" t="s">
        <v>539</v>
      </c>
      <c r="F213" s="269" t="s">
        <v>532</v>
      </c>
      <c r="G213" s="233" t="n">
        <f aca="false">J213+M213</f>
        <v>0</v>
      </c>
      <c r="H213" s="233" t="n">
        <f aca="false">K213+N213</f>
        <v>0</v>
      </c>
      <c r="I213" s="233" t="n">
        <f aca="false">L213+O213</f>
        <v>0</v>
      </c>
      <c r="J213" s="233"/>
      <c r="K213" s="233"/>
      <c r="L213" s="233"/>
      <c r="M213" s="233"/>
      <c r="N213" s="233"/>
      <c r="O213" s="233"/>
      <c r="S213" s="190"/>
      <c r="T213" s="190"/>
      <c r="U213" s="190"/>
      <c r="V213" s="190"/>
      <c r="W213" s="190"/>
      <c r="X213" s="190"/>
      <c r="Y213" s="190"/>
      <c r="Z213" s="195"/>
      <c r="AA213" s="195"/>
      <c r="AB213" s="195"/>
      <c r="AC213" s="195"/>
      <c r="AD213" s="195"/>
      <c r="AE213" s="195"/>
      <c r="AF213" s="195"/>
      <c r="AG213" s="195"/>
      <c r="AH213" s="195"/>
      <c r="AI213" s="195"/>
      <c r="AJ213" s="195"/>
      <c r="AK213" s="195"/>
      <c r="AL213" s="190"/>
    </row>
    <row r="214" customFormat="false" ht="15" hidden="false" customHeight="false" outlineLevel="0" collapsed="false">
      <c r="A214" s="268" t="s">
        <v>703</v>
      </c>
      <c r="B214" s="268"/>
      <c r="C214" s="269" t="s">
        <v>698</v>
      </c>
      <c r="D214" s="269" t="s">
        <v>528</v>
      </c>
      <c r="E214" s="269" t="s">
        <v>539</v>
      </c>
      <c r="F214" s="269" t="s">
        <v>628</v>
      </c>
      <c r="G214" s="233" t="n">
        <f aca="false">J214+M214</f>
        <v>0</v>
      </c>
      <c r="H214" s="233" t="n">
        <f aca="false">K214+N214</f>
        <v>0</v>
      </c>
      <c r="I214" s="233" t="n">
        <f aca="false">L214+O214</f>
        <v>0</v>
      </c>
      <c r="J214" s="233"/>
      <c r="K214" s="233"/>
      <c r="L214" s="233"/>
      <c r="M214" s="233"/>
      <c r="N214" s="233"/>
      <c r="O214" s="233"/>
      <c r="S214" s="190"/>
      <c r="T214" s="190"/>
      <c r="U214" s="190"/>
      <c r="V214" s="190"/>
      <c r="W214" s="190"/>
      <c r="X214" s="190"/>
      <c r="Y214" s="190"/>
      <c r="Z214" s="195"/>
      <c r="AA214" s="195"/>
      <c r="AB214" s="195"/>
      <c r="AC214" s="195"/>
      <c r="AD214" s="195"/>
      <c r="AE214" s="195"/>
      <c r="AF214" s="195"/>
      <c r="AG214" s="195"/>
      <c r="AH214" s="195"/>
      <c r="AI214" s="195"/>
      <c r="AJ214" s="195"/>
      <c r="AK214" s="195"/>
      <c r="AL214" s="190"/>
    </row>
    <row r="215" customFormat="false" ht="15" hidden="false" customHeight="false" outlineLevel="0" collapsed="false">
      <c r="A215" s="265" t="s">
        <v>704</v>
      </c>
      <c r="B215" s="265"/>
      <c r="C215" s="266"/>
      <c r="D215" s="266"/>
      <c r="E215" s="266"/>
      <c r="F215" s="266"/>
      <c r="G215" s="267" t="n">
        <f aca="false">G216+G221+G224+G226</f>
        <v>0</v>
      </c>
      <c r="H215" s="267" t="n">
        <f aca="false">H216+H221+H224+H226</f>
        <v>0</v>
      </c>
      <c r="I215" s="267" t="n">
        <f aca="false">I216+I221+I224+I226</f>
        <v>0</v>
      </c>
      <c r="J215" s="267" t="n">
        <f aca="false">J216+J221+J224+J226</f>
        <v>0</v>
      </c>
      <c r="K215" s="267" t="n">
        <f aca="false">K216+K221+K224+K226</f>
        <v>0</v>
      </c>
      <c r="L215" s="267" t="n">
        <f aca="false">L216+L221+L224+L226</f>
        <v>0</v>
      </c>
      <c r="M215" s="267" t="n">
        <f aca="false">M216+M221+M224+M226</f>
        <v>0</v>
      </c>
      <c r="N215" s="267" t="n">
        <f aca="false">N216+N221+N224+N226</f>
        <v>0</v>
      </c>
      <c r="O215" s="286" t="n">
        <f aca="false">O216+O221+O224+O226</f>
        <v>0</v>
      </c>
      <c r="P215" s="227" t="s">
        <v>692</v>
      </c>
      <c r="Q215" s="227" t="s">
        <v>705</v>
      </c>
      <c r="S215" s="190"/>
      <c r="T215" s="190"/>
      <c r="U215" s="190"/>
      <c r="V215" s="190"/>
      <c r="W215" s="190"/>
      <c r="X215" s="190"/>
      <c r="Y215" s="190"/>
      <c r="Z215" s="195"/>
      <c r="AA215" s="195"/>
      <c r="AB215" s="195"/>
      <c r="AC215" s="195"/>
      <c r="AD215" s="195"/>
      <c r="AE215" s="195"/>
      <c r="AF215" s="195"/>
      <c r="AG215" s="195"/>
      <c r="AH215" s="195"/>
      <c r="AI215" s="195"/>
      <c r="AJ215" s="195"/>
      <c r="AK215" s="195"/>
      <c r="AL215" s="190"/>
    </row>
    <row r="216" customFormat="false" ht="15" hidden="false" customHeight="false" outlineLevel="0" collapsed="false">
      <c r="A216" s="244" t="s">
        <v>555</v>
      </c>
      <c r="B216" s="244"/>
      <c r="C216" s="245"/>
      <c r="D216" s="245"/>
      <c r="E216" s="245" t="s">
        <v>539</v>
      </c>
      <c r="F216" s="245" t="s">
        <v>556</v>
      </c>
      <c r="G216" s="216" t="n">
        <f aca="false">SUM(G217:G220)</f>
        <v>0</v>
      </c>
      <c r="H216" s="216" t="n">
        <f aca="false">SUM(H217:H220)</f>
        <v>0</v>
      </c>
      <c r="I216" s="216" t="n">
        <f aca="false">SUM(I217:I220)</f>
        <v>0</v>
      </c>
      <c r="J216" s="216" t="n">
        <f aca="false">SUM(J217:J220)</f>
        <v>0</v>
      </c>
      <c r="K216" s="216" t="n">
        <f aca="false">SUM(K217:K220)</f>
        <v>0</v>
      </c>
      <c r="L216" s="216" t="n">
        <f aca="false">SUM(L217:L220)</f>
        <v>0</v>
      </c>
      <c r="M216" s="216" t="n">
        <f aca="false">SUM(M217:M220)</f>
        <v>0</v>
      </c>
      <c r="N216" s="216" t="n">
        <f aca="false">SUM(N217:N220)</f>
        <v>0</v>
      </c>
      <c r="O216" s="216" t="n">
        <f aca="false">SUM(O217:O220)</f>
        <v>0</v>
      </c>
      <c r="P216" s="228"/>
      <c r="Q216" s="228"/>
      <c r="S216" s="190"/>
      <c r="T216" s="190"/>
      <c r="U216" s="190"/>
      <c r="V216" s="190"/>
      <c r="W216" s="190"/>
      <c r="X216" s="190"/>
      <c r="Y216" s="190"/>
      <c r="Z216" s="195"/>
      <c r="AA216" s="195"/>
      <c r="AB216" s="195"/>
      <c r="AC216" s="195"/>
      <c r="AD216" s="195"/>
      <c r="AE216" s="195"/>
      <c r="AF216" s="195"/>
      <c r="AG216" s="195"/>
      <c r="AH216" s="195"/>
      <c r="AI216" s="195"/>
      <c r="AJ216" s="195"/>
      <c r="AK216" s="195"/>
      <c r="AL216" s="190"/>
    </row>
    <row r="217" customFormat="false" ht="15" hidden="false" customHeight="false" outlineLevel="0" collapsed="false">
      <c r="A217" s="268" t="s">
        <v>662</v>
      </c>
      <c r="B217" s="268"/>
      <c r="C217" s="269"/>
      <c r="D217" s="269" t="s">
        <v>528</v>
      </c>
      <c r="E217" s="269" t="s">
        <v>539</v>
      </c>
      <c r="F217" s="269" t="s">
        <v>556</v>
      </c>
      <c r="G217" s="233" t="n">
        <f aca="false">J217+M217</f>
        <v>0</v>
      </c>
      <c r="H217" s="233" t="n">
        <f aca="false">K217+N217</f>
        <v>0</v>
      </c>
      <c r="I217" s="233" t="n">
        <f aca="false">L217+O217</f>
        <v>0</v>
      </c>
      <c r="J217" s="233"/>
      <c r="K217" s="233"/>
      <c r="L217" s="233"/>
      <c r="M217" s="233"/>
      <c r="N217" s="233"/>
      <c r="O217" s="233"/>
      <c r="P217" s="188" t="s">
        <v>706</v>
      </c>
      <c r="S217" s="190"/>
      <c r="T217" s="190"/>
      <c r="U217" s="190"/>
      <c r="V217" s="190"/>
      <c r="W217" s="190"/>
      <c r="X217" s="190"/>
      <c r="Y217" s="190"/>
      <c r="Z217" s="195"/>
      <c r="AA217" s="195"/>
      <c r="AB217" s="195"/>
      <c r="AC217" s="195"/>
      <c r="AD217" s="195"/>
      <c r="AE217" s="195"/>
      <c r="AF217" s="195"/>
      <c r="AG217" s="195"/>
      <c r="AH217" s="195"/>
      <c r="AI217" s="195"/>
      <c r="AJ217" s="195"/>
      <c r="AK217" s="195"/>
      <c r="AL217" s="190"/>
    </row>
    <row r="218" customFormat="false" ht="15" hidden="false" customHeight="false" outlineLevel="0" collapsed="false">
      <c r="A218" s="268" t="s">
        <v>584</v>
      </c>
      <c r="B218" s="268"/>
      <c r="C218" s="269"/>
      <c r="D218" s="269" t="s">
        <v>528</v>
      </c>
      <c r="E218" s="269" t="s">
        <v>539</v>
      </c>
      <c r="F218" s="269" t="s">
        <v>556</v>
      </c>
      <c r="G218" s="233" t="n">
        <f aca="false">J218+M218</f>
        <v>0</v>
      </c>
      <c r="H218" s="233" t="n">
        <f aca="false">K218+N218</f>
        <v>0</v>
      </c>
      <c r="I218" s="233" t="n">
        <f aca="false">L218+O218</f>
        <v>0</v>
      </c>
      <c r="J218" s="233"/>
      <c r="K218" s="233"/>
      <c r="L218" s="233"/>
      <c r="M218" s="233"/>
      <c r="N218" s="233"/>
      <c r="O218" s="233"/>
      <c r="P218" s="188" t="s">
        <v>706</v>
      </c>
      <c r="S218" s="190"/>
      <c r="T218" s="190"/>
      <c r="U218" s="190"/>
      <c r="V218" s="190"/>
      <c r="W218" s="190"/>
      <c r="X218" s="190"/>
      <c r="Y218" s="190"/>
      <c r="Z218" s="195"/>
      <c r="AA218" s="195"/>
      <c r="AB218" s="195"/>
      <c r="AC218" s="195"/>
      <c r="AD218" s="195"/>
      <c r="AE218" s="195"/>
      <c r="AF218" s="195"/>
      <c r="AG218" s="195"/>
      <c r="AH218" s="195"/>
      <c r="AI218" s="195"/>
      <c r="AJ218" s="195"/>
      <c r="AK218" s="195"/>
      <c r="AL218" s="190"/>
    </row>
    <row r="219" customFormat="false" ht="15" hidden="false" customHeight="false" outlineLevel="0" collapsed="false">
      <c r="A219" s="268" t="s">
        <v>707</v>
      </c>
      <c r="B219" s="269" t="s">
        <v>708</v>
      </c>
      <c r="C219" s="269"/>
      <c r="D219" s="269" t="s">
        <v>528</v>
      </c>
      <c r="E219" s="269" t="s">
        <v>539</v>
      </c>
      <c r="F219" s="269" t="s">
        <v>556</v>
      </c>
      <c r="G219" s="233" t="n">
        <f aca="false">J219+M219</f>
        <v>0</v>
      </c>
      <c r="H219" s="233" t="n">
        <f aca="false">K219+N219</f>
        <v>0</v>
      </c>
      <c r="I219" s="233" t="n">
        <f aca="false">L219+O219</f>
        <v>0</v>
      </c>
      <c r="J219" s="270"/>
      <c r="K219" s="233"/>
      <c r="L219" s="233"/>
      <c r="M219" s="233"/>
      <c r="N219" s="233"/>
      <c r="O219" s="233"/>
      <c r="P219" s="287" t="n">
        <f aca="false">J219-20000</f>
        <v>-20000</v>
      </c>
      <c r="S219" s="190"/>
      <c r="T219" s="190"/>
      <c r="U219" s="190"/>
      <c r="V219" s="190"/>
      <c r="W219" s="190"/>
      <c r="X219" s="190"/>
      <c r="Y219" s="190"/>
      <c r="Z219" s="195"/>
      <c r="AA219" s="195"/>
      <c r="AB219" s="195"/>
      <c r="AC219" s="195"/>
      <c r="AD219" s="195"/>
      <c r="AE219" s="195"/>
      <c r="AF219" s="195"/>
      <c r="AG219" s="195"/>
      <c r="AH219" s="195"/>
      <c r="AI219" s="195"/>
      <c r="AJ219" s="195"/>
      <c r="AK219" s="195"/>
      <c r="AL219" s="190"/>
    </row>
    <row r="220" customFormat="false" ht="15" hidden="false" customHeight="false" outlineLevel="0" collapsed="false">
      <c r="A220" s="268" t="s">
        <v>575</v>
      </c>
      <c r="B220" s="268"/>
      <c r="C220" s="269"/>
      <c r="D220" s="269" t="s">
        <v>528</v>
      </c>
      <c r="E220" s="269" t="s">
        <v>539</v>
      </c>
      <c r="F220" s="269" t="s">
        <v>556</v>
      </c>
      <c r="G220" s="233" t="n">
        <f aca="false">J220+M220</f>
        <v>0</v>
      </c>
      <c r="H220" s="233" t="n">
        <f aca="false">K220+N220</f>
        <v>0</v>
      </c>
      <c r="I220" s="233" t="n">
        <f aca="false">L220+O220</f>
        <v>0</v>
      </c>
      <c r="J220" s="233"/>
      <c r="K220" s="233"/>
      <c r="L220" s="233"/>
      <c r="M220" s="233"/>
      <c r="N220" s="233"/>
      <c r="O220" s="233"/>
      <c r="S220" s="190"/>
      <c r="T220" s="190"/>
      <c r="U220" s="190"/>
      <c r="V220" s="190"/>
      <c r="W220" s="190"/>
      <c r="X220" s="190"/>
      <c r="Y220" s="190"/>
      <c r="Z220" s="195"/>
      <c r="AA220" s="195"/>
      <c r="AB220" s="195"/>
      <c r="AC220" s="195"/>
      <c r="AD220" s="195"/>
      <c r="AE220" s="195"/>
      <c r="AF220" s="195"/>
      <c r="AG220" s="195"/>
      <c r="AH220" s="195"/>
      <c r="AI220" s="195"/>
      <c r="AJ220" s="195"/>
      <c r="AK220" s="195"/>
      <c r="AL220" s="190"/>
    </row>
    <row r="221" customFormat="false" ht="15" hidden="false" customHeight="false" outlineLevel="0" collapsed="false">
      <c r="A221" s="244" t="s">
        <v>595</v>
      </c>
      <c r="B221" s="244"/>
      <c r="C221" s="245"/>
      <c r="D221" s="245"/>
      <c r="E221" s="245" t="s">
        <v>539</v>
      </c>
      <c r="F221" s="245" t="s">
        <v>532</v>
      </c>
      <c r="G221" s="216" t="n">
        <f aca="false">SUM(G222:G223)</f>
        <v>0</v>
      </c>
      <c r="H221" s="216" t="n">
        <f aca="false">SUM(H222:H223)</f>
        <v>0</v>
      </c>
      <c r="I221" s="216" t="n">
        <f aca="false">SUM(I222:I223)</f>
        <v>0</v>
      </c>
      <c r="J221" s="216" t="n">
        <f aca="false">SUM(J222:J223)</f>
        <v>0</v>
      </c>
      <c r="K221" s="216" t="n">
        <f aca="false">SUM(K222:K223)</f>
        <v>0</v>
      </c>
      <c r="L221" s="216" t="n">
        <f aca="false">SUM(L222:L223)</f>
        <v>0</v>
      </c>
      <c r="M221" s="216" t="n">
        <f aca="false">SUM(M222:M223)</f>
        <v>0</v>
      </c>
      <c r="N221" s="216" t="n">
        <f aca="false">SUM(N222:N223)</f>
        <v>0</v>
      </c>
      <c r="O221" s="216" t="n">
        <f aca="false">SUM(O222:O223)</f>
        <v>0</v>
      </c>
      <c r="P221" s="196"/>
      <c r="Q221" s="196"/>
      <c r="S221" s="190"/>
      <c r="T221" s="190"/>
      <c r="U221" s="190"/>
      <c r="V221" s="190"/>
      <c r="W221" s="190"/>
      <c r="X221" s="190"/>
      <c r="Y221" s="190"/>
      <c r="Z221" s="195"/>
      <c r="AA221" s="195"/>
      <c r="AB221" s="195"/>
      <c r="AC221" s="195"/>
      <c r="AD221" s="195"/>
      <c r="AE221" s="195"/>
      <c r="AF221" s="195"/>
      <c r="AG221" s="195"/>
      <c r="AH221" s="195"/>
      <c r="AI221" s="195"/>
      <c r="AJ221" s="195"/>
      <c r="AK221" s="195"/>
      <c r="AL221" s="190"/>
    </row>
    <row r="222" customFormat="false" ht="15" hidden="false" customHeight="false" outlineLevel="0" collapsed="false">
      <c r="A222" s="268" t="s">
        <v>663</v>
      </c>
      <c r="B222" s="268"/>
      <c r="C222" s="269"/>
      <c r="D222" s="269" t="s">
        <v>528</v>
      </c>
      <c r="E222" s="269" t="s">
        <v>539</v>
      </c>
      <c r="F222" s="269" t="s">
        <v>532</v>
      </c>
      <c r="G222" s="233" t="n">
        <f aca="false">J222+M222</f>
        <v>0</v>
      </c>
      <c r="H222" s="233" t="n">
        <f aca="false">K222+N222</f>
        <v>0</v>
      </c>
      <c r="I222" s="233" t="n">
        <f aca="false">L222+O222</f>
        <v>0</v>
      </c>
      <c r="J222" s="233"/>
      <c r="K222" s="233"/>
      <c r="L222" s="233"/>
      <c r="M222" s="233"/>
      <c r="N222" s="233"/>
      <c r="O222" s="233"/>
      <c r="P222" s="188" t="s">
        <v>706</v>
      </c>
      <c r="S222" s="190"/>
      <c r="T222" s="190"/>
      <c r="U222" s="190"/>
      <c r="V222" s="190"/>
      <c r="W222" s="190"/>
      <c r="X222" s="190"/>
      <c r="Y222" s="190"/>
      <c r="Z222" s="195"/>
      <c r="AA222" s="195"/>
      <c r="AB222" s="195"/>
      <c r="AC222" s="195"/>
      <c r="AD222" s="195"/>
      <c r="AE222" s="195"/>
      <c r="AF222" s="195"/>
      <c r="AG222" s="195"/>
      <c r="AH222" s="195"/>
      <c r="AI222" s="195"/>
      <c r="AJ222" s="195"/>
      <c r="AK222" s="195"/>
      <c r="AL222" s="190"/>
    </row>
    <row r="223" customFormat="false" ht="15" hidden="false" customHeight="false" outlineLevel="0" collapsed="false">
      <c r="A223" s="268" t="s">
        <v>709</v>
      </c>
      <c r="B223" s="268"/>
      <c r="C223" s="269"/>
      <c r="D223" s="269" t="s">
        <v>528</v>
      </c>
      <c r="E223" s="269" t="s">
        <v>539</v>
      </c>
      <c r="F223" s="269" t="s">
        <v>532</v>
      </c>
      <c r="G223" s="233" t="n">
        <f aca="false">J223+M223</f>
        <v>0</v>
      </c>
      <c r="H223" s="233" t="n">
        <f aca="false">K223+N223</f>
        <v>0</v>
      </c>
      <c r="I223" s="233" t="n">
        <f aca="false">L223+O223</f>
        <v>0</v>
      </c>
      <c r="J223" s="233"/>
      <c r="K223" s="233"/>
      <c r="L223" s="233"/>
      <c r="M223" s="233"/>
      <c r="N223" s="233"/>
      <c r="O223" s="233"/>
      <c r="S223" s="190"/>
      <c r="T223" s="190"/>
      <c r="U223" s="190"/>
      <c r="V223" s="190"/>
      <c r="W223" s="190"/>
      <c r="X223" s="190"/>
      <c r="Y223" s="190"/>
      <c r="Z223" s="195"/>
      <c r="AA223" s="195"/>
      <c r="AB223" s="195"/>
      <c r="AC223" s="195"/>
      <c r="AD223" s="195"/>
      <c r="AE223" s="195"/>
      <c r="AF223" s="195"/>
      <c r="AG223" s="195"/>
      <c r="AH223" s="195"/>
      <c r="AI223" s="195"/>
      <c r="AJ223" s="195"/>
      <c r="AK223" s="195"/>
      <c r="AL223" s="190"/>
    </row>
    <row r="224" customFormat="false" ht="28.5" hidden="false" customHeight="false" outlineLevel="0" collapsed="false">
      <c r="A224" s="244" t="s">
        <v>710</v>
      </c>
      <c r="B224" s="244"/>
      <c r="C224" s="245"/>
      <c r="D224" s="245"/>
      <c r="E224" s="245" t="s">
        <v>711</v>
      </c>
      <c r="F224" s="245" t="s">
        <v>712</v>
      </c>
      <c r="G224" s="216" t="n">
        <f aca="false">G225</f>
        <v>0</v>
      </c>
      <c r="H224" s="216" t="n">
        <f aca="false">H225</f>
        <v>0</v>
      </c>
      <c r="I224" s="216" t="n">
        <f aca="false">I225</f>
        <v>0</v>
      </c>
      <c r="J224" s="216" t="n">
        <f aca="false">J225</f>
        <v>0</v>
      </c>
      <c r="K224" s="216" t="n">
        <f aca="false">K225</f>
        <v>0</v>
      </c>
      <c r="L224" s="216" t="n">
        <f aca="false">L225</f>
        <v>0</v>
      </c>
      <c r="M224" s="216" t="n">
        <f aca="false">M225</f>
        <v>0</v>
      </c>
      <c r="N224" s="216" t="n">
        <f aca="false">N225</f>
        <v>0</v>
      </c>
      <c r="O224" s="216" t="n">
        <f aca="false">O225</f>
        <v>0</v>
      </c>
      <c r="S224" s="190"/>
      <c r="T224" s="190"/>
      <c r="U224" s="190"/>
      <c r="V224" s="190"/>
      <c r="W224" s="190"/>
      <c r="X224" s="190"/>
      <c r="Y224" s="190"/>
      <c r="Z224" s="195"/>
      <c r="AA224" s="195"/>
      <c r="AB224" s="195"/>
      <c r="AC224" s="195"/>
      <c r="AD224" s="195"/>
      <c r="AE224" s="195"/>
      <c r="AF224" s="195"/>
      <c r="AG224" s="195"/>
      <c r="AH224" s="195"/>
      <c r="AI224" s="195"/>
      <c r="AJ224" s="195"/>
      <c r="AK224" s="195"/>
      <c r="AL224" s="190"/>
    </row>
    <row r="225" customFormat="false" ht="15" hidden="false" customHeight="false" outlineLevel="0" collapsed="false">
      <c r="A225" s="231" t="s">
        <v>713</v>
      </c>
      <c r="B225" s="232" t="s">
        <v>714</v>
      </c>
      <c r="C225" s="269"/>
      <c r="D225" s="269" t="s">
        <v>715</v>
      </c>
      <c r="E225" s="269" t="s">
        <v>716</v>
      </c>
      <c r="F225" s="269" t="s">
        <v>712</v>
      </c>
      <c r="G225" s="233" t="n">
        <f aca="false">J225+M225</f>
        <v>0</v>
      </c>
      <c r="H225" s="233" t="n">
        <f aca="false">K225+N225</f>
        <v>0</v>
      </c>
      <c r="I225" s="233" t="n">
        <f aca="false">L225+O225</f>
        <v>0</v>
      </c>
      <c r="J225" s="233"/>
      <c r="K225" s="233"/>
      <c r="L225" s="233"/>
      <c r="M225" s="233"/>
      <c r="N225" s="233"/>
      <c r="O225" s="233"/>
      <c r="P225" s="188" t="s">
        <v>717</v>
      </c>
      <c r="S225" s="190"/>
      <c r="T225" s="190"/>
      <c r="U225" s="190"/>
      <c r="V225" s="190"/>
      <c r="W225" s="190"/>
      <c r="X225" s="190"/>
      <c r="Y225" s="190"/>
      <c r="Z225" s="195"/>
      <c r="AA225" s="195"/>
      <c r="AB225" s="195"/>
      <c r="AC225" s="195"/>
      <c r="AD225" s="195"/>
      <c r="AE225" s="195"/>
      <c r="AF225" s="195"/>
      <c r="AG225" s="195"/>
      <c r="AH225" s="195"/>
      <c r="AI225" s="195"/>
      <c r="AJ225" s="195"/>
      <c r="AK225" s="195"/>
      <c r="AL225" s="190"/>
    </row>
    <row r="226" customFormat="false" ht="28.5" hidden="false" customHeight="false" outlineLevel="0" collapsed="false">
      <c r="A226" s="244" t="s">
        <v>710</v>
      </c>
      <c r="B226" s="244"/>
      <c r="C226" s="245"/>
      <c r="D226" s="245"/>
      <c r="E226" s="245" t="s">
        <v>711</v>
      </c>
      <c r="F226" s="245" t="s">
        <v>712</v>
      </c>
      <c r="G226" s="216" t="n">
        <f aca="false">G227</f>
        <v>0</v>
      </c>
      <c r="H226" s="216" t="n">
        <f aca="false">H227</f>
        <v>0</v>
      </c>
      <c r="I226" s="216" t="n">
        <f aca="false">I227</f>
        <v>0</v>
      </c>
      <c r="J226" s="216" t="n">
        <f aca="false">J227</f>
        <v>0</v>
      </c>
      <c r="K226" s="216" t="n">
        <f aca="false">K227</f>
        <v>0</v>
      </c>
      <c r="L226" s="216" t="n">
        <f aca="false">L227</f>
        <v>0</v>
      </c>
      <c r="M226" s="216" t="n">
        <f aca="false">M227</f>
        <v>0</v>
      </c>
      <c r="N226" s="216" t="n">
        <f aca="false">N227</f>
        <v>0</v>
      </c>
      <c r="O226" s="216" t="n">
        <f aca="false">O227</f>
        <v>0</v>
      </c>
      <c r="S226" s="190"/>
      <c r="T226" s="190"/>
      <c r="U226" s="190"/>
      <c r="V226" s="190"/>
      <c r="W226" s="190"/>
      <c r="X226" s="190"/>
      <c r="Y226" s="190"/>
      <c r="Z226" s="195"/>
      <c r="AA226" s="195"/>
      <c r="AB226" s="195"/>
      <c r="AC226" s="195"/>
      <c r="AD226" s="195"/>
      <c r="AE226" s="195"/>
      <c r="AF226" s="195"/>
      <c r="AG226" s="195"/>
      <c r="AH226" s="195"/>
      <c r="AI226" s="195"/>
      <c r="AJ226" s="195"/>
      <c r="AK226" s="195"/>
      <c r="AL226" s="190"/>
    </row>
    <row r="227" customFormat="false" ht="15" hidden="false" customHeight="false" outlineLevel="0" collapsed="false">
      <c r="A227" s="231" t="s">
        <v>713</v>
      </c>
      <c r="B227" s="232" t="s">
        <v>714</v>
      </c>
      <c r="C227" s="269"/>
      <c r="D227" s="269" t="s">
        <v>715</v>
      </c>
      <c r="E227" s="269" t="s">
        <v>614</v>
      </c>
      <c r="F227" s="269" t="s">
        <v>712</v>
      </c>
      <c r="G227" s="233" t="n">
        <f aca="false">J227+M227</f>
        <v>0</v>
      </c>
      <c r="H227" s="233" t="n">
        <f aca="false">K227+N227</f>
        <v>0</v>
      </c>
      <c r="I227" s="233" t="n">
        <f aca="false">L227+O227</f>
        <v>0</v>
      </c>
      <c r="J227" s="233"/>
      <c r="K227" s="233"/>
      <c r="L227" s="233"/>
      <c r="M227" s="233"/>
      <c r="N227" s="233"/>
      <c r="O227" s="233"/>
      <c r="P227" s="188" t="s">
        <v>718</v>
      </c>
      <c r="S227" s="190"/>
      <c r="T227" s="190"/>
      <c r="U227" s="190"/>
      <c r="V227" s="190"/>
      <c r="W227" s="190"/>
      <c r="X227" s="190"/>
      <c r="Y227" s="190"/>
      <c r="Z227" s="195"/>
      <c r="AA227" s="195"/>
      <c r="AB227" s="195"/>
      <c r="AC227" s="195"/>
      <c r="AD227" s="195"/>
      <c r="AE227" s="195"/>
      <c r="AF227" s="195"/>
      <c r="AG227" s="195"/>
      <c r="AH227" s="195"/>
      <c r="AI227" s="195"/>
      <c r="AJ227" s="195"/>
      <c r="AK227" s="195"/>
      <c r="AL227" s="190"/>
    </row>
    <row r="228" customFormat="false" ht="15" hidden="false" customHeight="false" outlineLevel="0" collapsed="false">
      <c r="A228" s="268"/>
      <c r="B228" s="268"/>
      <c r="C228" s="269"/>
      <c r="D228" s="269"/>
      <c r="E228" s="269"/>
      <c r="F228" s="269"/>
      <c r="G228" s="233" t="n">
        <f aca="false">J228+M228</f>
        <v>0</v>
      </c>
      <c r="H228" s="233" t="n">
        <f aca="false">K228+N228</f>
        <v>0</v>
      </c>
      <c r="I228" s="233" t="n">
        <f aca="false">L228+O228</f>
        <v>0</v>
      </c>
      <c r="J228" s="233"/>
      <c r="K228" s="233"/>
      <c r="L228" s="233"/>
      <c r="M228" s="233"/>
      <c r="N228" s="233"/>
      <c r="O228" s="233"/>
      <c r="S228" s="190"/>
      <c r="T228" s="190"/>
      <c r="U228" s="190"/>
      <c r="V228" s="190"/>
      <c r="W228" s="190"/>
      <c r="X228" s="190"/>
      <c r="Y228" s="190"/>
      <c r="Z228" s="195"/>
      <c r="AA228" s="195"/>
      <c r="AB228" s="195"/>
      <c r="AC228" s="195"/>
      <c r="AD228" s="195"/>
      <c r="AE228" s="195"/>
      <c r="AF228" s="195"/>
      <c r="AG228" s="195"/>
      <c r="AH228" s="195"/>
      <c r="AI228" s="195"/>
      <c r="AJ228" s="195"/>
      <c r="AK228" s="195"/>
      <c r="AL228" s="190"/>
    </row>
    <row r="229" customFormat="false" ht="15" hidden="false" customHeight="false" outlineLevel="0" collapsed="false">
      <c r="A229" s="231" t="s">
        <v>719</v>
      </c>
      <c r="B229" s="268"/>
      <c r="C229" s="269"/>
      <c r="D229" s="269"/>
      <c r="E229" s="269" t="s">
        <v>630</v>
      </c>
      <c r="F229" s="269" t="s">
        <v>720</v>
      </c>
      <c r="G229" s="233" t="n">
        <f aca="false">J229+M229</f>
        <v>0</v>
      </c>
      <c r="H229" s="233" t="n">
        <f aca="false">K229+N229</f>
        <v>0</v>
      </c>
      <c r="I229" s="233" t="n">
        <f aca="false">L229+O229</f>
        <v>0</v>
      </c>
      <c r="J229" s="233"/>
      <c r="K229" s="233"/>
      <c r="L229" s="233"/>
      <c r="M229" s="233"/>
      <c r="N229" s="233"/>
      <c r="O229" s="233"/>
      <c r="S229" s="190"/>
      <c r="T229" s="190"/>
      <c r="U229" s="190"/>
      <c r="V229" s="190"/>
      <c r="W229" s="190"/>
      <c r="X229" s="190"/>
      <c r="Y229" s="190"/>
      <c r="Z229" s="195"/>
      <c r="AA229" s="195"/>
      <c r="AB229" s="195"/>
      <c r="AC229" s="195"/>
      <c r="AD229" s="195"/>
      <c r="AE229" s="195"/>
      <c r="AF229" s="195"/>
      <c r="AG229" s="195"/>
      <c r="AH229" s="195"/>
      <c r="AI229" s="195"/>
      <c r="AJ229" s="195"/>
      <c r="AK229" s="195"/>
      <c r="AL229" s="190"/>
    </row>
    <row r="230" customFormat="false" ht="15" hidden="false" customHeight="false" outlineLevel="0" collapsed="false">
      <c r="A230" s="268"/>
      <c r="B230" s="268"/>
      <c r="C230" s="269"/>
      <c r="D230" s="269"/>
      <c r="E230" s="269"/>
      <c r="F230" s="269"/>
      <c r="G230" s="233" t="n">
        <f aca="false">J230+M230</f>
        <v>0</v>
      </c>
      <c r="H230" s="233" t="n">
        <f aca="false">K230+N230</f>
        <v>0</v>
      </c>
      <c r="I230" s="233" t="n">
        <f aca="false">L230+O230</f>
        <v>0</v>
      </c>
      <c r="J230" s="233"/>
      <c r="K230" s="233"/>
      <c r="L230" s="233"/>
      <c r="M230" s="233"/>
      <c r="N230" s="233"/>
      <c r="O230" s="233"/>
      <c r="S230" s="190"/>
      <c r="T230" s="190"/>
      <c r="U230" s="190"/>
      <c r="V230" s="190"/>
      <c r="W230" s="190"/>
      <c r="X230" s="190"/>
      <c r="Y230" s="190"/>
      <c r="Z230" s="195"/>
      <c r="AA230" s="195"/>
      <c r="AB230" s="195"/>
      <c r="AC230" s="195"/>
      <c r="AD230" s="195"/>
      <c r="AE230" s="195"/>
      <c r="AF230" s="195"/>
      <c r="AG230" s="195"/>
      <c r="AH230" s="195"/>
      <c r="AI230" s="195"/>
      <c r="AJ230" s="195"/>
      <c r="AK230" s="195"/>
      <c r="AL230" s="190"/>
    </row>
    <row r="231" customFormat="false" ht="15" hidden="false" customHeight="false" outlineLevel="0" collapsed="false">
      <c r="A231" s="268"/>
      <c r="B231" s="268"/>
      <c r="C231" s="269"/>
      <c r="D231" s="269"/>
      <c r="E231" s="269"/>
      <c r="F231" s="269"/>
      <c r="G231" s="233" t="n">
        <f aca="false">J231+M231</f>
        <v>0</v>
      </c>
      <c r="H231" s="233" t="n">
        <f aca="false">K231+N231</f>
        <v>0</v>
      </c>
      <c r="I231" s="233" t="n">
        <f aca="false">L231+O231</f>
        <v>0</v>
      </c>
      <c r="J231" s="233"/>
      <c r="K231" s="233"/>
      <c r="L231" s="233"/>
      <c r="M231" s="233"/>
      <c r="N231" s="233"/>
      <c r="O231" s="233"/>
      <c r="S231" s="190"/>
      <c r="T231" s="190"/>
      <c r="U231" s="190"/>
      <c r="V231" s="190"/>
      <c r="W231" s="190"/>
      <c r="X231" s="190"/>
      <c r="Y231" s="190"/>
      <c r="Z231" s="195"/>
      <c r="AA231" s="195"/>
      <c r="AB231" s="195"/>
      <c r="AC231" s="195"/>
      <c r="AD231" s="195"/>
      <c r="AE231" s="195"/>
      <c r="AF231" s="195"/>
      <c r="AG231" s="195"/>
      <c r="AH231" s="195"/>
      <c r="AI231" s="195"/>
      <c r="AJ231" s="195"/>
      <c r="AK231" s="195"/>
      <c r="AL231" s="190"/>
    </row>
    <row r="232" customFormat="false" ht="15" hidden="false" customHeight="false" outlineLevel="0" collapsed="false">
      <c r="A232" s="265" t="s">
        <v>721</v>
      </c>
      <c r="B232" s="284"/>
      <c r="C232" s="288"/>
      <c r="D232" s="289"/>
      <c r="E232" s="289" t="s">
        <v>716</v>
      </c>
      <c r="F232" s="289" t="s">
        <v>712</v>
      </c>
      <c r="G232" s="290" t="n">
        <f aca="false">SUM(G233:G239)</f>
        <v>0</v>
      </c>
      <c r="H232" s="290" t="n">
        <f aca="false">SUM(H233:H239)</f>
        <v>0</v>
      </c>
      <c r="I232" s="290" t="n">
        <f aca="false">SUM(I233:I239)</f>
        <v>0</v>
      </c>
      <c r="J232" s="290" t="n">
        <f aca="false">SUM(J233:J239)</f>
        <v>0</v>
      </c>
      <c r="K232" s="290" t="n">
        <f aca="false">SUM(K233:K239)</f>
        <v>0</v>
      </c>
      <c r="L232" s="290" t="n">
        <f aca="false">SUM(L233:L239)</f>
        <v>0</v>
      </c>
      <c r="M232" s="290" t="n">
        <f aca="false">SUM(M233:M239)</f>
        <v>0</v>
      </c>
      <c r="N232" s="290" t="n">
        <f aca="false">SUM(N233:N239)</f>
        <v>0</v>
      </c>
      <c r="O232" s="290" t="n">
        <f aca="false">SUM(O233:O239)</f>
        <v>0</v>
      </c>
      <c r="P232" s="227" t="s">
        <v>692</v>
      </c>
      <c r="Q232" s="227" t="s">
        <v>722</v>
      </c>
      <c r="S232" s="190"/>
      <c r="T232" s="190"/>
      <c r="U232" s="190"/>
      <c r="V232" s="190"/>
      <c r="W232" s="190"/>
      <c r="X232" s="190"/>
      <c r="Y232" s="190"/>
      <c r="Z232" s="195"/>
      <c r="AA232" s="195"/>
      <c r="AB232" s="195"/>
      <c r="AC232" s="195"/>
      <c r="AD232" s="195"/>
      <c r="AE232" s="195"/>
      <c r="AF232" s="195"/>
      <c r="AG232" s="195"/>
      <c r="AH232" s="195"/>
      <c r="AI232" s="195"/>
      <c r="AJ232" s="195"/>
      <c r="AK232" s="195"/>
      <c r="AL232" s="190"/>
    </row>
    <row r="233" customFormat="false" ht="15" hidden="false" customHeight="false" outlineLevel="0" collapsed="false">
      <c r="A233" s="268" t="s">
        <v>723</v>
      </c>
      <c r="B233" s="269"/>
      <c r="C233" s="269"/>
      <c r="D233" s="269" t="s">
        <v>528</v>
      </c>
      <c r="E233" s="269" t="s">
        <v>716</v>
      </c>
      <c r="F233" s="269" t="s">
        <v>712</v>
      </c>
      <c r="G233" s="233" t="n">
        <f aca="false">J233+M233</f>
        <v>0</v>
      </c>
      <c r="H233" s="233" t="n">
        <f aca="false">K233+N233</f>
        <v>0</v>
      </c>
      <c r="I233" s="233" t="n">
        <f aca="false">L233+O233</f>
        <v>0</v>
      </c>
      <c r="J233" s="233" t="n">
        <f aca="false">80000-80000</f>
        <v>0</v>
      </c>
      <c r="K233" s="233"/>
      <c r="L233" s="233"/>
      <c r="M233" s="233"/>
      <c r="N233" s="233"/>
      <c r="O233" s="233"/>
      <c r="S233" s="190"/>
      <c r="T233" s="190"/>
      <c r="U233" s="190"/>
      <c r="V233" s="190"/>
      <c r="W233" s="190"/>
      <c r="X233" s="190"/>
      <c r="Y233" s="190"/>
      <c r="Z233" s="195"/>
      <c r="AA233" s="195"/>
      <c r="AB233" s="195"/>
      <c r="AC233" s="195"/>
      <c r="AD233" s="195"/>
      <c r="AE233" s="195"/>
      <c r="AF233" s="195"/>
      <c r="AG233" s="195"/>
      <c r="AH233" s="195"/>
      <c r="AI233" s="195"/>
      <c r="AJ233" s="195"/>
      <c r="AK233" s="195"/>
      <c r="AL233" s="190"/>
    </row>
    <row r="234" customFormat="false" ht="15" hidden="false" customHeight="false" outlineLevel="0" collapsed="false">
      <c r="A234" s="268" t="s">
        <v>724</v>
      </c>
      <c r="B234" s="269" t="s">
        <v>725</v>
      </c>
      <c r="C234" s="269"/>
      <c r="D234" s="269" t="s">
        <v>528</v>
      </c>
      <c r="E234" s="269" t="s">
        <v>716</v>
      </c>
      <c r="F234" s="269" t="s">
        <v>641</v>
      </c>
      <c r="G234" s="233" t="n">
        <f aca="false">J234+M234</f>
        <v>0</v>
      </c>
      <c r="H234" s="233" t="n">
        <f aca="false">K234+N234</f>
        <v>0</v>
      </c>
      <c r="I234" s="233" t="n">
        <f aca="false">L234+O234</f>
        <v>0</v>
      </c>
      <c r="J234" s="233"/>
      <c r="K234" s="233"/>
      <c r="L234" s="233"/>
      <c r="M234" s="233"/>
      <c r="N234" s="233"/>
      <c r="O234" s="233"/>
      <c r="S234" s="190"/>
      <c r="T234" s="190"/>
      <c r="U234" s="190"/>
      <c r="V234" s="190"/>
      <c r="W234" s="190"/>
      <c r="X234" s="190"/>
      <c r="Y234" s="190"/>
      <c r="Z234" s="195"/>
      <c r="AA234" s="195"/>
      <c r="AB234" s="195"/>
      <c r="AC234" s="195"/>
      <c r="AD234" s="195"/>
      <c r="AE234" s="195"/>
      <c r="AF234" s="195"/>
      <c r="AG234" s="195"/>
      <c r="AH234" s="195"/>
      <c r="AI234" s="195"/>
      <c r="AJ234" s="195"/>
      <c r="AK234" s="195"/>
      <c r="AL234" s="190"/>
    </row>
    <row r="235" customFormat="false" ht="15" hidden="false" customHeight="false" outlineLevel="0" collapsed="false">
      <c r="A235" s="268" t="s">
        <v>723</v>
      </c>
      <c r="B235" s="269"/>
      <c r="C235" s="269"/>
      <c r="D235" s="269" t="s">
        <v>528</v>
      </c>
      <c r="E235" s="269" t="s">
        <v>716</v>
      </c>
      <c r="F235" s="269" t="s">
        <v>726</v>
      </c>
      <c r="G235" s="233" t="n">
        <f aca="false">J235+M235</f>
        <v>0</v>
      </c>
      <c r="H235" s="233" t="n">
        <f aca="false">K235+N235</f>
        <v>0</v>
      </c>
      <c r="I235" s="233" t="n">
        <f aca="false">L235+O235</f>
        <v>0</v>
      </c>
      <c r="J235" s="233"/>
      <c r="K235" s="233"/>
      <c r="L235" s="233"/>
      <c r="M235" s="233"/>
      <c r="N235" s="233"/>
      <c r="O235" s="233"/>
      <c r="S235" s="190"/>
      <c r="T235" s="190"/>
      <c r="U235" s="190"/>
      <c r="V235" s="190"/>
      <c r="W235" s="190"/>
      <c r="X235" s="190"/>
      <c r="Y235" s="190"/>
      <c r="Z235" s="195"/>
      <c r="AA235" s="195"/>
      <c r="AB235" s="195"/>
      <c r="AC235" s="195"/>
      <c r="AD235" s="195"/>
      <c r="AE235" s="195"/>
      <c r="AF235" s="195"/>
      <c r="AG235" s="195"/>
      <c r="AH235" s="195"/>
      <c r="AI235" s="195"/>
      <c r="AJ235" s="195"/>
      <c r="AK235" s="195"/>
      <c r="AL235" s="190"/>
    </row>
    <row r="236" customFormat="false" ht="15" hidden="false" customHeight="false" outlineLevel="0" collapsed="false">
      <c r="A236" s="268" t="s">
        <v>724</v>
      </c>
      <c r="B236" s="269" t="s">
        <v>727</v>
      </c>
      <c r="C236" s="269"/>
      <c r="D236" s="269" t="s">
        <v>528</v>
      </c>
      <c r="E236" s="269" t="s">
        <v>716</v>
      </c>
      <c r="F236" s="269" t="s">
        <v>641</v>
      </c>
      <c r="G236" s="233" t="n">
        <f aca="false">J236+M236</f>
        <v>0</v>
      </c>
      <c r="H236" s="233" t="n">
        <f aca="false">K236+N236</f>
        <v>0</v>
      </c>
      <c r="I236" s="233" t="n">
        <f aca="false">L236+O236</f>
        <v>0</v>
      </c>
      <c r="J236" s="233"/>
      <c r="K236" s="233"/>
      <c r="L236" s="233"/>
      <c r="M236" s="233"/>
      <c r="N236" s="233"/>
      <c r="O236" s="233"/>
      <c r="S236" s="190"/>
      <c r="T236" s="190"/>
      <c r="U236" s="190"/>
      <c r="V236" s="190"/>
      <c r="W236" s="190"/>
      <c r="X236" s="190"/>
      <c r="Y236" s="190"/>
      <c r="Z236" s="195"/>
      <c r="AA236" s="195"/>
      <c r="AB236" s="195"/>
      <c r="AC236" s="195"/>
      <c r="AD236" s="195"/>
      <c r="AE236" s="195"/>
      <c r="AF236" s="195"/>
      <c r="AG236" s="195"/>
      <c r="AH236" s="195"/>
      <c r="AI236" s="195"/>
      <c r="AJ236" s="195"/>
      <c r="AK236" s="195"/>
      <c r="AL236" s="190"/>
    </row>
    <row r="237" customFormat="false" ht="15" hidden="false" customHeight="false" outlineLevel="0" collapsed="false">
      <c r="A237" s="268"/>
      <c r="B237" s="268"/>
      <c r="C237" s="269"/>
      <c r="D237" s="269"/>
      <c r="E237" s="269"/>
      <c r="F237" s="269"/>
      <c r="G237" s="233" t="n">
        <f aca="false">J237+M237</f>
        <v>0</v>
      </c>
      <c r="H237" s="233" t="n">
        <f aca="false">K237+N237</f>
        <v>0</v>
      </c>
      <c r="I237" s="233" t="n">
        <f aca="false">L237+O237</f>
        <v>0</v>
      </c>
      <c r="J237" s="233"/>
      <c r="K237" s="233"/>
      <c r="L237" s="233"/>
      <c r="M237" s="233"/>
      <c r="N237" s="233"/>
      <c r="O237" s="233"/>
      <c r="S237" s="190"/>
      <c r="T237" s="190"/>
      <c r="U237" s="190"/>
      <c r="V237" s="190"/>
      <c r="W237" s="190"/>
      <c r="X237" s="190"/>
      <c r="Y237" s="190"/>
      <c r="Z237" s="195"/>
      <c r="AA237" s="195"/>
      <c r="AB237" s="195"/>
      <c r="AC237" s="195"/>
      <c r="AD237" s="195"/>
      <c r="AE237" s="195"/>
      <c r="AF237" s="195"/>
      <c r="AG237" s="195"/>
      <c r="AH237" s="195"/>
      <c r="AI237" s="195"/>
      <c r="AJ237" s="195"/>
      <c r="AK237" s="195"/>
      <c r="AL237" s="190"/>
    </row>
    <row r="238" customFormat="false" ht="15" hidden="false" customHeight="false" outlineLevel="0" collapsed="false">
      <c r="A238" s="268"/>
      <c r="B238" s="268"/>
      <c r="C238" s="269"/>
      <c r="D238" s="269"/>
      <c r="E238" s="269"/>
      <c r="F238" s="269"/>
      <c r="G238" s="233" t="n">
        <f aca="false">J238+M238</f>
        <v>0</v>
      </c>
      <c r="H238" s="233" t="n">
        <f aca="false">K238+N238</f>
        <v>0</v>
      </c>
      <c r="I238" s="233" t="n">
        <f aca="false">L238+O238</f>
        <v>0</v>
      </c>
      <c r="J238" s="233"/>
      <c r="K238" s="233"/>
      <c r="L238" s="233"/>
      <c r="M238" s="233"/>
      <c r="N238" s="233"/>
      <c r="O238" s="233"/>
      <c r="S238" s="190"/>
      <c r="T238" s="190"/>
      <c r="U238" s="190"/>
      <c r="V238" s="190"/>
      <c r="W238" s="190"/>
      <c r="X238" s="190"/>
      <c r="Y238" s="190"/>
      <c r="Z238" s="195"/>
      <c r="AA238" s="195"/>
      <c r="AB238" s="195"/>
      <c r="AC238" s="195"/>
      <c r="AD238" s="195"/>
      <c r="AE238" s="195"/>
      <c r="AF238" s="195"/>
      <c r="AG238" s="195"/>
      <c r="AH238" s="195"/>
      <c r="AI238" s="195"/>
      <c r="AJ238" s="195"/>
      <c r="AK238" s="195"/>
      <c r="AL238" s="190"/>
    </row>
    <row r="239" customFormat="false" ht="15" hidden="false" customHeight="false" outlineLevel="0" collapsed="false">
      <c r="A239" s="268"/>
      <c r="B239" s="268"/>
      <c r="C239" s="269"/>
      <c r="D239" s="269"/>
      <c r="E239" s="269"/>
      <c r="F239" s="269"/>
      <c r="G239" s="233" t="n">
        <f aca="false">J239+M239</f>
        <v>0</v>
      </c>
      <c r="H239" s="233" t="n">
        <f aca="false">K239+N239</f>
        <v>0</v>
      </c>
      <c r="I239" s="233" t="n">
        <f aca="false">L239+O239</f>
        <v>0</v>
      </c>
      <c r="J239" s="233"/>
      <c r="K239" s="233"/>
      <c r="L239" s="233"/>
      <c r="M239" s="233"/>
      <c r="N239" s="233"/>
      <c r="O239" s="233"/>
      <c r="S239" s="190"/>
      <c r="T239" s="190"/>
      <c r="U239" s="190"/>
      <c r="V239" s="190"/>
      <c r="W239" s="190"/>
      <c r="X239" s="190"/>
      <c r="Y239" s="190"/>
      <c r="Z239" s="195"/>
      <c r="AA239" s="195"/>
      <c r="AB239" s="195"/>
      <c r="AC239" s="195"/>
      <c r="AD239" s="195"/>
      <c r="AE239" s="195"/>
      <c r="AF239" s="195"/>
      <c r="AG239" s="195"/>
      <c r="AH239" s="195"/>
      <c r="AI239" s="195"/>
      <c r="AJ239" s="195"/>
      <c r="AK239" s="195"/>
      <c r="AL239" s="190"/>
    </row>
    <row r="240" customFormat="false" ht="15" hidden="false" customHeight="false" outlineLevel="0" collapsed="false">
      <c r="A240" s="291" t="s">
        <v>728</v>
      </c>
      <c r="B240" s="292"/>
      <c r="C240" s="292"/>
      <c r="D240" s="292"/>
      <c r="E240" s="292"/>
      <c r="F240" s="292"/>
      <c r="G240" s="293" t="n">
        <f aca="false">SUM(G241:G246)</f>
        <v>0</v>
      </c>
      <c r="H240" s="293" t="n">
        <f aca="false">SUM(H241:H246)</f>
        <v>0</v>
      </c>
      <c r="I240" s="293" t="n">
        <f aca="false">SUM(I241:I246)</f>
        <v>0</v>
      </c>
      <c r="J240" s="293" t="n">
        <f aca="false">SUM(J241:J246)</f>
        <v>0</v>
      </c>
      <c r="K240" s="293" t="n">
        <f aca="false">SUM(K241:K246)</f>
        <v>0</v>
      </c>
      <c r="L240" s="293" t="n">
        <f aca="false">SUM(L241:L246)</f>
        <v>0</v>
      </c>
      <c r="M240" s="293" t="n">
        <f aca="false">SUM(M241:M246)</f>
        <v>0</v>
      </c>
      <c r="N240" s="293" t="n">
        <f aca="false">SUM(N241:N246)</f>
        <v>0</v>
      </c>
      <c r="O240" s="293" t="n">
        <f aca="false">SUM(O241:O246)</f>
        <v>0</v>
      </c>
      <c r="P240" s="227" t="s">
        <v>692</v>
      </c>
      <c r="Q240" s="227" t="s">
        <v>729</v>
      </c>
      <c r="S240" s="190"/>
      <c r="T240" s="190"/>
      <c r="U240" s="190"/>
      <c r="V240" s="190"/>
      <c r="W240" s="190"/>
      <c r="X240" s="190"/>
      <c r="Y240" s="190"/>
      <c r="Z240" s="195"/>
      <c r="AA240" s="195"/>
      <c r="AB240" s="195"/>
      <c r="AC240" s="195"/>
      <c r="AD240" s="195"/>
      <c r="AE240" s="195"/>
      <c r="AF240" s="195"/>
      <c r="AG240" s="195"/>
      <c r="AH240" s="195"/>
      <c r="AI240" s="195"/>
      <c r="AJ240" s="195"/>
      <c r="AK240" s="195"/>
      <c r="AL240" s="190"/>
    </row>
    <row r="241" customFormat="false" ht="15" hidden="false" customHeight="false" outlineLevel="0" collapsed="false">
      <c r="A241" s="251" t="s">
        <v>635</v>
      </c>
      <c r="B241" s="268" t="s">
        <v>730</v>
      </c>
      <c r="C241" s="269"/>
      <c r="D241" s="269" t="s">
        <v>715</v>
      </c>
      <c r="E241" s="269" t="s">
        <v>539</v>
      </c>
      <c r="F241" s="269" t="s">
        <v>634</v>
      </c>
      <c r="G241" s="233" t="n">
        <f aca="false">J241+M241</f>
        <v>0</v>
      </c>
      <c r="H241" s="233" t="n">
        <f aca="false">K241+N241</f>
        <v>0</v>
      </c>
      <c r="I241" s="233" t="n">
        <f aca="false">L241+O241</f>
        <v>0</v>
      </c>
      <c r="J241" s="270"/>
      <c r="K241" s="233"/>
      <c r="L241" s="233"/>
      <c r="M241" s="233"/>
      <c r="N241" s="233"/>
      <c r="O241" s="233"/>
      <c r="P241" s="188" t="s">
        <v>731</v>
      </c>
      <c r="S241" s="190"/>
      <c r="T241" s="190"/>
      <c r="U241" s="190"/>
      <c r="V241" s="190"/>
      <c r="W241" s="190"/>
      <c r="X241" s="190"/>
      <c r="Y241" s="190"/>
      <c r="Z241" s="195"/>
      <c r="AA241" s="195"/>
      <c r="AB241" s="195"/>
      <c r="AC241" s="195"/>
      <c r="AD241" s="195"/>
      <c r="AE241" s="195"/>
      <c r="AF241" s="195"/>
      <c r="AG241" s="195"/>
      <c r="AH241" s="195"/>
      <c r="AI241" s="195"/>
      <c r="AJ241" s="195"/>
      <c r="AK241" s="195"/>
      <c r="AL241" s="190"/>
    </row>
    <row r="242" customFormat="false" ht="15" hidden="false" customHeight="false" outlineLevel="0" collapsed="false">
      <c r="A242" s="268"/>
      <c r="B242" s="268"/>
      <c r="C242" s="269"/>
      <c r="D242" s="269"/>
      <c r="E242" s="269"/>
      <c r="F242" s="269"/>
      <c r="G242" s="233" t="n">
        <f aca="false">J242+M242</f>
        <v>0</v>
      </c>
      <c r="H242" s="233" t="n">
        <f aca="false">K242+N242</f>
        <v>0</v>
      </c>
      <c r="I242" s="233" t="n">
        <f aca="false">L242+O242</f>
        <v>0</v>
      </c>
      <c r="J242" s="233"/>
      <c r="K242" s="233"/>
      <c r="L242" s="233"/>
      <c r="M242" s="233"/>
      <c r="N242" s="233"/>
      <c r="O242" s="233"/>
      <c r="S242" s="190"/>
      <c r="T242" s="190"/>
      <c r="U242" s="190"/>
      <c r="V242" s="190"/>
      <c r="W242" s="190"/>
      <c r="X242" s="190"/>
      <c r="Y242" s="190"/>
      <c r="Z242" s="195"/>
      <c r="AA242" s="195"/>
      <c r="AB242" s="195"/>
      <c r="AC242" s="195"/>
      <c r="AD242" s="195"/>
      <c r="AE242" s="195"/>
      <c r="AF242" s="195"/>
      <c r="AG242" s="195"/>
      <c r="AH242" s="195"/>
      <c r="AI242" s="195"/>
      <c r="AJ242" s="195"/>
      <c r="AK242" s="195"/>
      <c r="AL242" s="190"/>
    </row>
    <row r="243" customFormat="false" ht="15" hidden="false" customHeight="false" outlineLevel="0" collapsed="false">
      <c r="A243" s="268"/>
      <c r="B243" s="268"/>
      <c r="C243" s="269"/>
      <c r="D243" s="269"/>
      <c r="E243" s="269"/>
      <c r="F243" s="269"/>
      <c r="G243" s="233" t="n">
        <f aca="false">J243+M243</f>
        <v>0</v>
      </c>
      <c r="H243" s="233" t="n">
        <f aca="false">K243+N243</f>
        <v>0</v>
      </c>
      <c r="I243" s="233" t="n">
        <f aca="false">L243+O243</f>
        <v>0</v>
      </c>
      <c r="J243" s="233"/>
      <c r="K243" s="233"/>
      <c r="L243" s="233"/>
      <c r="M243" s="233"/>
      <c r="N243" s="233"/>
      <c r="O243" s="233"/>
      <c r="S243" s="190"/>
      <c r="T243" s="190"/>
      <c r="U243" s="190"/>
      <c r="V243" s="190"/>
      <c r="W243" s="190"/>
      <c r="X243" s="190"/>
      <c r="Y243" s="190"/>
      <c r="Z243" s="195"/>
      <c r="AA243" s="195"/>
      <c r="AB243" s="195"/>
      <c r="AC243" s="195"/>
      <c r="AD243" s="195"/>
      <c r="AE243" s="195"/>
      <c r="AF243" s="195"/>
      <c r="AG243" s="195"/>
      <c r="AH243" s="195"/>
      <c r="AI243" s="195"/>
      <c r="AJ243" s="195"/>
      <c r="AK243" s="195"/>
      <c r="AL243" s="190"/>
    </row>
    <row r="244" customFormat="false" ht="15" hidden="false" customHeight="false" outlineLevel="0" collapsed="false">
      <c r="A244" s="268"/>
      <c r="B244" s="268"/>
      <c r="C244" s="269"/>
      <c r="D244" s="269"/>
      <c r="E244" s="269"/>
      <c r="F244" s="269"/>
      <c r="G244" s="233" t="n">
        <f aca="false">J244+M244</f>
        <v>0</v>
      </c>
      <c r="H244" s="233" t="n">
        <f aca="false">K244+N244</f>
        <v>0</v>
      </c>
      <c r="I244" s="233" t="n">
        <f aca="false">L244+O244</f>
        <v>0</v>
      </c>
      <c r="J244" s="233"/>
      <c r="K244" s="233"/>
      <c r="L244" s="233"/>
      <c r="M244" s="233"/>
      <c r="N244" s="233"/>
      <c r="O244" s="233"/>
      <c r="S244" s="190"/>
      <c r="T244" s="190"/>
      <c r="U244" s="190"/>
      <c r="V244" s="190"/>
      <c r="W244" s="190"/>
      <c r="X244" s="190"/>
      <c r="Y244" s="190"/>
      <c r="Z244" s="195"/>
      <c r="AA244" s="195"/>
      <c r="AB244" s="195"/>
      <c r="AC244" s="195"/>
      <c r="AD244" s="195"/>
      <c r="AE244" s="195"/>
      <c r="AF244" s="195"/>
      <c r="AG244" s="195"/>
      <c r="AH244" s="195"/>
      <c r="AI244" s="195"/>
      <c r="AJ244" s="195"/>
      <c r="AK244" s="195"/>
      <c r="AL244" s="190"/>
    </row>
    <row r="245" customFormat="false" ht="15" hidden="false" customHeight="false" outlineLevel="0" collapsed="false">
      <c r="A245" s="268"/>
      <c r="B245" s="268"/>
      <c r="C245" s="269"/>
      <c r="D245" s="269"/>
      <c r="E245" s="269"/>
      <c r="F245" s="269"/>
      <c r="G245" s="233" t="n">
        <f aca="false">J245+M245</f>
        <v>0</v>
      </c>
      <c r="H245" s="233" t="n">
        <f aca="false">K245+N245</f>
        <v>0</v>
      </c>
      <c r="I245" s="233" t="n">
        <f aca="false">L245+O245</f>
        <v>0</v>
      </c>
      <c r="J245" s="233"/>
      <c r="K245" s="233"/>
      <c r="L245" s="233"/>
      <c r="M245" s="233"/>
      <c r="N245" s="233"/>
      <c r="O245" s="233"/>
      <c r="S245" s="190"/>
      <c r="T245" s="190"/>
      <c r="U245" s="190"/>
      <c r="V245" s="190"/>
      <c r="W245" s="190"/>
      <c r="X245" s="190"/>
      <c r="Y245" s="190"/>
      <c r="Z245" s="195"/>
      <c r="AA245" s="195"/>
      <c r="AB245" s="195"/>
      <c r="AC245" s="195"/>
      <c r="AD245" s="195"/>
      <c r="AE245" s="195"/>
      <c r="AF245" s="195"/>
      <c r="AG245" s="195"/>
      <c r="AH245" s="195"/>
      <c r="AI245" s="195"/>
      <c r="AJ245" s="195"/>
      <c r="AK245" s="195"/>
      <c r="AL245" s="190"/>
    </row>
    <row r="246" customFormat="false" ht="15" hidden="false" customHeight="false" outlineLevel="0" collapsed="false">
      <c r="A246" s="268"/>
      <c r="B246" s="268"/>
      <c r="C246" s="269"/>
      <c r="D246" s="269"/>
      <c r="E246" s="269"/>
      <c r="F246" s="269"/>
      <c r="G246" s="233" t="n">
        <f aca="false">J246+M246</f>
        <v>0</v>
      </c>
      <c r="H246" s="233" t="n">
        <f aca="false">K246+N246</f>
        <v>0</v>
      </c>
      <c r="I246" s="233" t="n">
        <f aca="false">L246+O246</f>
        <v>0</v>
      </c>
      <c r="J246" s="233"/>
      <c r="K246" s="233"/>
      <c r="L246" s="233"/>
      <c r="M246" s="233"/>
      <c r="N246" s="233"/>
      <c r="O246" s="233"/>
      <c r="S246" s="190"/>
      <c r="T246" s="190"/>
      <c r="U246" s="190"/>
      <c r="V246" s="190"/>
      <c r="W246" s="190"/>
      <c r="X246" s="190"/>
      <c r="Y246" s="190"/>
      <c r="Z246" s="195"/>
      <c r="AA246" s="195"/>
      <c r="AB246" s="195"/>
      <c r="AC246" s="195"/>
      <c r="AD246" s="195"/>
      <c r="AE246" s="195"/>
      <c r="AF246" s="195"/>
      <c r="AG246" s="195"/>
      <c r="AH246" s="195"/>
      <c r="AI246" s="195"/>
      <c r="AJ246" s="195"/>
      <c r="AK246" s="195"/>
      <c r="AL246" s="190"/>
    </row>
    <row r="247" customFormat="false" ht="15" hidden="false" customHeight="false" outlineLevel="0" collapsed="false">
      <c r="A247" s="291" t="s">
        <v>704</v>
      </c>
      <c r="B247" s="292" t="s">
        <v>732</v>
      </c>
      <c r="C247" s="292"/>
      <c r="D247" s="292"/>
      <c r="E247" s="292" t="s">
        <v>539</v>
      </c>
      <c r="F247" s="292"/>
      <c r="G247" s="293" t="n">
        <f aca="false">SUM(G248:G252)</f>
        <v>0</v>
      </c>
      <c r="H247" s="293" t="n">
        <f aca="false">SUM(H248:H252)</f>
        <v>0</v>
      </c>
      <c r="I247" s="293" t="n">
        <f aca="false">SUM(I248:I252)</f>
        <v>0</v>
      </c>
      <c r="J247" s="293" t="n">
        <f aca="false">SUM(J248:J252)</f>
        <v>0</v>
      </c>
      <c r="K247" s="293" t="n">
        <f aca="false">SUM(K248:K252)</f>
        <v>0</v>
      </c>
      <c r="L247" s="293" t="n">
        <f aca="false">SUM(L248:L252)</f>
        <v>0</v>
      </c>
      <c r="M247" s="293" t="n">
        <f aca="false">SUM(M248:M252)</f>
        <v>0</v>
      </c>
      <c r="N247" s="293" t="n">
        <f aca="false">SUM(N248:N252)</f>
        <v>0</v>
      </c>
      <c r="O247" s="293" t="n">
        <f aca="false">SUM(O248:O252)</f>
        <v>0</v>
      </c>
      <c r="P247" s="227" t="s">
        <v>692</v>
      </c>
      <c r="Q247" s="227" t="s">
        <v>729</v>
      </c>
      <c r="S247" s="190"/>
      <c r="T247" s="190"/>
      <c r="U247" s="190"/>
      <c r="V247" s="190"/>
      <c r="W247" s="190"/>
      <c r="X247" s="190"/>
      <c r="Y247" s="190"/>
      <c r="Z247" s="195"/>
      <c r="AA247" s="195"/>
      <c r="AB247" s="195"/>
      <c r="AC247" s="195"/>
      <c r="AD247" s="195"/>
      <c r="AE247" s="195"/>
      <c r="AF247" s="195"/>
      <c r="AG247" s="195"/>
      <c r="AH247" s="195"/>
      <c r="AI247" s="195"/>
      <c r="AJ247" s="195"/>
      <c r="AK247" s="195"/>
      <c r="AL247" s="190"/>
    </row>
    <row r="248" customFormat="false" ht="15" hidden="false" customHeight="false" outlineLevel="0" collapsed="false">
      <c r="A248" s="268" t="s">
        <v>631</v>
      </c>
      <c r="B248" s="268"/>
      <c r="C248" s="269"/>
      <c r="D248" s="269" t="s">
        <v>528</v>
      </c>
      <c r="E248" s="269" t="s">
        <v>539</v>
      </c>
      <c r="F248" s="269" t="s">
        <v>632</v>
      </c>
      <c r="G248" s="233" t="n">
        <f aca="false">J248+M248</f>
        <v>0</v>
      </c>
      <c r="H248" s="233" t="n">
        <f aca="false">K248+N248</f>
        <v>0</v>
      </c>
      <c r="I248" s="233" t="n">
        <f aca="false">L248+O248</f>
        <v>0</v>
      </c>
      <c r="J248" s="233"/>
      <c r="K248" s="233"/>
      <c r="L248" s="233"/>
      <c r="M248" s="233"/>
      <c r="N248" s="233"/>
      <c r="O248" s="233"/>
      <c r="P248" s="188" t="s">
        <v>733</v>
      </c>
      <c r="S248" s="190"/>
      <c r="T248" s="190"/>
      <c r="U248" s="190"/>
      <c r="V248" s="190"/>
      <c r="W248" s="190"/>
      <c r="X248" s="190"/>
      <c r="Y248" s="190"/>
      <c r="Z248" s="195"/>
      <c r="AA248" s="195"/>
      <c r="AB248" s="195"/>
      <c r="AC248" s="195"/>
      <c r="AD248" s="195"/>
      <c r="AE248" s="195"/>
      <c r="AF248" s="195"/>
      <c r="AG248" s="195"/>
      <c r="AH248" s="195"/>
      <c r="AI248" s="195"/>
      <c r="AJ248" s="195"/>
      <c r="AK248" s="195"/>
      <c r="AL248" s="190"/>
    </row>
    <row r="249" customFormat="false" ht="15" hidden="false" customHeight="false" outlineLevel="0" collapsed="false">
      <c r="A249" s="268" t="s">
        <v>734</v>
      </c>
      <c r="B249" s="268"/>
      <c r="C249" s="269"/>
      <c r="D249" s="269" t="s">
        <v>528</v>
      </c>
      <c r="E249" s="269" t="s">
        <v>539</v>
      </c>
      <c r="F249" s="269" t="s">
        <v>641</v>
      </c>
      <c r="G249" s="233" t="n">
        <f aca="false">J249+M249</f>
        <v>0</v>
      </c>
      <c r="H249" s="233" t="n">
        <f aca="false">K249+N249</f>
        <v>0</v>
      </c>
      <c r="I249" s="233" t="n">
        <f aca="false">L249+O249</f>
        <v>0</v>
      </c>
      <c r="J249" s="233"/>
      <c r="K249" s="233"/>
      <c r="L249" s="233"/>
      <c r="M249" s="233"/>
      <c r="N249" s="233"/>
      <c r="O249" s="233"/>
      <c r="P249" s="193"/>
      <c r="S249" s="190"/>
      <c r="T249" s="190"/>
      <c r="U249" s="190"/>
      <c r="V249" s="190"/>
      <c r="W249" s="190"/>
      <c r="X249" s="190"/>
      <c r="Y249" s="190"/>
      <c r="Z249" s="195"/>
      <c r="AA249" s="195"/>
      <c r="AB249" s="195"/>
      <c r="AC249" s="195"/>
      <c r="AD249" s="195"/>
      <c r="AE249" s="195"/>
      <c r="AF249" s="195"/>
      <c r="AG249" s="195"/>
      <c r="AH249" s="195"/>
      <c r="AI249" s="195"/>
      <c r="AJ249" s="195"/>
      <c r="AK249" s="195"/>
      <c r="AL249" s="190"/>
    </row>
    <row r="250" customFormat="false" ht="15" hidden="false" customHeight="false" outlineLevel="0" collapsed="false">
      <c r="A250" s="268" t="s">
        <v>735</v>
      </c>
      <c r="B250" s="268"/>
      <c r="C250" s="269"/>
      <c r="D250" s="269" t="s">
        <v>528</v>
      </c>
      <c r="E250" s="269" t="s">
        <v>539</v>
      </c>
      <c r="F250" s="269" t="s">
        <v>641</v>
      </c>
      <c r="G250" s="233" t="n">
        <f aca="false">J250+M250</f>
        <v>0</v>
      </c>
      <c r="H250" s="233" t="n">
        <f aca="false">K250+N250</f>
        <v>0</v>
      </c>
      <c r="I250" s="233" t="n">
        <f aca="false">L250+O250</f>
        <v>0</v>
      </c>
      <c r="J250" s="233"/>
      <c r="K250" s="233"/>
      <c r="L250" s="233"/>
      <c r="M250" s="233"/>
      <c r="N250" s="233"/>
      <c r="O250" s="233"/>
      <c r="P250" s="193"/>
      <c r="S250" s="190"/>
      <c r="T250" s="190"/>
      <c r="U250" s="190"/>
      <c r="V250" s="190"/>
      <c r="W250" s="190"/>
      <c r="X250" s="190"/>
      <c r="Y250" s="190"/>
      <c r="Z250" s="195"/>
      <c r="AA250" s="195"/>
      <c r="AB250" s="195"/>
      <c r="AC250" s="195"/>
      <c r="AD250" s="195"/>
      <c r="AE250" s="195"/>
      <c r="AF250" s="195"/>
      <c r="AG250" s="195"/>
      <c r="AH250" s="195"/>
      <c r="AI250" s="195"/>
      <c r="AJ250" s="195"/>
      <c r="AK250" s="195"/>
      <c r="AL250" s="190"/>
    </row>
    <row r="251" customFormat="false" ht="15" hidden="false" customHeight="false" outlineLevel="0" collapsed="false">
      <c r="A251" s="268" t="s">
        <v>736</v>
      </c>
      <c r="B251" s="268"/>
      <c r="C251" s="269"/>
      <c r="D251" s="269" t="s">
        <v>528</v>
      </c>
      <c r="E251" s="269" t="s">
        <v>539</v>
      </c>
      <c r="F251" s="269" t="s">
        <v>737</v>
      </c>
      <c r="G251" s="233" t="n">
        <f aca="false">J251+M251</f>
        <v>0</v>
      </c>
      <c r="H251" s="233" t="n">
        <f aca="false">K251+N251</f>
        <v>0</v>
      </c>
      <c r="I251" s="233" t="n">
        <f aca="false">L251+O251</f>
        <v>0</v>
      </c>
      <c r="J251" s="233"/>
      <c r="K251" s="233"/>
      <c r="L251" s="233"/>
      <c r="M251" s="233"/>
      <c r="N251" s="233"/>
      <c r="O251" s="233"/>
      <c r="P251" s="193"/>
      <c r="S251" s="190"/>
      <c r="T251" s="190"/>
      <c r="U251" s="190"/>
      <c r="V251" s="190"/>
      <c r="W251" s="190"/>
      <c r="X251" s="190"/>
      <c r="Y251" s="190"/>
      <c r="Z251" s="195"/>
      <c r="AA251" s="195"/>
      <c r="AB251" s="195"/>
      <c r="AC251" s="195"/>
      <c r="AD251" s="195"/>
      <c r="AE251" s="195"/>
      <c r="AF251" s="195"/>
      <c r="AG251" s="195"/>
      <c r="AH251" s="195"/>
      <c r="AI251" s="195"/>
      <c r="AJ251" s="195"/>
      <c r="AK251" s="195"/>
      <c r="AL251" s="190"/>
    </row>
    <row r="252" customFormat="false" ht="15" hidden="false" customHeight="false" outlineLevel="0" collapsed="false">
      <c r="A252" s="251"/>
      <c r="B252" s="268"/>
      <c r="C252" s="269"/>
      <c r="D252" s="269"/>
      <c r="E252" s="269"/>
      <c r="F252" s="269"/>
      <c r="G252" s="233" t="n">
        <f aca="false">J252+M252</f>
        <v>0</v>
      </c>
      <c r="H252" s="233" t="n">
        <f aca="false">K252+N252</f>
        <v>0</v>
      </c>
      <c r="I252" s="233" t="n">
        <f aca="false">L252+O252</f>
        <v>0</v>
      </c>
      <c r="J252" s="233"/>
      <c r="K252" s="233"/>
      <c r="L252" s="233"/>
      <c r="M252" s="233"/>
      <c r="N252" s="233"/>
      <c r="O252" s="233"/>
      <c r="S252" s="190"/>
      <c r="T252" s="190"/>
      <c r="U252" s="190"/>
      <c r="V252" s="190"/>
      <c r="W252" s="190"/>
      <c r="X252" s="190"/>
      <c r="Y252" s="190"/>
      <c r="Z252" s="195"/>
      <c r="AA252" s="195"/>
      <c r="AB252" s="195"/>
      <c r="AC252" s="195"/>
      <c r="AD252" s="195"/>
      <c r="AE252" s="195"/>
      <c r="AF252" s="195"/>
      <c r="AG252" s="195"/>
      <c r="AH252" s="195"/>
      <c r="AI252" s="195"/>
      <c r="AJ252" s="195"/>
      <c r="AK252" s="195"/>
      <c r="AL252" s="190"/>
    </row>
    <row r="253" customFormat="false" ht="15" hidden="false" customHeight="false" outlineLevel="0" collapsed="false">
      <c r="A253" s="265" t="s">
        <v>738</v>
      </c>
      <c r="B253" s="265"/>
      <c r="C253" s="289"/>
      <c r="D253" s="289"/>
      <c r="E253" s="289"/>
      <c r="F253" s="289"/>
      <c r="G253" s="290" t="n">
        <f aca="false">SUM(G254:G257)</f>
        <v>0</v>
      </c>
      <c r="H253" s="290" t="n">
        <f aca="false">SUM(H254:H257)</f>
        <v>0</v>
      </c>
      <c r="I253" s="290" t="n">
        <f aca="false">SUM(I254:I257)</f>
        <v>0</v>
      </c>
      <c r="J253" s="290" t="n">
        <f aca="false">SUM(J254:J257)</f>
        <v>0</v>
      </c>
      <c r="K253" s="290" t="n">
        <f aca="false">SUM(K254:K257)</f>
        <v>0</v>
      </c>
      <c r="L253" s="290" t="n">
        <f aca="false">SUM(L254:L257)</f>
        <v>0</v>
      </c>
      <c r="M253" s="290" t="n">
        <f aca="false">SUM(M254:M257)</f>
        <v>0</v>
      </c>
      <c r="N253" s="290" t="n">
        <f aca="false">SUM(N254:N257)</f>
        <v>0</v>
      </c>
      <c r="O253" s="290" t="n">
        <f aca="false">SUM(O254:O257)</f>
        <v>0</v>
      </c>
      <c r="P253" s="227" t="s">
        <v>692</v>
      </c>
      <c r="Q253" s="227" t="s">
        <v>739</v>
      </c>
      <c r="S253" s="190"/>
      <c r="T253" s="190"/>
      <c r="U253" s="190"/>
      <c r="V253" s="190"/>
      <c r="W253" s="190"/>
      <c r="X253" s="190"/>
      <c r="Y253" s="190"/>
      <c r="Z253" s="195"/>
      <c r="AA253" s="195"/>
      <c r="AB253" s="195"/>
      <c r="AC253" s="195"/>
      <c r="AD253" s="195"/>
      <c r="AE253" s="195"/>
      <c r="AF253" s="195"/>
      <c r="AG253" s="195"/>
      <c r="AH253" s="195"/>
      <c r="AI253" s="195"/>
      <c r="AJ253" s="195"/>
      <c r="AK253" s="195"/>
      <c r="AL253" s="190"/>
    </row>
    <row r="254" customFormat="false" ht="15" hidden="false" customHeight="false" outlineLevel="0" collapsed="false">
      <c r="A254" s="231" t="s">
        <v>667</v>
      </c>
      <c r="B254" s="231"/>
      <c r="C254" s="232"/>
      <c r="D254" s="232" t="s">
        <v>520</v>
      </c>
      <c r="E254" s="232" t="s">
        <v>521</v>
      </c>
      <c r="F254" s="232" t="s">
        <v>522</v>
      </c>
      <c r="G254" s="233" t="n">
        <f aca="false">J254+M254</f>
        <v>0</v>
      </c>
      <c r="H254" s="233" t="n">
        <f aca="false">K254+N254</f>
        <v>0</v>
      </c>
      <c r="I254" s="233" t="n">
        <f aca="false">L254+O254</f>
        <v>0</v>
      </c>
      <c r="J254" s="233"/>
      <c r="K254" s="233"/>
      <c r="L254" s="233"/>
      <c r="M254" s="233"/>
      <c r="N254" s="233"/>
      <c r="O254" s="233"/>
      <c r="S254" s="190"/>
      <c r="T254" s="190"/>
      <c r="U254" s="190"/>
      <c r="V254" s="190"/>
      <c r="W254" s="190"/>
      <c r="X254" s="190"/>
      <c r="Y254" s="190"/>
      <c r="Z254" s="195"/>
      <c r="AA254" s="195"/>
      <c r="AB254" s="195"/>
      <c r="AC254" s="195"/>
      <c r="AD254" s="195"/>
      <c r="AE254" s="195"/>
      <c r="AF254" s="195"/>
      <c r="AG254" s="195"/>
      <c r="AH254" s="195"/>
      <c r="AI254" s="195"/>
      <c r="AJ254" s="195"/>
      <c r="AK254" s="195"/>
      <c r="AL254" s="190"/>
    </row>
    <row r="255" customFormat="false" ht="15" hidden="false" customHeight="false" outlineLevel="0" collapsed="false">
      <c r="A255" s="231" t="s">
        <v>524</v>
      </c>
      <c r="B255" s="231"/>
      <c r="C255" s="269"/>
      <c r="D255" s="232" t="s">
        <v>520</v>
      </c>
      <c r="E255" s="232" t="s">
        <v>521</v>
      </c>
      <c r="F255" s="232" t="s">
        <v>525</v>
      </c>
      <c r="G255" s="233" t="n">
        <f aca="false">J255+M255</f>
        <v>0</v>
      </c>
      <c r="H255" s="233" t="n">
        <f aca="false">K255+N255</f>
        <v>0</v>
      </c>
      <c r="I255" s="233" t="n">
        <f aca="false">L255+O255</f>
        <v>0</v>
      </c>
      <c r="J255" s="233"/>
      <c r="K255" s="233"/>
      <c r="L255" s="233"/>
      <c r="M255" s="233"/>
      <c r="N255" s="233"/>
      <c r="O255" s="233"/>
      <c r="P255" s="250"/>
      <c r="S255" s="190"/>
      <c r="T255" s="190"/>
      <c r="U255" s="190"/>
      <c r="V255" s="190"/>
      <c r="W255" s="190"/>
      <c r="X255" s="190"/>
      <c r="Y255" s="190"/>
      <c r="Z255" s="195"/>
      <c r="AA255" s="195"/>
      <c r="AB255" s="195"/>
      <c r="AC255" s="195"/>
      <c r="AD255" s="195"/>
      <c r="AE255" s="195"/>
      <c r="AF255" s="195"/>
      <c r="AG255" s="195"/>
      <c r="AH255" s="195"/>
      <c r="AI255" s="195"/>
      <c r="AJ255" s="195"/>
      <c r="AK255" s="195"/>
      <c r="AL255" s="190"/>
    </row>
    <row r="256" customFormat="false" ht="15" hidden="false" customHeight="false" outlineLevel="0" collapsed="false">
      <c r="A256" s="231" t="s">
        <v>668</v>
      </c>
      <c r="B256" s="231"/>
      <c r="C256" s="232"/>
      <c r="D256" s="232" t="s">
        <v>535</v>
      </c>
      <c r="E256" s="232" t="s">
        <v>536</v>
      </c>
      <c r="F256" s="232" t="s">
        <v>537</v>
      </c>
      <c r="G256" s="233" t="n">
        <f aca="false">J256+M256</f>
        <v>0</v>
      </c>
      <c r="H256" s="233" t="n">
        <f aca="false">K256+N256</f>
        <v>0</v>
      </c>
      <c r="I256" s="233" t="n">
        <f aca="false">L256+O256</f>
        <v>0</v>
      </c>
      <c r="J256" s="233"/>
      <c r="K256" s="233"/>
      <c r="L256" s="233"/>
      <c r="M256" s="233"/>
      <c r="N256" s="233"/>
      <c r="O256" s="233"/>
      <c r="S256" s="190"/>
      <c r="T256" s="190"/>
      <c r="U256" s="190"/>
      <c r="V256" s="190"/>
      <c r="W256" s="190"/>
      <c r="X256" s="190"/>
      <c r="Y256" s="190"/>
      <c r="Z256" s="195"/>
      <c r="AA256" s="195"/>
      <c r="AB256" s="195"/>
      <c r="AC256" s="195"/>
      <c r="AD256" s="195"/>
      <c r="AE256" s="195"/>
      <c r="AF256" s="195"/>
      <c r="AG256" s="195"/>
      <c r="AH256" s="195"/>
      <c r="AI256" s="195"/>
      <c r="AJ256" s="195"/>
      <c r="AK256" s="195"/>
      <c r="AL256" s="190"/>
    </row>
    <row r="257" customFormat="false" ht="30" hidden="false" customHeight="false" outlineLevel="0" collapsed="false">
      <c r="A257" s="231" t="s">
        <v>740</v>
      </c>
      <c r="B257" s="231"/>
      <c r="C257" s="269"/>
      <c r="D257" s="232" t="s">
        <v>520</v>
      </c>
      <c r="E257" s="232" t="s">
        <v>614</v>
      </c>
      <c r="F257" s="232" t="s">
        <v>525</v>
      </c>
      <c r="G257" s="233" t="n">
        <f aca="false">J257+M257</f>
        <v>0</v>
      </c>
      <c r="H257" s="233" t="n">
        <f aca="false">K257+N257</f>
        <v>0</v>
      </c>
      <c r="I257" s="233" t="n">
        <f aca="false">L257+O257</f>
        <v>0</v>
      </c>
      <c r="J257" s="233"/>
      <c r="K257" s="233"/>
      <c r="L257" s="233"/>
      <c r="M257" s="233"/>
      <c r="N257" s="233"/>
      <c r="O257" s="233"/>
      <c r="P257" s="250"/>
      <c r="S257" s="190"/>
      <c r="T257" s="190"/>
      <c r="U257" s="190"/>
      <c r="V257" s="190"/>
      <c r="W257" s="190"/>
      <c r="X257" s="190"/>
      <c r="Y257" s="190"/>
      <c r="Z257" s="195"/>
      <c r="AA257" s="195"/>
      <c r="AB257" s="195"/>
      <c r="AC257" s="195"/>
      <c r="AD257" s="195"/>
      <c r="AE257" s="195"/>
      <c r="AF257" s="195"/>
      <c r="AG257" s="195"/>
      <c r="AH257" s="195"/>
      <c r="AI257" s="195"/>
      <c r="AJ257" s="195"/>
      <c r="AK257" s="195"/>
      <c r="AL257" s="190"/>
    </row>
    <row r="258" customFormat="false" ht="15" hidden="false" customHeight="false" outlineLevel="0" collapsed="false">
      <c r="A258" s="265" t="s">
        <v>741</v>
      </c>
      <c r="B258" s="265"/>
      <c r="C258" s="289"/>
      <c r="D258" s="289"/>
      <c r="E258" s="289"/>
      <c r="F258" s="289"/>
      <c r="G258" s="290" t="n">
        <f aca="false">SUM(G259:G262)</f>
        <v>0</v>
      </c>
      <c r="H258" s="290" t="n">
        <f aca="false">SUM(H259:H262)</f>
        <v>0</v>
      </c>
      <c r="I258" s="290" t="n">
        <f aca="false">SUM(I259:I262)</f>
        <v>0</v>
      </c>
      <c r="J258" s="290" t="n">
        <f aca="false">SUM(J259:J262)</f>
        <v>0</v>
      </c>
      <c r="K258" s="290" t="n">
        <f aca="false">SUM(K259:K262)</f>
        <v>0</v>
      </c>
      <c r="L258" s="290" t="n">
        <f aca="false">SUM(L259:L262)</f>
        <v>0</v>
      </c>
      <c r="M258" s="290" t="n">
        <f aca="false">SUM(M259:M262)</f>
        <v>0</v>
      </c>
      <c r="N258" s="290" t="n">
        <f aca="false">SUM(N259:N262)</f>
        <v>0</v>
      </c>
      <c r="O258" s="290" t="n">
        <f aca="false">SUM(O259:O262)</f>
        <v>0</v>
      </c>
      <c r="P258" s="227" t="s">
        <v>692</v>
      </c>
      <c r="Q258" s="227" t="s">
        <v>742</v>
      </c>
      <c r="S258" s="190"/>
      <c r="T258" s="190"/>
      <c r="U258" s="190"/>
      <c r="V258" s="190"/>
      <c r="W258" s="190"/>
      <c r="X258" s="190"/>
      <c r="Y258" s="190"/>
      <c r="Z258" s="195"/>
      <c r="AA258" s="195"/>
      <c r="AB258" s="195"/>
      <c r="AC258" s="195"/>
      <c r="AD258" s="195"/>
      <c r="AE258" s="195"/>
      <c r="AF258" s="195"/>
      <c r="AG258" s="195"/>
      <c r="AH258" s="195"/>
      <c r="AI258" s="195"/>
      <c r="AJ258" s="195"/>
      <c r="AK258" s="195"/>
      <c r="AL258" s="190"/>
    </row>
    <row r="259" customFormat="false" ht="15" hidden="false" customHeight="false" outlineLevel="0" collapsed="false">
      <c r="A259" s="231" t="s">
        <v>667</v>
      </c>
      <c r="B259" s="231"/>
      <c r="C259" s="232"/>
      <c r="D259" s="232" t="s">
        <v>520</v>
      </c>
      <c r="E259" s="232" t="s">
        <v>521</v>
      </c>
      <c r="F259" s="232" t="s">
        <v>522</v>
      </c>
      <c r="G259" s="233" t="n">
        <f aca="false">J259+M259</f>
        <v>0</v>
      </c>
      <c r="H259" s="233" t="n">
        <f aca="false">K259+N259</f>
        <v>0</v>
      </c>
      <c r="I259" s="233" t="n">
        <f aca="false">L259+O259</f>
        <v>0</v>
      </c>
      <c r="J259" s="233"/>
      <c r="K259" s="233"/>
      <c r="L259" s="233"/>
      <c r="M259" s="233"/>
      <c r="N259" s="233"/>
      <c r="O259" s="233"/>
      <c r="S259" s="190"/>
      <c r="T259" s="190"/>
      <c r="U259" s="190"/>
      <c r="V259" s="190"/>
      <c r="W259" s="190"/>
      <c r="X259" s="190"/>
      <c r="Y259" s="190"/>
      <c r="Z259" s="195"/>
      <c r="AA259" s="195"/>
      <c r="AB259" s="195"/>
      <c r="AC259" s="195"/>
      <c r="AD259" s="195"/>
      <c r="AE259" s="195"/>
      <c r="AF259" s="195"/>
      <c r="AG259" s="195"/>
      <c r="AH259" s="195"/>
      <c r="AI259" s="195"/>
      <c r="AJ259" s="195"/>
      <c r="AK259" s="195"/>
      <c r="AL259" s="190"/>
    </row>
    <row r="260" customFormat="false" ht="15" hidden="false" customHeight="false" outlineLevel="0" collapsed="false">
      <c r="A260" s="231" t="s">
        <v>524</v>
      </c>
      <c r="B260" s="231"/>
      <c r="C260" s="269"/>
      <c r="D260" s="232" t="s">
        <v>520</v>
      </c>
      <c r="E260" s="232" t="s">
        <v>521</v>
      </c>
      <c r="F260" s="232" t="s">
        <v>525</v>
      </c>
      <c r="G260" s="233" t="n">
        <f aca="false">J260+M260</f>
        <v>0</v>
      </c>
      <c r="H260" s="233" t="n">
        <f aca="false">K260+N260</f>
        <v>0</v>
      </c>
      <c r="I260" s="233" t="n">
        <f aca="false">L260+O260</f>
        <v>0</v>
      </c>
      <c r="J260" s="233"/>
      <c r="K260" s="233"/>
      <c r="L260" s="233"/>
      <c r="M260" s="233"/>
      <c r="N260" s="233"/>
      <c r="O260" s="233"/>
      <c r="P260" s="250"/>
      <c r="S260" s="190"/>
      <c r="T260" s="190"/>
      <c r="U260" s="190"/>
      <c r="V260" s="190"/>
      <c r="W260" s="190"/>
      <c r="X260" s="190"/>
      <c r="Y260" s="190"/>
      <c r="Z260" s="195"/>
      <c r="AA260" s="195"/>
      <c r="AB260" s="195"/>
      <c r="AC260" s="195"/>
      <c r="AD260" s="195"/>
      <c r="AE260" s="195"/>
      <c r="AF260" s="195"/>
      <c r="AG260" s="195"/>
      <c r="AH260" s="195"/>
      <c r="AI260" s="195"/>
      <c r="AJ260" s="195"/>
      <c r="AK260" s="195"/>
      <c r="AL260" s="190"/>
    </row>
    <row r="261" customFormat="false" ht="15" hidden="false" customHeight="false" outlineLevel="0" collapsed="false">
      <c r="A261" s="231" t="s">
        <v>668</v>
      </c>
      <c r="B261" s="231"/>
      <c r="C261" s="232"/>
      <c r="D261" s="232" t="s">
        <v>535</v>
      </c>
      <c r="E261" s="232" t="s">
        <v>536</v>
      </c>
      <c r="F261" s="232" t="s">
        <v>537</v>
      </c>
      <c r="G261" s="233" t="n">
        <f aca="false">J261+M261</f>
        <v>0</v>
      </c>
      <c r="H261" s="233" t="n">
        <f aca="false">K261+N261</f>
        <v>0</v>
      </c>
      <c r="I261" s="233" t="n">
        <f aca="false">L261+O261</f>
        <v>0</v>
      </c>
      <c r="J261" s="233"/>
      <c r="K261" s="233"/>
      <c r="L261" s="233"/>
      <c r="M261" s="233"/>
      <c r="N261" s="233"/>
      <c r="O261" s="233"/>
      <c r="S261" s="190"/>
      <c r="T261" s="190"/>
      <c r="U261" s="190"/>
      <c r="V261" s="190"/>
      <c r="W261" s="190"/>
      <c r="X261" s="190"/>
      <c r="Y261" s="190"/>
      <c r="Z261" s="195"/>
      <c r="AA261" s="195"/>
      <c r="AB261" s="195"/>
      <c r="AC261" s="195"/>
      <c r="AD261" s="195"/>
      <c r="AE261" s="195"/>
      <c r="AF261" s="195"/>
      <c r="AG261" s="195"/>
      <c r="AH261" s="195"/>
      <c r="AI261" s="195"/>
      <c r="AJ261" s="195"/>
      <c r="AK261" s="195"/>
      <c r="AL261" s="190"/>
    </row>
    <row r="262" customFormat="false" ht="30" hidden="false" customHeight="false" outlineLevel="0" collapsed="false">
      <c r="A262" s="231" t="s">
        <v>740</v>
      </c>
      <c r="B262" s="231"/>
      <c r="C262" s="269"/>
      <c r="D262" s="232" t="s">
        <v>520</v>
      </c>
      <c r="E262" s="232" t="s">
        <v>614</v>
      </c>
      <c r="F262" s="232" t="s">
        <v>525</v>
      </c>
      <c r="G262" s="233" t="n">
        <f aca="false">J262+M262</f>
        <v>0</v>
      </c>
      <c r="H262" s="233" t="n">
        <f aca="false">K262+N262</f>
        <v>0</v>
      </c>
      <c r="I262" s="233" t="n">
        <f aca="false">L262+O262</f>
        <v>0</v>
      </c>
      <c r="J262" s="233"/>
      <c r="K262" s="233"/>
      <c r="L262" s="233"/>
      <c r="M262" s="233"/>
      <c r="N262" s="233"/>
      <c r="O262" s="233"/>
      <c r="P262" s="250"/>
      <c r="S262" s="190"/>
      <c r="T262" s="190"/>
      <c r="U262" s="190"/>
      <c r="V262" s="190"/>
      <c r="W262" s="190"/>
      <c r="X262" s="190"/>
      <c r="Y262" s="190"/>
      <c r="Z262" s="195"/>
      <c r="AA262" s="195"/>
      <c r="AB262" s="195"/>
      <c r="AC262" s="195"/>
      <c r="AD262" s="195"/>
      <c r="AE262" s="195"/>
      <c r="AF262" s="195"/>
      <c r="AG262" s="195"/>
      <c r="AH262" s="195"/>
      <c r="AI262" s="195"/>
      <c r="AJ262" s="195"/>
      <c r="AK262" s="195"/>
      <c r="AL262" s="190"/>
    </row>
    <row r="263" customFormat="false" ht="15" hidden="false" customHeight="false" outlineLevel="0" collapsed="false">
      <c r="A263" s="265" t="s">
        <v>743</v>
      </c>
      <c r="B263" s="284"/>
      <c r="C263" s="288"/>
      <c r="D263" s="289"/>
      <c r="E263" s="289" t="s">
        <v>716</v>
      </c>
      <c r="F263" s="289" t="s">
        <v>712</v>
      </c>
      <c r="G263" s="290" t="n">
        <f aca="false">SUM(G264:G266)</f>
        <v>0</v>
      </c>
      <c r="H263" s="290" t="n">
        <f aca="false">SUM(H264:H266)</f>
        <v>0</v>
      </c>
      <c r="I263" s="290" t="n">
        <f aca="false">SUM(I264:I266)</f>
        <v>0</v>
      </c>
      <c r="J263" s="290" t="n">
        <f aca="false">SUM(J264:J266)</f>
        <v>0</v>
      </c>
      <c r="K263" s="290" t="n">
        <f aca="false">SUM(K264:K266)</f>
        <v>0</v>
      </c>
      <c r="L263" s="290" t="n">
        <f aca="false">SUM(L264:L266)</f>
        <v>0</v>
      </c>
      <c r="M263" s="290" t="n">
        <f aca="false">SUM(M264:M266)</f>
        <v>0</v>
      </c>
      <c r="N263" s="290" t="n">
        <f aca="false">SUM(N264:N266)</f>
        <v>0</v>
      </c>
      <c r="O263" s="290" t="n">
        <f aca="false">SUM(O264:O266)</f>
        <v>0</v>
      </c>
      <c r="P263" s="227" t="s">
        <v>692</v>
      </c>
      <c r="Q263" s="227" t="s">
        <v>744</v>
      </c>
      <c r="S263" s="190"/>
      <c r="T263" s="190"/>
      <c r="U263" s="190"/>
      <c r="V263" s="190"/>
      <c r="W263" s="190"/>
      <c r="X263" s="190"/>
      <c r="Y263" s="190"/>
      <c r="Z263" s="195"/>
      <c r="AA263" s="195"/>
      <c r="AB263" s="195"/>
      <c r="AC263" s="195"/>
      <c r="AD263" s="195"/>
      <c r="AE263" s="195"/>
      <c r="AF263" s="195"/>
      <c r="AG263" s="195"/>
      <c r="AH263" s="195"/>
      <c r="AI263" s="195"/>
      <c r="AJ263" s="195"/>
      <c r="AK263" s="195"/>
      <c r="AL263" s="190"/>
    </row>
    <row r="264" customFormat="false" ht="15" hidden="false" customHeight="false" outlineLevel="0" collapsed="false">
      <c r="A264" s="268" t="s">
        <v>745</v>
      </c>
      <c r="B264" s="268"/>
      <c r="C264" s="269"/>
      <c r="D264" s="269" t="s">
        <v>528</v>
      </c>
      <c r="E264" s="269" t="s">
        <v>539</v>
      </c>
      <c r="F264" s="269" t="s">
        <v>532</v>
      </c>
      <c r="G264" s="233" t="n">
        <f aca="false">J264+M264</f>
        <v>0</v>
      </c>
      <c r="H264" s="233" t="n">
        <f aca="false">K264+N264</f>
        <v>0</v>
      </c>
      <c r="I264" s="233" t="n">
        <f aca="false">L264+O264</f>
        <v>0</v>
      </c>
      <c r="J264" s="233"/>
      <c r="K264" s="233"/>
      <c r="L264" s="233"/>
      <c r="M264" s="233"/>
      <c r="N264" s="233"/>
      <c r="O264" s="233"/>
      <c r="P264" s="188" t="s">
        <v>733</v>
      </c>
      <c r="S264" s="190"/>
      <c r="T264" s="190"/>
      <c r="U264" s="190"/>
      <c r="V264" s="190"/>
      <c r="W264" s="190"/>
      <c r="X264" s="190"/>
      <c r="Y264" s="190"/>
      <c r="Z264" s="195"/>
      <c r="AA264" s="195"/>
      <c r="AB264" s="195"/>
      <c r="AC264" s="195"/>
      <c r="AD264" s="195"/>
      <c r="AE264" s="195"/>
      <c r="AF264" s="195"/>
      <c r="AG264" s="195"/>
      <c r="AH264" s="195"/>
      <c r="AI264" s="195"/>
      <c r="AJ264" s="195"/>
      <c r="AK264" s="195"/>
      <c r="AL264" s="190"/>
    </row>
    <row r="265" customFormat="false" ht="15" hidden="false" customHeight="false" outlineLevel="0" collapsed="false">
      <c r="A265" s="268"/>
      <c r="B265" s="268"/>
      <c r="C265" s="269"/>
      <c r="D265" s="269"/>
      <c r="E265" s="269"/>
      <c r="F265" s="269"/>
      <c r="G265" s="233" t="n">
        <f aca="false">J265+M265</f>
        <v>0</v>
      </c>
      <c r="H265" s="233" t="n">
        <f aca="false">K265+N265</f>
        <v>0</v>
      </c>
      <c r="I265" s="233" t="n">
        <f aca="false">L265+O265</f>
        <v>0</v>
      </c>
      <c r="J265" s="233"/>
      <c r="K265" s="233"/>
      <c r="L265" s="233"/>
      <c r="M265" s="233"/>
      <c r="N265" s="233"/>
      <c r="O265" s="233"/>
      <c r="S265" s="190"/>
      <c r="T265" s="190"/>
      <c r="U265" s="190"/>
      <c r="V265" s="190"/>
      <c r="W265" s="190"/>
      <c r="X265" s="190"/>
      <c r="Y265" s="190"/>
      <c r="Z265" s="195"/>
      <c r="AA265" s="195"/>
      <c r="AB265" s="195"/>
      <c r="AC265" s="195"/>
      <c r="AD265" s="195"/>
      <c r="AE265" s="195"/>
      <c r="AF265" s="195"/>
      <c r="AG265" s="195"/>
      <c r="AH265" s="195"/>
      <c r="AI265" s="195"/>
      <c r="AJ265" s="195"/>
      <c r="AK265" s="195"/>
      <c r="AL265" s="190"/>
    </row>
    <row r="266" customFormat="false" ht="15" hidden="false" customHeight="false" outlineLevel="0" collapsed="false">
      <c r="A266" s="294"/>
      <c r="B266" s="294"/>
      <c r="C266" s="295"/>
      <c r="D266" s="269"/>
      <c r="E266" s="269"/>
      <c r="F266" s="269"/>
      <c r="G266" s="233" t="n">
        <f aca="false">J266+M266</f>
        <v>0</v>
      </c>
      <c r="H266" s="233" t="n">
        <f aca="false">K266+N266</f>
        <v>0</v>
      </c>
      <c r="I266" s="233" t="n">
        <f aca="false">L266+O266</f>
        <v>0</v>
      </c>
      <c r="J266" s="233"/>
      <c r="K266" s="233"/>
      <c r="L266" s="233"/>
      <c r="M266" s="233"/>
      <c r="N266" s="233"/>
      <c r="O266" s="233"/>
      <c r="S266" s="190"/>
      <c r="T266" s="190"/>
      <c r="U266" s="190"/>
      <c r="V266" s="190"/>
      <c r="W266" s="190"/>
      <c r="X266" s="190"/>
      <c r="Y266" s="190"/>
      <c r="Z266" s="195"/>
      <c r="AA266" s="195"/>
      <c r="AB266" s="195"/>
      <c r="AC266" s="195"/>
      <c r="AD266" s="195"/>
      <c r="AE266" s="195"/>
      <c r="AF266" s="195"/>
      <c r="AG266" s="195"/>
      <c r="AH266" s="195"/>
      <c r="AI266" s="195"/>
      <c r="AJ266" s="195"/>
      <c r="AK266" s="195"/>
      <c r="AL266" s="190"/>
    </row>
    <row r="267" customFormat="false" ht="15" hidden="false" customHeight="false" outlineLevel="0" collapsed="false">
      <c r="A267" s="265" t="s">
        <v>746</v>
      </c>
      <c r="B267" s="284"/>
      <c r="C267" s="288"/>
      <c r="D267" s="289"/>
      <c r="E267" s="289" t="s">
        <v>716</v>
      </c>
      <c r="F267" s="289" t="s">
        <v>712</v>
      </c>
      <c r="G267" s="290" t="n">
        <f aca="false">SUM(G268:G269)</f>
        <v>0</v>
      </c>
      <c r="H267" s="290" t="n">
        <f aca="false">SUM(H268:H269)</f>
        <v>0</v>
      </c>
      <c r="I267" s="290" t="n">
        <f aca="false">SUM(I268:I269)</f>
        <v>0</v>
      </c>
      <c r="J267" s="290" t="n">
        <f aca="false">SUM(J268:J269)</f>
        <v>0</v>
      </c>
      <c r="K267" s="290" t="n">
        <f aca="false">SUM(K268:K269)</f>
        <v>0</v>
      </c>
      <c r="L267" s="290" t="n">
        <f aca="false">SUM(L268:L269)</f>
        <v>0</v>
      </c>
      <c r="M267" s="290" t="n">
        <f aca="false">SUM(M268:M269)</f>
        <v>0</v>
      </c>
      <c r="N267" s="290" t="n">
        <f aca="false">SUM(N268:N269)</f>
        <v>0</v>
      </c>
      <c r="O267" s="290" t="n">
        <f aca="false">SUM(O268:O269)</f>
        <v>0</v>
      </c>
      <c r="P267" s="227" t="s">
        <v>692</v>
      </c>
      <c r="Q267" s="227" t="s">
        <v>744</v>
      </c>
      <c r="S267" s="190"/>
      <c r="T267" s="190"/>
      <c r="U267" s="190"/>
      <c r="V267" s="190"/>
      <c r="W267" s="190"/>
      <c r="X267" s="190"/>
      <c r="Y267" s="190"/>
      <c r="Z267" s="195"/>
      <c r="AA267" s="195"/>
      <c r="AB267" s="195"/>
      <c r="AC267" s="195"/>
      <c r="AD267" s="195"/>
      <c r="AE267" s="195"/>
      <c r="AF267" s="195"/>
      <c r="AG267" s="195"/>
      <c r="AH267" s="195"/>
      <c r="AI267" s="195"/>
      <c r="AJ267" s="195"/>
      <c r="AK267" s="195"/>
      <c r="AL267" s="190"/>
    </row>
    <row r="268" customFormat="false" ht="15" hidden="false" customHeight="false" outlineLevel="0" collapsed="false">
      <c r="A268" s="268" t="s">
        <v>745</v>
      </c>
      <c r="B268" s="268"/>
      <c r="C268" s="269"/>
      <c r="D268" s="269" t="s">
        <v>528</v>
      </c>
      <c r="E268" s="269" t="s">
        <v>539</v>
      </c>
      <c r="F268" s="269" t="s">
        <v>556</v>
      </c>
      <c r="G268" s="233" t="n">
        <f aca="false">J268+M268</f>
        <v>0</v>
      </c>
      <c r="H268" s="233" t="n">
        <f aca="false">K268+N268</f>
        <v>0</v>
      </c>
      <c r="I268" s="233" t="n">
        <f aca="false">L268+O268</f>
        <v>0</v>
      </c>
      <c r="J268" s="233"/>
      <c r="K268" s="233"/>
      <c r="L268" s="233"/>
      <c r="M268" s="233"/>
      <c r="N268" s="233"/>
      <c r="O268" s="233"/>
      <c r="P268" s="188" t="s">
        <v>731</v>
      </c>
      <c r="S268" s="190"/>
      <c r="T268" s="190"/>
      <c r="U268" s="190"/>
      <c r="V268" s="190"/>
      <c r="W268" s="190"/>
      <c r="X268" s="190"/>
      <c r="Y268" s="190"/>
      <c r="Z268" s="195"/>
      <c r="AA268" s="195"/>
      <c r="AB268" s="195"/>
      <c r="AC268" s="195"/>
      <c r="AD268" s="195"/>
      <c r="AE268" s="195"/>
      <c r="AF268" s="195"/>
      <c r="AG268" s="195"/>
      <c r="AH268" s="195"/>
      <c r="AI268" s="195"/>
      <c r="AJ268" s="195"/>
      <c r="AK268" s="195"/>
      <c r="AL268" s="190"/>
    </row>
    <row r="269" customFormat="false" ht="15" hidden="false" customHeight="false" outlineLevel="0" collapsed="false">
      <c r="A269" s="294" t="s">
        <v>747</v>
      </c>
      <c r="B269" s="294"/>
      <c r="C269" s="295"/>
      <c r="D269" s="269" t="s">
        <v>528</v>
      </c>
      <c r="E269" s="269" t="s">
        <v>539</v>
      </c>
      <c r="F269" s="269" t="s">
        <v>748</v>
      </c>
      <c r="G269" s="233" t="n">
        <f aca="false">J269+M269</f>
        <v>0</v>
      </c>
      <c r="H269" s="233" t="n">
        <f aca="false">K269+N269</f>
        <v>0</v>
      </c>
      <c r="I269" s="233" t="n">
        <f aca="false">L269+O269</f>
        <v>0</v>
      </c>
      <c r="J269" s="233"/>
      <c r="K269" s="233"/>
      <c r="L269" s="233"/>
      <c r="M269" s="233"/>
      <c r="N269" s="233"/>
      <c r="O269" s="233"/>
      <c r="S269" s="190"/>
      <c r="T269" s="190"/>
      <c r="U269" s="190"/>
      <c r="V269" s="190"/>
      <c r="W269" s="190"/>
      <c r="X269" s="190"/>
      <c r="Y269" s="190"/>
      <c r="Z269" s="195"/>
      <c r="AA269" s="195"/>
      <c r="AB269" s="195"/>
      <c r="AC269" s="195"/>
      <c r="AD269" s="195"/>
      <c r="AE269" s="195"/>
      <c r="AF269" s="195"/>
      <c r="AG269" s="195"/>
      <c r="AH269" s="195"/>
      <c r="AI269" s="195"/>
      <c r="AJ269" s="195"/>
      <c r="AK269" s="195"/>
      <c r="AL269" s="190"/>
    </row>
    <row r="270" customFormat="false" ht="15" hidden="false" customHeight="false" outlineLevel="0" collapsed="false">
      <c r="A270" s="296" t="s">
        <v>749</v>
      </c>
      <c r="B270" s="296"/>
      <c r="C270" s="296"/>
      <c r="D270" s="297" t="s">
        <v>34</v>
      </c>
      <c r="E270" s="297" t="s">
        <v>34</v>
      </c>
      <c r="F270" s="297" t="s">
        <v>34</v>
      </c>
      <c r="G270" s="209" t="n">
        <f aca="false">SUM(G271,G275,G279,G283)</f>
        <v>0</v>
      </c>
      <c r="H270" s="209" t="n">
        <f aca="false">SUM(H271,H275,H279,H283)</f>
        <v>0</v>
      </c>
      <c r="I270" s="209" t="n">
        <f aca="false">SUM(I271,I275,I279,I283)</f>
        <v>0</v>
      </c>
      <c r="J270" s="209" t="n">
        <f aca="false">SUM(J271,J275,J279,J283)</f>
        <v>0</v>
      </c>
      <c r="K270" s="209" t="n">
        <f aca="false">SUM(K271,K275,K279,K283)</f>
        <v>0</v>
      </c>
      <c r="L270" s="209" t="n">
        <f aca="false">SUM(L271,L275,L279,L283)</f>
        <v>0</v>
      </c>
      <c r="M270" s="209" t="n">
        <f aca="false">SUM(M271,M275,M279,M283)</f>
        <v>0</v>
      </c>
      <c r="N270" s="209" t="n">
        <f aca="false">SUM(N271,N275,N279,N283)</f>
        <v>0</v>
      </c>
      <c r="O270" s="209" t="n">
        <f aca="false">SUM(O271,O275,O279,O283)</f>
        <v>0</v>
      </c>
      <c r="P270" s="206"/>
      <c r="Q270" s="206"/>
      <c r="S270" s="190"/>
      <c r="T270" s="190"/>
      <c r="U270" s="190"/>
      <c r="V270" s="190"/>
      <c r="W270" s="190"/>
      <c r="X270" s="190"/>
      <c r="Y270" s="190"/>
      <c r="Z270" s="195"/>
      <c r="AA270" s="195"/>
      <c r="AB270" s="195"/>
      <c r="AC270" s="195"/>
      <c r="AD270" s="195"/>
      <c r="AE270" s="195"/>
      <c r="AF270" s="195"/>
      <c r="AG270" s="195"/>
      <c r="AH270" s="195"/>
      <c r="AI270" s="195"/>
      <c r="AJ270" s="195"/>
      <c r="AK270" s="195"/>
      <c r="AL270" s="190"/>
    </row>
    <row r="271" customFormat="false" ht="15" hidden="false" customHeight="false" outlineLevel="0" collapsed="false">
      <c r="A271" s="291"/>
      <c r="B271" s="291"/>
      <c r="C271" s="278"/>
      <c r="D271" s="278"/>
      <c r="E271" s="278"/>
      <c r="F271" s="278"/>
      <c r="G271" s="216" t="n">
        <f aca="false">SUM(G272:G274)</f>
        <v>0</v>
      </c>
      <c r="H271" s="216" t="n">
        <f aca="false">SUM(H272:H274)</f>
        <v>0</v>
      </c>
      <c r="I271" s="216" t="n">
        <f aca="false">SUM(I272:I274)</f>
        <v>0</v>
      </c>
      <c r="J271" s="216" t="n">
        <f aca="false">SUM(J272:J274)</f>
        <v>0</v>
      </c>
      <c r="K271" s="216" t="n">
        <f aca="false">SUM(K272:K274)</f>
        <v>0</v>
      </c>
      <c r="L271" s="216" t="n">
        <f aca="false">SUM(L272:L274)</f>
        <v>0</v>
      </c>
      <c r="M271" s="216" t="n">
        <f aca="false">SUM(M272:M274)</f>
        <v>0</v>
      </c>
      <c r="N271" s="216" t="n">
        <f aca="false">SUM(N272:N274)</f>
        <v>0</v>
      </c>
      <c r="O271" s="216" t="n">
        <f aca="false">SUM(O272:O274)</f>
        <v>0</v>
      </c>
      <c r="P271" s="227" t="s">
        <v>750</v>
      </c>
      <c r="Q271" s="227"/>
      <c r="S271" s="190"/>
      <c r="T271" s="190"/>
      <c r="U271" s="190"/>
      <c r="V271" s="190"/>
      <c r="W271" s="190"/>
      <c r="X271" s="190"/>
      <c r="Y271" s="190"/>
      <c r="Z271" s="195"/>
      <c r="AA271" s="195"/>
      <c r="AB271" s="195"/>
      <c r="AC271" s="195"/>
      <c r="AD271" s="195"/>
      <c r="AE271" s="195"/>
      <c r="AF271" s="195"/>
      <c r="AG271" s="195"/>
      <c r="AH271" s="195"/>
      <c r="AI271" s="195"/>
      <c r="AJ271" s="195"/>
      <c r="AK271" s="195"/>
      <c r="AL271" s="190"/>
    </row>
    <row r="272" customFormat="false" ht="15" hidden="false" customHeight="false" outlineLevel="0" collapsed="false">
      <c r="A272" s="268"/>
      <c r="B272" s="268"/>
      <c r="C272" s="269"/>
      <c r="D272" s="269"/>
      <c r="E272" s="269"/>
      <c r="F272" s="269"/>
      <c r="G272" s="233" t="n">
        <f aca="false">J272+M272</f>
        <v>0</v>
      </c>
      <c r="H272" s="233" t="n">
        <f aca="false">K272+N272</f>
        <v>0</v>
      </c>
      <c r="I272" s="233" t="n">
        <f aca="false">L272+O272</f>
        <v>0</v>
      </c>
      <c r="J272" s="233"/>
      <c r="K272" s="233"/>
      <c r="L272" s="233"/>
      <c r="M272" s="233"/>
      <c r="N272" s="233"/>
      <c r="O272" s="233"/>
      <c r="S272" s="190"/>
      <c r="T272" s="190"/>
      <c r="U272" s="190"/>
      <c r="V272" s="190"/>
      <c r="W272" s="190"/>
      <c r="X272" s="190"/>
      <c r="Y272" s="190"/>
      <c r="Z272" s="195"/>
      <c r="AA272" s="195"/>
      <c r="AB272" s="195"/>
      <c r="AC272" s="195"/>
      <c r="AD272" s="195"/>
      <c r="AE272" s="195"/>
      <c r="AF272" s="195"/>
      <c r="AG272" s="195"/>
      <c r="AH272" s="195"/>
      <c r="AI272" s="195"/>
      <c r="AJ272" s="195"/>
      <c r="AK272" s="195"/>
      <c r="AL272" s="190"/>
    </row>
    <row r="273" customFormat="false" ht="15" hidden="false" customHeight="false" outlineLevel="0" collapsed="false">
      <c r="A273" s="268"/>
      <c r="B273" s="268"/>
      <c r="C273" s="269"/>
      <c r="D273" s="269"/>
      <c r="E273" s="269"/>
      <c r="F273" s="269"/>
      <c r="G273" s="233" t="n">
        <f aca="false">J273+M273</f>
        <v>0</v>
      </c>
      <c r="H273" s="233" t="n">
        <f aca="false">K273+N273</f>
        <v>0</v>
      </c>
      <c r="I273" s="233" t="n">
        <f aca="false">L273+O273</f>
        <v>0</v>
      </c>
      <c r="J273" s="233"/>
      <c r="K273" s="233"/>
      <c r="L273" s="233"/>
      <c r="M273" s="233"/>
      <c r="N273" s="233"/>
      <c r="O273" s="233"/>
      <c r="S273" s="190"/>
      <c r="T273" s="190"/>
      <c r="U273" s="190"/>
      <c r="V273" s="190"/>
      <c r="W273" s="190"/>
      <c r="X273" s="190"/>
      <c r="Y273" s="190"/>
      <c r="Z273" s="195"/>
      <c r="AA273" s="195"/>
      <c r="AB273" s="195"/>
      <c r="AC273" s="195"/>
      <c r="AD273" s="195"/>
      <c r="AE273" s="195"/>
      <c r="AF273" s="195"/>
      <c r="AG273" s="195"/>
      <c r="AH273" s="195"/>
      <c r="AI273" s="195"/>
      <c r="AJ273" s="195"/>
      <c r="AK273" s="195"/>
      <c r="AL273" s="190"/>
    </row>
    <row r="274" customFormat="false" ht="15" hidden="false" customHeight="false" outlineLevel="0" collapsed="false">
      <c r="A274" s="268"/>
      <c r="B274" s="268"/>
      <c r="C274" s="269"/>
      <c r="D274" s="269"/>
      <c r="E274" s="269"/>
      <c r="F274" s="269"/>
      <c r="G274" s="233" t="n">
        <f aca="false">J274+M274</f>
        <v>0</v>
      </c>
      <c r="H274" s="233" t="n">
        <f aca="false">K274+N274</f>
        <v>0</v>
      </c>
      <c r="I274" s="233" t="n">
        <f aca="false">L274+O274</f>
        <v>0</v>
      </c>
      <c r="J274" s="233"/>
      <c r="K274" s="233"/>
      <c r="L274" s="233"/>
      <c r="M274" s="233"/>
      <c r="N274" s="233"/>
      <c r="O274" s="233"/>
      <c r="S274" s="190"/>
      <c r="T274" s="190"/>
      <c r="U274" s="190"/>
      <c r="V274" s="190"/>
      <c r="W274" s="190"/>
      <c r="X274" s="190"/>
      <c r="Y274" s="190"/>
      <c r="Z274" s="195"/>
      <c r="AA274" s="195"/>
      <c r="AB274" s="195"/>
      <c r="AC274" s="195"/>
      <c r="AD274" s="195"/>
      <c r="AE274" s="195"/>
      <c r="AF274" s="195"/>
      <c r="AG274" s="195"/>
      <c r="AH274" s="195"/>
      <c r="AI274" s="195"/>
      <c r="AJ274" s="195"/>
      <c r="AK274" s="195"/>
      <c r="AL274" s="190"/>
    </row>
    <row r="275" customFormat="false" ht="15" hidden="false" customHeight="false" outlineLevel="0" collapsed="false">
      <c r="A275" s="291"/>
      <c r="B275" s="291"/>
      <c r="C275" s="278"/>
      <c r="D275" s="278"/>
      <c r="E275" s="278"/>
      <c r="F275" s="278"/>
      <c r="G275" s="216" t="n">
        <f aca="false">SUM(G276:G278)</f>
        <v>0</v>
      </c>
      <c r="H275" s="216" t="n">
        <f aca="false">SUM(H276:H278)</f>
        <v>0</v>
      </c>
      <c r="I275" s="216" t="n">
        <f aca="false">SUM(I276:I278)</f>
        <v>0</v>
      </c>
      <c r="J275" s="216" t="n">
        <f aca="false">SUM(J276:J278)</f>
        <v>0</v>
      </c>
      <c r="K275" s="216" t="n">
        <f aca="false">SUM(K276:K278)</f>
        <v>0</v>
      </c>
      <c r="L275" s="216" t="n">
        <f aca="false">SUM(L276:L278)</f>
        <v>0</v>
      </c>
      <c r="M275" s="216" t="n">
        <f aca="false">SUM(M276:M278)</f>
        <v>0</v>
      </c>
      <c r="N275" s="216" t="n">
        <f aca="false">SUM(N276:N278)</f>
        <v>0</v>
      </c>
      <c r="O275" s="216" t="n">
        <f aca="false">SUM(O276:O278)</f>
        <v>0</v>
      </c>
      <c r="P275" s="227" t="s">
        <v>750</v>
      </c>
      <c r="Q275" s="227"/>
      <c r="S275" s="190"/>
      <c r="T275" s="190"/>
      <c r="U275" s="190"/>
      <c r="V275" s="190"/>
      <c r="W275" s="190"/>
      <c r="X275" s="190"/>
      <c r="Y275" s="190"/>
      <c r="Z275" s="195"/>
      <c r="AA275" s="195"/>
      <c r="AB275" s="195"/>
      <c r="AC275" s="195"/>
      <c r="AD275" s="195"/>
      <c r="AE275" s="195"/>
      <c r="AF275" s="195"/>
      <c r="AG275" s="195"/>
      <c r="AH275" s="195"/>
      <c r="AI275" s="195"/>
      <c r="AJ275" s="195"/>
      <c r="AK275" s="195"/>
      <c r="AL275" s="190"/>
    </row>
    <row r="276" customFormat="false" ht="15" hidden="false" customHeight="false" outlineLevel="0" collapsed="false">
      <c r="A276" s="268"/>
      <c r="B276" s="268"/>
      <c r="C276" s="269"/>
      <c r="D276" s="269"/>
      <c r="E276" s="269"/>
      <c r="F276" s="269"/>
      <c r="G276" s="233" t="n">
        <f aca="false">J276+M276</f>
        <v>0</v>
      </c>
      <c r="H276" s="233" t="n">
        <f aca="false">K276+N276</f>
        <v>0</v>
      </c>
      <c r="I276" s="233" t="n">
        <f aca="false">L276+O276</f>
        <v>0</v>
      </c>
      <c r="J276" s="233"/>
      <c r="K276" s="233"/>
      <c r="L276" s="233"/>
      <c r="M276" s="233"/>
      <c r="N276" s="233"/>
      <c r="O276" s="233"/>
      <c r="S276" s="190"/>
      <c r="T276" s="190"/>
      <c r="U276" s="190"/>
      <c r="V276" s="190"/>
      <c r="W276" s="190"/>
      <c r="X276" s="190"/>
      <c r="Y276" s="190"/>
      <c r="Z276" s="195"/>
      <c r="AA276" s="195"/>
      <c r="AB276" s="195"/>
      <c r="AC276" s="195"/>
      <c r="AD276" s="195"/>
      <c r="AE276" s="195"/>
      <c r="AF276" s="195"/>
      <c r="AG276" s="195"/>
      <c r="AH276" s="195"/>
      <c r="AI276" s="195"/>
      <c r="AJ276" s="195"/>
      <c r="AK276" s="195"/>
      <c r="AL276" s="190"/>
    </row>
    <row r="277" customFormat="false" ht="15" hidden="false" customHeight="false" outlineLevel="0" collapsed="false">
      <c r="A277" s="268"/>
      <c r="B277" s="268"/>
      <c r="C277" s="269"/>
      <c r="D277" s="269"/>
      <c r="E277" s="269"/>
      <c r="F277" s="269"/>
      <c r="G277" s="233" t="n">
        <f aca="false">J277+M277</f>
        <v>0</v>
      </c>
      <c r="H277" s="233" t="n">
        <f aca="false">K277+N277</f>
        <v>0</v>
      </c>
      <c r="I277" s="233" t="n">
        <f aca="false">L277+O277</f>
        <v>0</v>
      </c>
      <c r="J277" s="233"/>
      <c r="K277" s="233"/>
      <c r="L277" s="233"/>
      <c r="M277" s="233"/>
      <c r="N277" s="233"/>
      <c r="O277" s="233"/>
      <c r="S277" s="190"/>
      <c r="T277" s="190"/>
      <c r="U277" s="190"/>
      <c r="V277" s="190"/>
      <c r="W277" s="190"/>
      <c r="X277" s="190"/>
      <c r="Y277" s="190"/>
      <c r="Z277" s="195"/>
      <c r="AA277" s="195"/>
      <c r="AB277" s="195"/>
      <c r="AC277" s="195"/>
      <c r="AD277" s="195"/>
      <c r="AE277" s="195"/>
      <c r="AF277" s="195"/>
      <c r="AG277" s="195"/>
      <c r="AH277" s="195"/>
      <c r="AI277" s="195"/>
      <c r="AJ277" s="195"/>
      <c r="AK277" s="195"/>
      <c r="AL277" s="190"/>
    </row>
    <row r="278" customFormat="false" ht="15" hidden="false" customHeight="false" outlineLevel="0" collapsed="false">
      <c r="A278" s="268"/>
      <c r="B278" s="268"/>
      <c r="C278" s="269"/>
      <c r="D278" s="269"/>
      <c r="E278" s="269"/>
      <c r="F278" s="269"/>
      <c r="G278" s="233" t="n">
        <f aca="false">J278+M278</f>
        <v>0</v>
      </c>
      <c r="H278" s="233" t="n">
        <f aca="false">K278+N278</f>
        <v>0</v>
      </c>
      <c r="I278" s="233" t="n">
        <f aca="false">L278+O278</f>
        <v>0</v>
      </c>
      <c r="J278" s="233"/>
      <c r="K278" s="233"/>
      <c r="L278" s="233"/>
      <c r="M278" s="233"/>
      <c r="N278" s="233"/>
      <c r="O278" s="233"/>
      <c r="S278" s="190"/>
      <c r="T278" s="190"/>
      <c r="U278" s="190"/>
      <c r="V278" s="190"/>
      <c r="W278" s="190"/>
      <c r="X278" s="190"/>
      <c r="Y278" s="190"/>
      <c r="Z278" s="195"/>
      <c r="AA278" s="195"/>
      <c r="AB278" s="195"/>
      <c r="AC278" s="195"/>
      <c r="AD278" s="195"/>
      <c r="AE278" s="195"/>
      <c r="AF278" s="195"/>
      <c r="AG278" s="195"/>
      <c r="AH278" s="195"/>
      <c r="AI278" s="195"/>
      <c r="AJ278" s="195"/>
      <c r="AK278" s="195"/>
      <c r="AL278" s="190"/>
    </row>
    <row r="279" customFormat="false" ht="15" hidden="false" customHeight="false" outlineLevel="0" collapsed="false">
      <c r="A279" s="291"/>
      <c r="B279" s="291"/>
      <c r="C279" s="278"/>
      <c r="D279" s="278"/>
      <c r="E279" s="278"/>
      <c r="F279" s="278"/>
      <c r="G279" s="216" t="n">
        <f aca="false">SUM(G280:G282)</f>
        <v>0</v>
      </c>
      <c r="H279" s="216" t="n">
        <f aca="false">SUM(H280:H282)</f>
        <v>0</v>
      </c>
      <c r="I279" s="216" t="n">
        <f aca="false">SUM(I280:I282)</f>
        <v>0</v>
      </c>
      <c r="J279" s="216" t="n">
        <f aca="false">SUM(J280:J282)</f>
        <v>0</v>
      </c>
      <c r="K279" s="216" t="n">
        <f aca="false">SUM(K280:K282)</f>
        <v>0</v>
      </c>
      <c r="L279" s="216" t="n">
        <f aca="false">SUM(L280:L282)</f>
        <v>0</v>
      </c>
      <c r="M279" s="216" t="n">
        <f aca="false">SUM(M280:M282)</f>
        <v>0</v>
      </c>
      <c r="N279" s="216" t="n">
        <f aca="false">SUM(N280:N282)</f>
        <v>0</v>
      </c>
      <c r="O279" s="216" t="n">
        <f aca="false">SUM(O280:O282)</f>
        <v>0</v>
      </c>
      <c r="P279" s="227" t="s">
        <v>750</v>
      </c>
      <c r="Q279" s="227"/>
      <c r="S279" s="190"/>
      <c r="T279" s="190"/>
      <c r="U279" s="190"/>
      <c r="V279" s="190"/>
      <c r="W279" s="190"/>
      <c r="X279" s="190"/>
      <c r="Y279" s="190"/>
      <c r="Z279" s="195"/>
      <c r="AA279" s="195"/>
      <c r="AB279" s="195"/>
      <c r="AC279" s="195"/>
      <c r="AD279" s="195"/>
      <c r="AE279" s="195"/>
      <c r="AF279" s="195"/>
      <c r="AG279" s="195"/>
      <c r="AH279" s="195"/>
      <c r="AI279" s="195"/>
      <c r="AJ279" s="195"/>
      <c r="AK279" s="195"/>
      <c r="AL279" s="190"/>
    </row>
    <row r="280" customFormat="false" ht="15" hidden="false" customHeight="false" outlineLevel="0" collapsed="false">
      <c r="A280" s="268"/>
      <c r="B280" s="268"/>
      <c r="C280" s="269"/>
      <c r="D280" s="269"/>
      <c r="E280" s="269"/>
      <c r="F280" s="269"/>
      <c r="G280" s="233" t="n">
        <f aca="false">J280+M280</f>
        <v>0</v>
      </c>
      <c r="H280" s="233" t="n">
        <f aca="false">K280+N280</f>
        <v>0</v>
      </c>
      <c r="I280" s="233" t="n">
        <f aca="false">L280+O280</f>
        <v>0</v>
      </c>
      <c r="J280" s="233"/>
      <c r="K280" s="233"/>
      <c r="L280" s="233"/>
      <c r="M280" s="233"/>
      <c r="N280" s="233"/>
      <c r="O280" s="233"/>
      <c r="S280" s="190"/>
      <c r="T280" s="190"/>
      <c r="U280" s="190"/>
      <c r="V280" s="190"/>
      <c r="W280" s="190"/>
      <c r="X280" s="190"/>
      <c r="Y280" s="190"/>
      <c r="Z280" s="195"/>
      <c r="AA280" s="195"/>
      <c r="AB280" s="195"/>
      <c r="AC280" s="195"/>
      <c r="AD280" s="195"/>
      <c r="AE280" s="195"/>
      <c r="AF280" s="195"/>
      <c r="AG280" s="195"/>
      <c r="AH280" s="195"/>
      <c r="AI280" s="195"/>
      <c r="AJ280" s="195"/>
      <c r="AK280" s="195"/>
      <c r="AL280" s="190"/>
    </row>
    <row r="281" customFormat="false" ht="15" hidden="false" customHeight="false" outlineLevel="0" collapsed="false">
      <c r="A281" s="268"/>
      <c r="B281" s="268"/>
      <c r="C281" s="269"/>
      <c r="D281" s="269"/>
      <c r="E281" s="269"/>
      <c r="F281" s="269"/>
      <c r="G281" s="233" t="n">
        <f aca="false">J281+M281</f>
        <v>0</v>
      </c>
      <c r="H281" s="233" t="n">
        <f aca="false">K281+N281</f>
        <v>0</v>
      </c>
      <c r="I281" s="233" t="n">
        <f aca="false">L281+O281</f>
        <v>0</v>
      </c>
      <c r="J281" s="233"/>
      <c r="K281" s="233"/>
      <c r="L281" s="233"/>
      <c r="M281" s="233"/>
      <c r="N281" s="233"/>
      <c r="O281" s="233"/>
      <c r="S281" s="190"/>
      <c r="T281" s="190"/>
      <c r="U281" s="190"/>
      <c r="V281" s="190"/>
      <c r="W281" s="190"/>
      <c r="X281" s="190"/>
      <c r="Y281" s="190"/>
      <c r="Z281" s="195"/>
      <c r="AA281" s="195"/>
      <c r="AB281" s="195"/>
      <c r="AC281" s="195"/>
      <c r="AD281" s="195"/>
      <c r="AE281" s="195"/>
      <c r="AF281" s="195"/>
      <c r="AG281" s="195"/>
      <c r="AH281" s="195"/>
      <c r="AI281" s="195"/>
      <c r="AJ281" s="195"/>
      <c r="AK281" s="195"/>
      <c r="AL281" s="190"/>
    </row>
    <row r="282" customFormat="false" ht="15" hidden="false" customHeight="false" outlineLevel="0" collapsed="false">
      <c r="A282" s="268"/>
      <c r="B282" s="268"/>
      <c r="C282" s="269"/>
      <c r="D282" s="269"/>
      <c r="E282" s="269"/>
      <c r="F282" s="269"/>
      <c r="G282" s="233" t="n">
        <f aca="false">J282+M282</f>
        <v>0</v>
      </c>
      <c r="H282" s="233" t="n">
        <f aca="false">K282+N282</f>
        <v>0</v>
      </c>
      <c r="I282" s="233" t="n">
        <f aca="false">L282+O282</f>
        <v>0</v>
      </c>
      <c r="J282" s="233"/>
      <c r="K282" s="233"/>
      <c r="L282" s="233"/>
      <c r="M282" s="233"/>
      <c r="N282" s="233"/>
      <c r="O282" s="233"/>
      <c r="S282" s="190"/>
      <c r="T282" s="190"/>
      <c r="U282" s="190"/>
      <c r="V282" s="190"/>
      <c r="W282" s="190"/>
      <c r="X282" s="190"/>
      <c r="Y282" s="190"/>
      <c r="Z282" s="195"/>
      <c r="AA282" s="195"/>
      <c r="AB282" s="195"/>
      <c r="AC282" s="195"/>
      <c r="AD282" s="195"/>
      <c r="AE282" s="195"/>
      <c r="AF282" s="195"/>
      <c r="AG282" s="195"/>
      <c r="AH282" s="195"/>
      <c r="AI282" s="195"/>
      <c r="AJ282" s="195"/>
      <c r="AK282" s="195"/>
      <c r="AL282" s="190"/>
    </row>
    <row r="283" customFormat="false" ht="15" hidden="false" customHeight="false" outlineLevel="0" collapsed="false">
      <c r="A283" s="291"/>
      <c r="B283" s="291"/>
      <c r="C283" s="278"/>
      <c r="D283" s="278"/>
      <c r="E283" s="278"/>
      <c r="F283" s="278"/>
      <c r="G283" s="216" t="n">
        <f aca="false">SUM(G284:G286)</f>
        <v>0</v>
      </c>
      <c r="H283" s="216" t="n">
        <f aca="false">SUM(H284:H286)</f>
        <v>0</v>
      </c>
      <c r="I283" s="216" t="n">
        <f aca="false">SUM(I284:I286)</f>
        <v>0</v>
      </c>
      <c r="J283" s="216" t="n">
        <f aca="false">SUM(J284:J286)</f>
        <v>0</v>
      </c>
      <c r="K283" s="216" t="n">
        <f aca="false">SUM(K284:K286)</f>
        <v>0</v>
      </c>
      <c r="L283" s="216" t="n">
        <f aca="false">SUM(L284:L286)</f>
        <v>0</v>
      </c>
      <c r="M283" s="216" t="n">
        <f aca="false">SUM(M284:M286)</f>
        <v>0</v>
      </c>
      <c r="N283" s="216" t="n">
        <f aca="false">SUM(N284:N286)</f>
        <v>0</v>
      </c>
      <c r="O283" s="216" t="n">
        <f aca="false">SUM(O284:O286)</f>
        <v>0</v>
      </c>
      <c r="P283" s="227" t="s">
        <v>750</v>
      </c>
      <c r="Q283" s="227"/>
      <c r="S283" s="190"/>
      <c r="T283" s="190"/>
      <c r="U283" s="190"/>
      <c r="V283" s="190"/>
      <c r="W283" s="190"/>
      <c r="X283" s="190"/>
      <c r="Y283" s="190"/>
      <c r="Z283" s="195"/>
      <c r="AA283" s="195"/>
      <c r="AB283" s="195"/>
      <c r="AC283" s="195"/>
      <c r="AD283" s="195"/>
      <c r="AE283" s="195"/>
      <c r="AF283" s="195"/>
      <c r="AG283" s="195"/>
      <c r="AH283" s="195"/>
      <c r="AI283" s="195"/>
      <c r="AJ283" s="195"/>
      <c r="AK283" s="195"/>
      <c r="AL283" s="190"/>
    </row>
    <row r="284" customFormat="false" ht="15" hidden="false" customHeight="false" outlineLevel="0" collapsed="false">
      <c r="A284" s="268"/>
      <c r="B284" s="268"/>
      <c r="C284" s="269"/>
      <c r="D284" s="269"/>
      <c r="E284" s="269"/>
      <c r="F284" s="269"/>
      <c r="G284" s="233" t="n">
        <f aca="false">J284+M284</f>
        <v>0</v>
      </c>
      <c r="H284" s="233" t="n">
        <f aca="false">K284+N284</f>
        <v>0</v>
      </c>
      <c r="I284" s="233" t="n">
        <f aca="false">L284+O284</f>
        <v>0</v>
      </c>
      <c r="J284" s="233"/>
      <c r="K284" s="233"/>
      <c r="L284" s="233"/>
      <c r="M284" s="233"/>
      <c r="N284" s="233"/>
      <c r="O284" s="233"/>
      <c r="S284" s="190"/>
      <c r="T284" s="190"/>
      <c r="U284" s="190"/>
      <c r="V284" s="190"/>
      <c r="W284" s="190"/>
      <c r="X284" s="190"/>
      <c r="Y284" s="190"/>
      <c r="Z284" s="195"/>
      <c r="AA284" s="195"/>
      <c r="AB284" s="195"/>
      <c r="AC284" s="195"/>
      <c r="AD284" s="195"/>
      <c r="AE284" s="195"/>
      <c r="AF284" s="195"/>
      <c r="AG284" s="195"/>
      <c r="AH284" s="195"/>
      <c r="AI284" s="195"/>
      <c r="AJ284" s="195"/>
      <c r="AK284" s="195"/>
      <c r="AL284" s="190"/>
    </row>
    <row r="285" customFormat="false" ht="15" hidden="false" customHeight="false" outlineLevel="0" collapsed="false">
      <c r="A285" s="268"/>
      <c r="B285" s="268"/>
      <c r="C285" s="269"/>
      <c r="D285" s="269"/>
      <c r="E285" s="269"/>
      <c r="F285" s="269"/>
      <c r="G285" s="233" t="n">
        <f aca="false">J285+M285</f>
        <v>0</v>
      </c>
      <c r="H285" s="233" t="n">
        <f aca="false">K285+N285</f>
        <v>0</v>
      </c>
      <c r="I285" s="233" t="n">
        <f aca="false">L285+O285</f>
        <v>0</v>
      </c>
      <c r="J285" s="233"/>
      <c r="K285" s="233"/>
      <c r="L285" s="233"/>
      <c r="M285" s="233"/>
      <c r="N285" s="233"/>
      <c r="O285" s="233"/>
      <c r="S285" s="190"/>
      <c r="T285" s="190"/>
      <c r="U285" s="190"/>
      <c r="V285" s="190"/>
      <c r="W285" s="190"/>
      <c r="X285" s="190"/>
      <c r="Y285" s="190"/>
      <c r="Z285" s="195"/>
      <c r="AA285" s="195"/>
      <c r="AB285" s="195"/>
      <c r="AC285" s="195"/>
      <c r="AD285" s="195"/>
      <c r="AE285" s="195"/>
      <c r="AF285" s="195"/>
      <c r="AG285" s="195"/>
      <c r="AH285" s="195"/>
      <c r="AI285" s="195"/>
      <c r="AJ285" s="195"/>
      <c r="AK285" s="195"/>
      <c r="AL285" s="190"/>
    </row>
    <row r="286" customFormat="false" ht="15" hidden="false" customHeight="false" outlineLevel="0" collapsed="false">
      <c r="A286" s="268"/>
      <c r="B286" s="268"/>
      <c r="C286" s="269"/>
      <c r="D286" s="269"/>
      <c r="E286" s="269"/>
      <c r="F286" s="269"/>
      <c r="G286" s="233" t="n">
        <f aca="false">J286+M286</f>
        <v>0</v>
      </c>
      <c r="H286" s="233" t="n">
        <f aca="false">K286+N286</f>
        <v>0</v>
      </c>
      <c r="I286" s="233" t="n">
        <f aca="false">L286+O286</f>
        <v>0</v>
      </c>
      <c r="J286" s="233"/>
      <c r="K286" s="233"/>
      <c r="L286" s="233"/>
      <c r="M286" s="233"/>
      <c r="N286" s="233"/>
      <c r="O286" s="233"/>
      <c r="S286" s="190"/>
      <c r="T286" s="190"/>
      <c r="U286" s="190"/>
      <c r="V286" s="190"/>
      <c r="W286" s="190"/>
      <c r="X286" s="190"/>
      <c r="Y286" s="190"/>
      <c r="Z286" s="195"/>
      <c r="AA286" s="195"/>
      <c r="AB286" s="195"/>
      <c r="AC286" s="195"/>
      <c r="AD286" s="195"/>
      <c r="AE286" s="195"/>
      <c r="AF286" s="195"/>
      <c r="AG286" s="195"/>
      <c r="AH286" s="195"/>
      <c r="AI286" s="195"/>
      <c r="AJ286" s="195"/>
      <c r="AK286" s="195"/>
      <c r="AL286" s="190"/>
    </row>
    <row r="287" customFormat="false" ht="15" hidden="false" customHeight="false" outlineLevel="0" collapsed="false">
      <c r="A287" s="298"/>
      <c r="B287" s="298"/>
      <c r="C287" s="299"/>
      <c r="D287" s="299"/>
      <c r="E287" s="299"/>
      <c r="F287" s="299"/>
      <c r="G287" s="280"/>
      <c r="H287" s="280"/>
      <c r="I287" s="280"/>
      <c r="J287" s="280"/>
      <c r="K287" s="280"/>
      <c r="L287" s="280"/>
      <c r="M287" s="280"/>
      <c r="N287" s="280"/>
      <c r="O287" s="280"/>
      <c r="Q287" s="189"/>
      <c r="S287" s="190"/>
      <c r="T287" s="190"/>
      <c r="U287" s="190"/>
      <c r="V287" s="190"/>
      <c r="W287" s="190"/>
      <c r="X287" s="190"/>
      <c r="Y287" s="190"/>
      <c r="Z287" s="195"/>
      <c r="AA287" s="195"/>
      <c r="AB287" s="195"/>
      <c r="AC287" s="195"/>
      <c r="AD287" s="195"/>
      <c r="AE287" s="195"/>
      <c r="AF287" s="195"/>
      <c r="AG287" s="195"/>
      <c r="AH287" s="195"/>
      <c r="AI287" s="195"/>
      <c r="AJ287" s="195"/>
      <c r="AK287" s="195"/>
      <c r="AL287" s="190"/>
    </row>
    <row r="288" customFormat="false" ht="15" hidden="false" customHeight="false" outlineLevel="0" collapsed="false">
      <c r="A288" s="298" t="s">
        <v>517</v>
      </c>
      <c r="B288" s="298"/>
      <c r="C288" s="299"/>
      <c r="D288" s="299"/>
      <c r="E288" s="299" t="n">
        <v>244</v>
      </c>
      <c r="F288" s="299"/>
      <c r="G288" s="280" t="n">
        <f aca="false">SUM(G15,G22,G23,G24,G60,G63,G93,G94,G107,G105,G126,G128,G134,G148,G154,G114)</f>
        <v>1129308.15</v>
      </c>
      <c r="H288" s="280" t="n">
        <f aca="false">SUM(H15,H22,H23,H24,H60,H63,H93,H94,H107,H105,H126,H128,H134,H148,H154,H114)</f>
        <v>806647.7</v>
      </c>
      <c r="I288" s="280" t="n">
        <f aca="false">SUM(I15,I22,I23,I24,I60,I63,I93,I94,I107,I105,I126,I128,I134,I148,I154,I114)</f>
        <v>806647.7</v>
      </c>
      <c r="J288" s="280" t="n">
        <f aca="false">SUM(J15,J22,J23,J24,J60,J63,J93,J94,J107,J105,J126,J128,J134,J148,J154,J114)</f>
        <v>1129308.15</v>
      </c>
      <c r="K288" s="280" t="n">
        <f aca="false">SUM(K15,K22,K23,K24,K60,K63,K93,K94,K107,K105,K126,K128,K134,K148,K154,K114)</f>
        <v>806647.7</v>
      </c>
      <c r="L288" s="280" t="n">
        <f aca="false">SUM(L15,L22,L23,L24,L60,L63,L93,L94,L107,L105,L126,L128,L134,L148,L154,L114)</f>
        <v>806647.7</v>
      </c>
      <c r="M288" s="280" t="n">
        <f aca="false">SUM(M15,M22,M23,M24,M60,M63,M93,M94,M107,M105,M126,M128,M134,M148,M154,M114)</f>
        <v>0</v>
      </c>
      <c r="N288" s="280" t="n">
        <f aca="false">SUM(N15,N22,N23,N24,N60,N63,N93,N94,N107,N105,N126,N128,N134,N148,N154,N114)</f>
        <v>0</v>
      </c>
      <c r="O288" s="280" t="n">
        <f aca="false">SUM(O15,O22,O23,O24,O60,O63,O93,O94,O107,O105,O126,O128,O134,O148,O154,O114)</f>
        <v>0</v>
      </c>
      <c r="S288" s="190"/>
      <c r="T288" s="190"/>
      <c r="U288" s="190"/>
      <c r="V288" s="190"/>
      <c r="W288" s="190"/>
      <c r="X288" s="190"/>
      <c r="Y288" s="190"/>
      <c r="Z288" s="195"/>
      <c r="AA288" s="195"/>
      <c r="AB288" s="195"/>
      <c r="AC288" s="195"/>
      <c r="AD288" s="195"/>
      <c r="AE288" s="195"/>
      <c r="AF288" s="195"/>
      <c r="AG288" s="195"/>
      <c r="AH288" s="195"/>
      <c r="AI288" s="195"/>
      <c r="AJ288" s="195"/>
      <c r="AK288" s="195"/>
      <c r="AL288" s="190"/>
    </row>
    <row r="289" customFormat="false" ht="15" hidden="false" customHeight="false" outlineLevel="0" collapsed="false">
      <c r="A289" s="300" t="s">
        <v>751</v>
      </c>
      <c r="B289" s="300"/>
      <c r="C289" s="299"/>
      <c r="D289" s="299"/>
      <c r="E289" s="299"/>
      <c r="F289" s="299" t="n">
        <v>220</v>
      </c>
      <c r="G289" s="280" t="n">
        <f aca="false">G288-G290-G291</f>
        <v>799368.15</v>
      </c>
      <c r="H289" s="280" t="n">
        <f aca="false">H288-H290-H291</f>
        <v>575607.7</v>
      </c>
      <c r="I289" s="280" t="n">
        <f aca="false">I288-I290-I291</f>
        <v>575607.7</v>
      </c>
      <c r="J289" s="280" t="n">
        <f aca="false">J288-J290-J291</f>
        <v>799368.15</v>
      </c>
      <c r="K289" s="280" t="n">
        <f aca="false">K288-K290-K291</f>
        <v>575607.7</v>
      </c>
      <c r="L289" s="280" t="n">
        <f aca="false">L288-L290-L291</f>
        <v>575607.7</v>
      </c>
      <c r="M289" s="280" t="n">
        <f aca="false">M288-M290-M291</f>
        <v>0</v>
      </c>
      <c r="N289" s="280"/>
      <c r="O289" s="280"/>
      <c r="S289" s="190"/>
      <c r="T289" s="190"/>
      <c r="U289" s="190"/>
      <c r="V289" s="190"/>
      <c r="W289" s="190"/>
      <c r="X289" s="190"/>
      <c r="Y289" s="190"/>
      <c r="Z289" s="195"/>
      <c r="AA289" s="195"/>
      <c r="AB289" s="195"/>
      <c r="AC289" s="195"/>
      <c r="AD289" s="195"/>
      <c r="AE289" s="195"/>
      <c r="AF289" s="195"/>
      <c r="AG289" s="195"/>
      <c r="AH289" s="195"/>
      <c r="AI289" s="195"/>
      <c r="AJ289" s="195"/>
      <c r="AK289" s="195"/>
      <c r="AL289" s="190"/>
    </row>
    <row r="290" customFormat="false" ht="15" hidden="false" customHeight="false" outlineLevel="0" collapsed="false">
      <c r="A290" s="300" t="s">
        <v>752</v>
      </c>
      <c r="B290" s="300"/>
      <c r="C290" s="299"/>
      <c r="D290" s="299"/>
      <c r="E290" s="299"/>
      <c r="F290" s="299" t="n">
        <v>310</v>
      </c>
      <c r="G290" s="249" t="n">
        <f aca="false">G93+G148</f>
        <v>42440</v>
      </c>
      <c r="H290" s="249" t="n">
        <f aca="false">H93+H148</f>
        <v>49440</v>
      </c>
      <c r="I290" s="249" t="n">
        <f aca="false">I93+I148</f>
        <v>49440</v>
      </c>
      <c r="J290" s="249" t="n">
        <f aca="false">J93+J148</f>
        <v>42440</v>
      </c>
      <c r="K290" s="249" t="n">
        <f aca="false">K93+K148</f>
        <v>49440</v>
      </c>
      <c r="L290" s="249" t="n">
        <f aca="false">L93+L148</f>
        <v>49440</v>
      </c>
      <c r="M290" s="249" t="n">
        <f aca="false">M93+M148</f>
        <v>0</v>
      </c>
      <c r="N290" s="280"/>
      <c r="O290" s="280"/>
      <c r="S290" s="190"/>
      <c r="T290" s="190"/>
      <c r="U290" s="190"/>
      <c r="V290" s="190"/>
      <c r="W290" s="190"/>
      <c r="X290" s="190"/>
      <c r="Y290" s="190"/>
      <c r="Z290" s="195"/>
      <c r="AA290" s="195"/>
      <c r="AB290" s="195"/>
      <c r="AC290" s="195"/>
      <c r="AD290" s="195"/>
      <c r="AE290" s="195"/>
      <c r="AF290" s="195"/>
      <c r="AG290" s="195"/>
      <c r="AH290" s="195"/>
      <c r="AI290" s="195"/>
      <c r="AJ290" s="195"/>
      <c r="AK290" s="195"/>
      <c r="AL290" s="190"/>
    </row>
    <row r="291" customFormat="false" ht="15" hidden="false" customHeight="false" outlineLevel="0" collapsed="false">
      <c r="A291" s="300" t="s">
        <v>753</v>
      </c>
      <c r="B291" s="300"/>
      <c r="C291" s="299"/>
      <c r="D291" s="299"/>
      <c r="E291" s="299"/>
      <c r="F291" s="299" t="n">
        <v>340</v>
      </c>
      <c r="G291" s="249" t="n">
        <f aca="false">G94+G154</f>
        <v>287500</v>
      </c>
      <c r="H291" s="249" t="n">
        <f aca="false">H94+H154</f>
        <v>181600</v>
      </c>
      <c r="I291" s="249" t="n">
        <f aca="false">I94+I154</f>
        <v>181600</v>
      </c>
      <c r="J291" s="249" t="n">
        <f aca="false">J94+J154</f>
        <v>287500</v>
      </c>
      <c r="K291" s="249" t="n">
        <f aca="false">K94+K154</f>
        <v>181600</v>
      </c>
      <c r="L291" s="249" t="n">
        <f aca="false">L94+L154</f>
        <v>181600</v>
      </c>
      <c r="M291" s="249" t="n">
        <f aca="false">M94+M154</f>
        <v>0</v>
      </c>
      <c r="N291" s="280"/>
      <c r="O291" s="280"/>
      <c r="S291" s="190"/>
      <c r="T291" s="190"/>
      <c r="U291" s="190"/>
      <c r="V291" s="190"/>
      <c r="W291" s="190"/>
      <c r="X291" s="190"/>
      <c r="Y291" s="190"/>
      <c r="Z291" s="195"/>
      <c r="AA291" s="195"/>
      <c r="AB291" s="195"/>
      <c r="AC291" s="195"/>
      <c r="AD291" s="195"/>
      <c r="AE291" s="195"/>
      <c r="AF291" s="195"/>
      <c r="AG291" s="195"/>
      <c r="AH291" s="195"/>
      <c r="AI291" s="195"/>
      <c r="AJ291" s="195"/>
      <c r="AK291" s="195"/>
      <c r="AL291" s="190"/>
    </row>
    <row r="292" customFormat="false" ht="15" hidden="false" customHeight="false" outlineLevel="0" collapsed="false">
      <c r="A292" s="298" t="s">
        <v>517</v>
      </c>
      <c r="B292" s="298"/>
      <c r="C292" s="299"/>
      <c r="D292" s="299"/>
      <c r="E292" s="299" t="n">
        <v>247</v>
      </c>
      <c r="F292" s="299"/>
      <c r="G292" s="280" t="n">
        <f aca="false">SUM(G20,G19,G21)</f>
        <v>1857322.02</v>
      </c>
      <c r="H292" s="280" t="n">
        <f aca="false">SUM(H20,H19,H21)</f>
        <v>1845200</v>
      </c>
      <c r="I292" s="280" t="n">
        <f aca="false">SUM(I20,I19,I21)</f>
        <v>1845200</v>
      </c>
      <c r="J292" s="280" t="n">
        <f aca="false">SUM(J20,J19,J21)</f>
        <v>1845200</v>
      </c>
      <c r="K292" s="280" t="n">
        <f aca="false">SUM(K20,K19,K21)</f>
        <v>1845200</v>
      </c>
      <c r="L292" s="280" t="n">
        <f aca="false">SUM(L20,L19,L21)</f>
        <v>1845200</v>
      </c>
      <c r="M292" s="280" t="n">
        <f aca="false">SUM(M20,M19,M21)</f>
        <v>12122.02</v>
      </c>
      <c r="N292" s="280"/>
      <c r="O292" s="280"/>
      <c r="S292" s="190"/>
      <c r="T292" s="190"/>
      <c r="U292" s="190"/>
      <c r="V292" s="190"/>
      <c r="W292" s="190"/>
      <c r="X292" s="190"/>
      <c r="Y292" s="190"/>
      <c r="Z292" s="195"/>
      <c r="AA292" s="195"/>
      <c r="AB292" s="195"/>
      <c r="AC292" s="195"/>
      <c r="AD292" s="195"/>
      <c r="AE292" s="195"/>
      <c r="AF292" s="195"/>
      <c r="AG292" s="195"/>
      <c r="AH292" s="195"/>
      <c r="AI292" s="195"/>
      <c r="AJ292" s="195"/>
      <c r="AK292" s="195"/>
      <c r="AL292" s="190"/>
    </row>
    <row r="293" customFormat="false" ht="15" hidden="false" customHeight="false" outlineLevel="0" collapsed="false">
      <c r="A293" s="298" t="s">
        <v>692</v>
      </c>
      <c r="B293" s="298"/>
      <c r="C293" s="299"/>
      <c r="D293" s="299"/>
      <c r="E293" s="299" t="n">
        <v>244</v>
      </c>
      <c r="F293" s="299"/>
      <c r="G293" s="249" t="n">
        <f aca="false">SUBTOTAL(9,G205,G214,G211,G210,G241,G248,G249,G250,G251)</f>
        <v>0</v>
      </c>
      <c r="H293" s="249" t="n">
        <f aca="false">SUBTOTAL(9,H205,H214,H211,H210,H241,H248,H249,H250,H251)</f>
        <v>0</v>
      </c>
      <c r="I293" s="249" t="n">
        <f aca="false">SUBTOTAL(9,I205,I214,I211,I210,I241,I248,I249,I250,I251)</f>
        <v>0</v>
      </c>
      <c r="J293" s="249" t="n">
        <f aca="false">SUBTOTAL(9,J205,J214,J211,J210,J241,J248,J249,J250,J251)</f>
        <v>0</v>
      </c>
      <c r="K293" s="249" t="n">
        <f aca="false">SUBTOTAL(9,K205,K214,K211,K210,K241,K248,K249,K250,K251)</f>
        <v>0</v>
      </c>
      <c r="L293" s="249" t="n">
        <f aca="false">SUBTOTAL(9,L205,L214,L211,L210,L241,L248,L249,L250,L251)</f>
        <v>0</v>
      </c>
      <c r="M293" s="249" t="n">
        <f aca="false">SUBTOTAL(9,M205,M214,M211,M210,M241,M248,M249,M250,M251)</f>
        <v>0</v>
      </c>
      <c r="N293" s="280"/>
      <c r="O293" s="280"/>
      <c r="S293" s="190"/>
      <c r="T293" s="190"/>
      <c r="U293" s="190"/>
      <c r="V293" s="190"/>
      <c r="W293" s="190"/>
      <c r="X293" s="190"/>
      <c r="Y293" s="190"/>
      <c r="Z293" s="195"/>
      <c r="AA293" s="195"/>
      <c r="AB293" s="195"/>
      <c r="AC293" s="195"/>
      <c r="AD293" s="195"/>
      <c r="AE293" s="195"/>
      <c r="AF293" s="195"/>
      <c r="AG293" s="195"/>
      <c r="AH293" s="195"/>
      <c r="AI293" s="195"/>
      <c r="AJ293" s="195"/>
      <c r="AK293" s="195"/>
      <c r="AL293" s="190"/>
    </row>
    <row r="294" customFormat="false" ht="15" hidden="false" customHeight="false" outlineLevel="0" collapsed="false">
      <c r="A294" s="300" t="s">
        <v>751</v>
      </c>
      <c r="B294" s="300"/>
      <c r="C294" s="299"/>
      <c r="D294" s="299"/>
      <c r="E294" s="299"/>
      <c r="F294" s="299" t="n">
        <v>220</v>
      </c>
      <c r="G294" s="280" t="n">
        <f aca="false">G293-G295-G296</f>
        <v>0</v>
      </c>
      <c r="H294" s="280" t="n">
        <f aca="false">H293-H295-H296</f>
        <v>0</v>
      </c>
      <c r="I294" s="280" t="n">
        <f aca="false">I293-I295-I296</f>
        <v>0</v>
      </c>
      <c r="J294" s="280" t="n">
        <f aca="false">J293-J295-J296</f>
        <v>0</v>
      </c>
      <c r="K294" s="280" t="n">
        <f aca="false">K293-K295-K296</f>
        <v>0</v>
      </c>
      <c r="L294" s="280" t="n">
        <f aca="false">L293-L295-L296</f>
        <v>0</v>
      </c>
      <c r="M294" s="280" t="n">
        <f aca="false">M293-M295-M296</f>
        <v>0</v>
      </c>
      <c r="N294" s="280"/>
      <c r="O294" s="280"/>
      <c r="S294" s="190"/>
      <c r="T294" s="190"/>
      <c r="U294" s="190"/>
      <c r="V294" s="190"/>
      <c r="W294" s="190"/>
      <c r="X294" s="190"/>
      <c r="Y294" s="190"/>
      <c r="Z294" s="195"/>
      <c r="AA294" s="195"/>
      <c r="AB294" s="195"/>
      <c r="AC294" s="195"/>
      <c r="AD294" s="195"/>
      <c r="AE294" s="195"/>
      <c r="AF294" s="195"/>
      <c r="AG294" s="195"/>
      <c r="AH294" s="195"/>
      <c r="AI294" s="195"/>
      <c r="AJ294" s="195"/>
      <c r="AK294" s="195"/>
      <c r="AL294" s="190"/>
    </row>
    <row r="295" customFormat="false" ht="15" hidden="false" customHeight="false" outlineLevel="0" collapsed="false">
      <c r="A295" s="300" t="s">
        <v>752</v>
      </c>
      <c r="B295" s="300"/>
      <c r="C295" s="299"/>
      <c r="D295" s="299"/>
      <c r="E295" s="299"/>
      <c r="F295" s="299" t="n">
        <v>310</v>
      </c>
      <c r="G295" s="280" t="n">
        <f aca="false">G214</f>
        <v>0</v>
      </c>
      <c r="H295" s="280" t="n">
        <f aca="false">H214</f>
        <v>0</v>
      </c>
      <c r="I295" s="280" t="n">
        <f aca="false">I214</f>
        <v>0</v>
      </c>
      <c r="J295" s="280" t="n">
        <f aca="false">J214</f>
        <v>0</v>
      </c>
      <c r="K295" s="280" t="n">
        <f aca="false">K214</f>
        <v>0</v>
      </c>
      <c r="L295" s="280" t="n">
        <f aca="false">L214</f>
        <v>0</v>
      </c>
      <c r="M295" s="280" t="n">
        <f aca="false">M214</f>
        <v>0</v>
      </c>
      <c r="N295" s="280"/>
      <c r="O295" s="280"/>
      <c r="S295" s="190"/>
      <c r="T295" s="190"/>
      <c r="U295" s="190"/>
      <c r="V295" s="190"/>
      <c r="W295" s="190"/>
      <c r="X295" s="190"/>
      <c r="Y295" s="190"/>
      <c r="Z295" s="195"/>
      <c r="AA295" s="195"/>
      <c r="AB295" s="195"/>
      <c r="AC295" s="195"/>
      <c r="AD295" s="195"/>
      <c r="AE295" s="195"/>
      <c r="AF295" s="195"/>
      <c r="AG295" s="195"/>
      <c r="AH295" s="195"/>
      <c r="AI295" s="195"/>
      <c r="AJ295" s="195"/>
      <c r="AK295" s="195"/>
      <c r="AL295" s="190"/>
    </row>
    <row r="296" customFormat="false" ht="15" hidden="false" customHeight="false" outlineLevel="0" collapsed="false">
      <c r="A296" s="300" t="s">
        <v>753</v>
      </c>
      <c r="B296" s="300"/>
      <c r="C296" s="299"/>
      <c r="D296" s="299"/>
      <c r="E296" s="299"/>
      <c r="F296" s="299" t="n">
        <v>340</v>
      </c>
      <c r="G296" s="280" t="n">
        <f aca="false">G241+G248+G249+G250</f>
        <v>0</v>
      </c>
      <c r="H296" s="280" t="n">
        <f aca="false">H241+H248+H249+H250</f>
        <v>0</v>
      </c>
      <c r="I296" s="280" t="n">
        <f aca="false">I241+I248+I249+I250</f>
        <v>0</v>
      </c>
      <c r="J296" s="280" t="n">
        <f aca="false">J241+J248+J249+J250</f>
        <v>0</v>
      </c>
      <c r="K296" s="280" t="n">
        <f aca="false">K241+K248+K249+K250</f>
        <v>0</v>
      </c>
      <c r="L296" s="280" t="n">
        <f aca="false">L241+L248+L249+L250</f>
        <v>0</v>
      </c>
      <c r="M296" s="280" t="n">
        <f aca="false">M241+M248+M249+M250</f>
        <v>0</v>
      </c>
      <c r="N296" s="280"/>
      <c r="O296" s="280"/>
      <c r="S296" s="190"/>
      <c r="T296" s="190"/>
      <c r="U296" s="190"/>
      <c r="V296" s="190"/>
      <c r="W296" s="190"/>
      <c r="X296" s="190"/>
      <c r="Y296" s="190"/>
      <c r="Z296" s="195"/>
      <c r="AA296" s="195"/>
      <c r="AB296" s="195"/>
      <c r="AC296" s="195"/>
      <c r="AD296" s="195"/>
      <c r="AE296" s="195"/>
      <c r="AF296" s="195"/>
      <c r="AG296" s="195"/>
      <c r="AH296" s="195"/>
      <c r="AI296" s="195"/>
      <c r="AJ296" s="195"/>
      <c r="AK296" s="195"/>
      <c r="AL296" s="190"/>
    </row>
    <row r="297" customFormat="false" ht="15" hidden="false" customHeight="false" outlineLevel="0" collapsed="false">
      <c r="A297" s="300"/>
      <c r="B297" s="300"/>
      <c r="C297" s="299"/>
      <c r="D297" s="299"/>
      <c r="E297" s="299"/>
      <c r="F297" s="299"/>
      <c r="G297" s="280"/>
      <c r="H297" s="280"/>
      <c r="I297" s="280"/>
      <c r="J297" s="280"/>
      <c r="K297" s="280"/>
      <c r="L297" s="280"/>
      <c r="M297" s="280"/>
      <c r="N297" s="280"/>
      <c r="O297" s="280"/>
      <c r="S297" s="190"/>
      <c r="T297" s="190"/>
      <c r="U297" s="190"/>
      <c r="V297" s="190"/>
      <c r="W297" s="190"/>
      <c r="X297" s="190"/>
      <c r="Y297" s="190"/>
      <c r="Z297" s="195"/>
      <c r="AA297" s="195"/>
      <c r="AB297" s="195"/>
      <c r="AC297" s="195"/>
      <c r="AD297" s="195"/>
      <c r="AE297" s="195"/>
      <c r="AF297" s="195"/>
      <c r="AG297" s="195"/>
      <c r="AH297" s="195"/>
      <c r="AI297" s="195"/>
      <c r="AJ297" s="195"/>
      <c r="AK297" s="195"/>
      <c r="AL297" s="190"/>
    </row>
    <row r="298" customFormat="false" ht="15" hidden="false" customHeight="false" outlineLevel="0" collapsed="false">
      <c r="A298" s="300"/>
      <c r="B298" s="300"/>
      <c r="C298" s="299"/>
      <c r="D298" s="299"/>
      <c r="E298" s="299"/>
      <c r="F298" s="299"/>
      <c r="G298" s="280"/>
      <c r="H298" s="280"/>
      <c r="I298" s="280"/>
      <c r="J298" s="280"/>
      <c r="K298" s="280"/>
      <c r="L298" s="280"/>
      <c r="M298" s="280"/>
      <c r="N298" s="280"/>
      <c r="O298" s="280"/>
      <c r="S298" s="190"/>
      <c r="T298" s="190"/>
      <c r="U298" s="190"/>
      <c r="V298" s="190"/>
      <c r="W298" s="190"/>
      <c r="X298" s="190"/>
      <c r="Y298" s="190"/>
      <c r="Z298" s="195"/>
      <c r="AA298" s="195"/>
      <c r="AB298" s="195"/>
      <c r="AC298" s="195"/>
      <c r="AD298" s="195"/>
      <c r="AE298" s="195"/>
      <c r="AF298" s="195"/>
      <c r="AG298" s="195"/>
      <c r="AH298" s="195"/>
      <c r="AI298" s="195"/>
      <c r="AJ298" s="195"/>
      <c r="AK298" s="195"/>
      <c r="AL298" s="190"/>
    </row>
    <row r="299" s="206" customFormat="true" ht="14.25" hidden="false" customHeight="false" outlineLevel="0" collapsed="false">
      <c r="A299" s="301" t="s">
        <v>754</v>
      </c>
      <c r="B299" s="301"/>
      <c r="C299" s="302"/>
      <c r="D299" s="302"/>
      <c r="E299" s="302"/>
      <c r="F299" s="302"/>
      <c r="G299" s="192" t="n">
        <f aca="false">SUBTOTAL(9,G17,G23,G30,G31,G36,G38,G39,G40,G41,G42,G47,G49,G50,G51,G55,G52,G53,G58,G63,G64,G65,G66,G67,G37,G32)</f>
        <v>45687.55</v>
      </c>
      <c r="H299" s="192" t="n">
        <f aca="false">SUBTOTAL(9,H17,H23,H30,H31,H36,H38,H39,H40,H41,H42,H47,H49,H50,H51,H55,H52,H53,H58,H63,H64,H65,H66,H67,H37,H32)</f>
        <v>37367.55</v>
      </c>
      <c r="I299" s="192" t="n">
        <f aca="false">SUBTOTAL(9,I17,I23,I30,I31,I36,I38,I39,I40,I41,I42,I47,I49,I50,I51,I55,I52,I53,I58,I63,I64,I65,I66,I67,I37,I32)</f>
        <v>37367.55</v>
      </c>
      <c r="J299" s="192" t="n">
        <f aca="false">SUBTOTAL(9,J17,J23,J30,J31,J36,J38,J39,J40,J41,J42,J47,J49,J50,J51,J55,J52,J53,J58,J63,J64,J65,J66,J67,J37,J32)</f>
        <v>45687.55</v>
      </c>
      <c r="K299" s="192" t="n">
        <f aca="false">SUBTOTAL(9,K17,K23,K30,K31,K36,K38,K39,K40,K41,K42,K47,K49,K50,K51,K55,K52,K53,K58,K63,K64,K65,K66,K67,K37,K32)</f>
        <v>37367.55</v>
      </c>
      <c r="L299" s="192" t="n">
        <f aca="false">SUBTOTAL(9,L17,L23,L30,L31,L36,L38,L39,L40,L41,L42,L47,L49,L50,L51,L55,L52,L53,L58,L63,L64,L65,L66,L67,L37,L32)</f>
        <v>37367.55</v>
      </c>
      <c r="M299" s="192" t="n">
        <f aca="false">SUBTOTAL(9,M17,M23,M30,M31,M36,M38,M39,M40,M41,M42,M47,M49,M50,M51,M55,M52,M53,M58,M63,M64,M65,M66,M67,M37,M32)</f>
        <v>0</v>
      </c>
      <c r="N299" s="192" t="n">
        <f aca="false">SUBTOTAL(9,N17,N23,N30,N31,N36,N38,N39,N40,N41,N42,N47,N49,N50,N51,N55,N52,N53,N58,N63,N64,N65,N66,N67,N37,N32)</f>
        <v>0</v>
      </c>
      <c r="O299" s="192" t="n">
        <f aca="false">SUBTOTAL(9,O17,O23,O30,O31,O36,O38,O39,O40,O41,O42,O47,O49,O50,O51,O55,O52,O53,O58,O63,O64,O65,O66,O67,O37,O32)</f>
        <v>0</v>
      </c>
      <c r="P299" s="207"/>
      <c r="Q299" s="207"/>
      <c r="R299" s="207"/>
      <c r="S299" s="207"/>
      <c r="T299" s="207"/>
      <c r="U299" s="207"/>
      <c r="V299" s="207"/>
      <c r="W299" s="207"/>
      <c r="X299" s="207"/>
      <c r="Y299" s="207"/>
      <c r="Z299" s="303"/>
      <c r="AA299" s="303"/>
      <c r="AB299" s="303"/>
      <c r="AC299" s="303"/>
      <c r="AD299" s="303"/>
      <c r="AE299" s="303"/>
      <c r="AF299" s="303"/>
      <c r="AG299" s="303"/>
      <c r="AH299" s="303"/>
      <c r="AI299" s="303"/>
      <c r="AJ299" s="303"/>
      <c r="AK299" s="303"/>
      <c r="AL299" s="207"/>
      <c r="AM299" s="191" t="n">
        <f aca="false">SUBTOTAL(9,AM17,AM23,AM30,AM31,AM36,AM38,AM39,AM40,AM41,AM42,AM47,AM49,AM50,AM51,AM55,AM52,AM53,AM58,AM63,AM64,AM65,AM66,AM67,AM37,AM32,AM54)</f>
        <v>0</v>
      </c>
      <c r="AN299" s="191" t="n">
        <f aca="false">SUBTOTAL(9,AN17,AN23,AN30,AN31,AN36,AN38,AN39,AN40,AN41,AN42,AN47,AN49,AN50,AN51,AN55,AN52,AN53,AN58,AN63,AN64,AN65,AN66,AN67,AN61)</f>
        <v>45687.55</v>
      </c>
      <c r="AP299" s="192" t="n">
        <f aca="false">AN299+AN7</f>
        <v>3071603.11</v>
      </c>
    </row>
    <row r="300" s="301" customFormat="true" ht="14.25" hidden="false" customHeight="false" outlineLevel="0" collapsed="false">
      <c r="A300" s="301" t="s">
        <v>755</v>
      </c>
      <c r="C300" s="302"/>
      <c r="G300" s="304"/>
      <c r="H300" s="304"/>
      <c r="I300" s="304"/>
      <c r="J300" s="304" t="n">
        <f aca="false">AM299</f>
        <v>0</v>
      </c>
      <c r="K300" s="304"/>
      <c r="L300" s="304"/>
      <c r="M300" s="304"/>
      <c r="N300" s="304"/>
      <c r="O300" s="304"/>
      <c r="P300" s="305"/>
      <c r="Q300" s="305"/>
      <c r="R300" s="305"/>
      <c r="S300" s="305"/>
      <c r="T300" s="305"/>
      <c r="U300" s="305"/>
      <c r="V300" s="305"/>
      <c r="W300" s="305"/>
      <c r="X300" s="305"/>
      <c r="Y300" s="305"/>
      <c r="Z300" s="306"/>
      <c r="AA300" s="306"/>
      <c r="AB300" s="306"/>
      <c r="AC300" s="306"/>
      <c r="AD300" s="306"/>
      <c r="AE300" s="306"/>
      <c r="AF300" s="306"/>
      <c r="AG300" s="306"/>
      <c r="AH300" s="306"/>
      <c r="AI300" s="306"/>
      <c r="AJ300" s="306"/>
      <c r="AK300" s="306"/>
      <c r="AL300" s="305"/>
      <c r="AM300" s="307"/>
      <c r="AN300" s="304"/>
    </row>
    <row r="301" s="301" customFormat="true" ht="14.25" hidden="false" customHeight="false" outlineLevel="0" collapsed="false">
      <c r="A301" s="301" t="s">
        <v>756</v>
      </c>
      <c r="C301" s="302"/>
      <c r="G301" s="304"/>
      <c r="H301" s="304"/>
      <c r="I301" s="304"/>
      <c r="J301" s="308" t="n">
        <f aca="false">J300-J299</f>
        <v>-45687.55</v>
      </c>
      <c r="K301" s="308" t="n">
        <f aca="false">K300-K299</f>
        <v>-37367.55</v>
      </c>
      <c r="L301" s="308" t="n">
        <f aca="false">L300-L299</f>
        <v>-37367.55</v>
      </c>
      <c r="M301" s="304"/>
      <c r="N301" s="304"/>
      <c r="O301" s="304"/>
      <c r="P301" s="305"/>
      <c r="Q301" s="305"/>
      <c r="R301" s="305"/>
      <c r="S301" s="305"/>
      <c r="T301" s="305"/>
      <c r="U301" s="305"/>
      <c r="V301" s="305"/>
      <c r="W301" s="305"/>
      <c r="X301" s="305"/>
      <c r="Y301" s="305"/>
      <c r="Z301" s="306"/>
      <c r="AA301" s="306"/>
      <c r="AB301" s="306"/>
      <c r="AC301" s="306"/>
      <c r="AD301" s="306"/>
      <c r="AE301" s="306"/>
      <c r="AF301" s="306"/>
      <c r="AG301" s="306"/>
      <c r="AH301" s="306"/>
      <c r="AI301" s="306"/>
      <c r="AJ301" s="306"/>
      <c r="AK301" s="306"/>
      <c r="AL301" s="305"/>
      <c r="AM301" s="307"/>
      <c r="AN301" s="304"/>
    </row>
    <row r="302" customFormat="false" ht="15" hidden="false" customHeight="false" outlineLevel="0" collapsed="false">
      <c r="G302" s="193"/>
      <c r="H302" s="193"/>
      <c r="I302" s="193"/>
      <c r="J302" s="193"/>
      <c r="K302" s="193"/>
      <c r="L302" s="193"/>
      <c r="M302" s="193"/>
      <c r="N302" s="193"/>
      <c r="O302" s="193"/>
      <c r="P302" s="190"/>
      <c r="Q302" s="190"/>
      <c r="S302" s="190"/>
      <c r="T302" s="190"/>
      <c r="U302" s="190"/>
      <c r="V302" s="190"/>
      <c r="W302" s="190"/>
      <c r="X302" s="190"/>
      <c r="Y302" s="190"/>
      <c r="Z302" s="195"/>
      <c r="AA302" s="195"/>
      <c r="AB302" s="195"/>
      <c r="AC302" s="195"/>
      <c r="AD302" s="195"/>
      <c r="AE302" s="195"/>
      <c r="AF302" s="195"/>
      <c r="AG302" s="195"/>
      <c r="AH302" s="195"/>
      <c r="AI302" s="195"/>
      <c r="AJ302" s="195"/>
      <c r="AK302" s="195"/>
      <c r="AL302" s="190"/>
    </row>
    <row r="303" customFormat="false" ht="15" hidden="false" customHeight="false" outlineLevel="0" collapsed="false">
      <c r="G303" s="193"/>
      <c r="H303" s="193"/>
      <c r="I303" s="193"/>
      <c r="J303" s="193"/>
      <c r="K303" s="193"/>
      <c r="L303" s="193"/>
      <c r="M303" s="193"/>
      <c r="N303" s="193"/>
      <c r="O303" s="193"/>
      <c r="P303" s="190"/>
      <c r="Q303" s="190"/>
      <c r="S303" s="190"/>
      <c r="T303" s="190"/>
      <c r="U303" s="190"/>
      <c r="V303" s="190"/>
      <c r="W303" s="190"/>
      <c r="X303" s="190"/>
      <c r="Y303" s="190"/>
      <c r="Z303" s="195"/>
      <c r="AA303" s="195"/>
      <c r="AB303" s="195"/>
      <c r="AC303" s="195"/>
      <c r="AD303" s="195"/>
      <c r="AE303" s="195"/>
      <c r="AF303" s="195"/>
      <c r="AG303" s="195"/>
      <c r="AH303" s="195"/>
      <c r="AI303" s="195"/>
      <c r="AJ303" s="195"/>
      <c r="AK303" s="195"/>
      <c r="AL303" s="190"/>
    </row>
    <row r="304" s="314" customFormat="true" ht="14.25" hidden="false" customHeight="false" outlineLevel="0" collapsed="false">
      <c r="A304" s="309" t="s">
        <v>757</v>
      </c>
      <c r="B304" s="309"/>
      <c r="C304" s="310"/>
      <c r="D304" s="310"/>
      <c r="E304" s="310"/>
      <c r="F304" s="310"/>
      <c r="G304" s="311"/>
      <c r="H304" s="311"/>
      <c r="I304" s="311"/>
      <c r="J304" s="311" t="n">
        <f aca="false">J7</f>
        <v>29159853.15</v>
      </c>
      <c r="K304" s="311" t="n">
        <f aca="false">K7</f>
        <v>28961592.7</v>
      </c>
      <c r="L304" s="311" t="n">
        <f aca="false">L7</f>
        <v>28961592.7</v>
      </c>
      <c r="M304" s="311"/>
      <c r="N304" s="311"/>
      <c r="O304" s="311"/>
      <c r="P304" s="312"/>
      <c r="Q304" s="312"/>
      <c r="R304" s="312"/>
      <c r="S304" s="312"/>
      <c r="T304" s="312"/>
      <c r="U304" s="312"/>
      <c r="V304" s="312"/>
      <c r="W304" s="312"/>
      <c r="X304" s="312"/>
      <c r="Y304" s="312"/>
      <c r="Z304" s="313"/>
      <c r="AA304" s="313"/>
      <c r="AB304" s="313"/>
      <c r="AC304" s="313"/>
      <c r="AD304" s="313"/>
      <c r="AE304" s="313"/>
      <c r="AF304" s="313"/>
      <c r="AG304" s="313"/>
      <c r="AH304" s="313"/>
      <c r="AI304" s="313"/>
      <c r="AJ304" s="313"/>
      <c r="AK304" s="313"/>
      <c r="AL304" s="312"/>
      <c r="AM304" s="191"/>
      <c r="AN304" s="192"/>
    </row>
    <row r="305" s="314" customFormat="true" ht="14.25" hidden="false" customHeight="false" outlineLevel="0" collapsed="false">
      <c r="A305" s="309" t="s">
        <v>755</v>
      </c>
      <c r="B305" s="309"/>
      <c r="C305" s="310"/>
      <c r="D305" s="310"/>
      <c r="E305" s="310"/>
      <c r="F305" s="310"/>
      <c r="G305" s="311"/>
      <c r="H305" s="311"/>
      <c r="I305" s="311"/>
      <c r="J305" s="315" t="n">
        <v>40647118.88</v>
      </c>
      <c r="K305" s="311" t="n">
        <v>40282808.64</v>
      </c>
      <c r="L305" s="311" t="n">
        <f aca="false">K305</f>
        <v>40282808.64</v>
      </c>
      <c r="M305" s="311"/>
      <c r="N305" s="311"/>
      <c r="O305" s="311"/>
      <c r="P305" s="312"/>
      <c r="Q305" s="312"/>
      <c r="R305" s="312"/>
      <c r="S305" s="312"/>
      <c r="T305" s="312"/>
      <c r="U305" s="312"/>
      <c r="V305" s="312"/>
      <c r="W305" s="312"/>
      <c r="X305" s="312"/>
      <c r="Y305" s="312"/>
      <c r="Z305" s="313"/>
      <c r="AA305" s="313"/>
      <c r="AB305" s="313"/>
      <c r="AC305" s="313"/>
      <c r="AD305" s="313"/>
      <c r="AE305" s="313"/>
      <c r="AF305" s="313"/>
      <c r="AG305" s="313"/>
      <c r="AH305" s="313"/>
      <c r="AI305" s="313"/>
      <c r="AJ305" s="313"/>
      <c r="AK305" s="313"/>
      <c r="AL305" s="312"/>
      <c r="AM305" s="191"/>
      <c r="AN305" s="192"/>
    </row>
    <row r="306" s="314" customFormat="true" ht="14.25" hidden="false" customHeight="false" outlineLevel="0" collapsed="false">
      <c r="A306" s="309" t="s">
        <v>758</v>
      </c>
      <c r="B306" s="309"/>
      <c r="C306" s="310"/>
      <c r="D306" s="310"/>
      <c r="E306" s="310"/>
      <c r="F306" s="310"/>
      <c r="G306" s="311"/>
      <c r="H306" s="311"/>
      <c r="I306" s="311"/>
      <c r="J306" s="311" t="n">
        <f aca="false">G6</f>
        <v>0</v>
      </c>
      <c r="K306" s="311"/>
      <c r="L306" s="311"/>
      <c r="M306" s="311"/>
      <c r="N306" s="311"/>
      <c r="O306" s="311"/>
      <c r="P306" s="312"/>
      <c r="Q306" s="312"/>
      <c r="R306" s="312"/>
      <c r="S306" s="312"/>
      <c r="T306" s="312"/>
      <c r="U306" s="312"/>
      <c r="V306" s="312"/>
      <c r="W306" s="312"/>
      <c r="X306" s="312"/>
      <c r="Y306" s="312"/>
      <c r="Z306" s="313"/>
      <c r="AA306" s="313"/>
      <c r="AB306" s="313"/>
      <c r="AC306" s="313"/>
      <c r="AD306" s="313"/>
      <c r="AE306" s="313"/>
      <c r="AF306" s="313"/>
      <c r="AG306" s="313"/>
      <c r="AH306" s="313"/>
      <c r="AI306" s="313"/>
      <c r="AJ306" s="313"/>
      <c r="AK306" s="313"/>
      <c r="AL306" s="312"/>
      <c r="AM306" s="191"/>
      <c r="AN306" s="192"/>
    </row>
    <row r="307" s="314" customFormat="true" ht="14.25" hidden="false" customHeight="false" outlineLevel="0" collapsed="false">
      <c r="A307" s="309" t="s">
        <v>756</v>
      </c>
      <c r="B307" s="309"/>
      <c r="C307" s="310"/>
      <c r="D307" s="310"/>
      <c r="E307" s="310"/>
      <c r="F307" s="310"/>
      <c r="G307" s="311"/>
      <c r="H307" s="311"/>
      <c r="I307" s="311"/>
      <c r="J307" s="315" t="n">
        <f aca="false">J305-J304+J306</f>
        <v>11487265.73</v>
      </c>
      <c r="K307" s="315" t="n">
        <f aca="false">K305-K304+K306</f>
        <v>11321215.94</v>
      </c>
      <c r="L307" s="315" t="n">
        <f aca="false">L305-L304+L306</f>
        <v>11321215.94</v>
      </c>
      <c r="M307" s="311"/>
      <c r="N307" s="311"/>
      <c r="O307" s="311"/>
      <c r="P307" s="312"/>
      <c r="Q307" s="312"/>
      <c r="R307" s="312"/>
      <c r="S307" s="312"/>
      <c r="T307" s="312"/>
      <c r="U307" s="312"/>
      <c r="V307" s="312"/>
      <c r="W307" s="312"/>
      <c r="X307" s="312"/>
      <c r="Y307" s="312"/>
      <c r="Z307" s="313"/>
      <c r="AA307" s="313"/>
      <c r="AB307" s="313"/>
      <c r="AC307" s="313"/>
      <c r="AD307" s="313"/>
      <c r="AE307" s="313"/>
      <c r="AF307" s="313"/>
      <c r="AG307" s="313"/>
      <c r="AH307" s="313"/>
      <c r="AI307" s="313"/>
      <c r="AJ307" s="313"/>
      <c r="AK307" s="313"/>
      <c r="AL307" s="312"/>
      <c r="AM307" s="191"/>
      <c r="AN307" s="192"/>
    </row>
    <row r="308" customFormat="false" ht="15" hidden="false" customHeight="false" outlineLevel="0" collapsed="false">
      <c r="G308" s="193"/>
      <c r="H308" s="193"/>
      <c r="I308" s="193"/>
      <c r="J308" s="193"/>
      <c r="K308" s="193"/>
      <c r="L308" s="193"/>
      <c r="M308" s="193"/>
      <c r="N308" s="193"/>
      <c r="O308" s="193"/>
      <c r="P308" s="190"/>
      <c r="Q308" s="190"/>
      <c r="S308" s="190"/>
      <c r="T308" s="190"/>
      <c r="U308" s="190"/>
      <c r="V308" s="190"/>
      <c r="W308" s="190"/>
      <c r="X308" s="190"/>
      <c r="Y308" s="190"/>
      <c r="Z308" s="195"/>
      <c r="AA308" s="195"/>
      <c r="AB308" s="195"/>
      <c r="AC308" s="195"/>
      <c r="AD308" s="195"/>
      <c r="AE308" s="195"/>
      <c r="AF308" s="195"/>
      <c r="AG308" s="195"/>
      <c r="AH308" s="195"/>
      <c r="AI308" s="195"/>
      <c r="AJ308" s="195"/>
      <c r="AK308" s="195"/>
      <c r="AL308" s="190"/>
    </row>
    <row r="309" customFormat="false" ht="15" hidden="false" customHeight="false" outlineLevel="0" collapsed="false">
      <c r="A309" s="316" t="s">
        <v>759</v>
      </c>
      <c r="B309" s="316"/>
      <c r="C309" s="317"/>
      <c r="D309" s="317"/>
      <c r="E309" s="317"/>
      <c r="F309" s="317"/>
      <c r="G309" s="318"/>
      <c r="H309" s="318"/>
      <c r="I309" s="318"/>
      <c r="J309" s="318" t="n">
        <f aca="false">J142</f>
        <v>0</v>
      </c>
      <c r="K309" s="318" t="n">
        <f aca="false">K142</f>
        <v>0</v>
      </c>
      <c r="L309" s="318" t="n">
        <f aca="false">L142</f>
        <v>0</v>
      </c>
      <c r="M309" s="193"/>
      <c r="N309" s="193"/>
      <c r="O309" s="193"/>
      <c r="P309" s="190"/>
      <c r="Q309" s="190"/>
      <c r="S309" s="190"/>
      <c r="T309" s="190"/>
      <c r="U309" s="190"/>
      <c r="V309" s="190"/>
      <c r="W309" s="190"/>
      <c r="X309" s="190"/>
      <c r="Y309" s="190"/>
      <c r="Z309" s="195"/>
      <c r="AA309" s="195"/>
      <c r="AB309" s="195"/>
      <c r="AC309" s="195"/>
      <c r="AD309" s="195"/>
      <c r="AE309" s="195"/>
      <c r="AF309" s="195"/>
      <c r="AG309" s="195"/>
      <c r="AH309" s="195"/>
      <c r="AI309" s="195"/>
      <c r="AJ309" s="195"/>
      <c r="AK309" s="195"/>
      <c r="AL309" s="190"/>
    </row>
    <row r="310" customFormat="false" ht="15" hidden="false" customHeight="false" outlineLevel="0" collapsed="false">
      <c r="A310" s="316" t="s">
        <v>755</v>
      </c>
      <c r="B310" s="316"/>
      <c r="C310" s="317"/>
      <c r="D310" s="317"/>
      <c r="E310" s="317"/>
      <c r="F310" s="317"/>
      <c r="G310" s="318"/>
      <c r="H310" s="318"/>
      <c r="I310" s="318"/>
      <c r="J310" s="319"/>
      <c r="K310" s="318"/>
      <c r="L310" s="318"/>
      <c r="M310" s="193"/>
      <c r="N310" s="193"/>
      <c r="O310" s="193"/>
      <c r="Z310" s="193"/>
      <c r="AA310" s="193"/>
      <c r="AB310" s="193"/>
      <c r="AC310" s="193"/>
      <c r="AD310" s="193"/>
      <c r="AE310" s="193"/>
      <c r="AF310" s="193"/>
      <c r="AG310" s="193"/>
      <c r="AH310" s="193"/>
      <c r="AI310" s="193"/>
      <c r="AJ310" s="193"/>
      <c r="AK310" s="193"/>
    </row>
    <row r="311" customFormat="false" ht="15" hidden="false" customHeight="false" outlineLevel="0" collapsed="false">
      <c r="A311" s="316" t="s">
        <v>758</v>
      </c>
      <c r="B311" s="316"/>
      <c r="C311" s="317"/>
      <c r="D311" s="317"/>
      <c r="E311" s="317"/>
      <c r="F311" s="317"/>
      <c r="G311" s="318"/>
      <c r="H311" s="318"/>
      <c r="I311" s="318"/>
      <c r="J311" s="318"/>
      <c r="K311" s="318"/>
      <c r="L311" s="318"/>
      <c r="M311" s="193"/>
      <c r="N311" s="193"/>
      <c r="O311" s="193"/>
      <c r="Z311" s="193"/>
      <c r="AA311" s="193"/>
      <c r="AB311" s="193"/>
      <c r="AC311" s="193"/>
      <c r="AD311" s="193"/>
      <c r="AE311" s="193"/>
      <c r="AF311" s="193"/>
      <c r="AG311" s="193"/>
      <c r="AH311" s="193"/>
      <c r="AI311" s="193"/>
      <c r="AJ311" s="193"/>
      <c r="AK311" s="193"/>
    </row>
    <row r="312" customFormat="false" ht="15" hidden="false" customHeight="false" outlineLevel="0" collapsed="false">
      <c r="A312" s="316" t="s">
        <v>756</v>
      </c>
      <c r="B312" s="316"/>
      <c r="C312" s="317"/>
      <c r="D312" s="317"/>
      <c r="E312" s="317"/>
      <c r="F312" s="317"/>
      <c r="G312" s="318"/>
      <c r="H312" s="318"/>
      <c r="I312" s="318"/>
      <c r="J312" s="319" t="n">
        <f aca="false">J310-J309+J311</f>
        <v>0</v>
      </c>
      <c r="K312" s="319" t="n">
        <f aca="false">K310-K309+K311</f>
        <v>0</v>
      </c>
      <c r="L312" s="319" t="n">
        <f aca="false">L310-L309+L311</f>
        <v>0</v>
      </c>
      <c r="M312" s="193"/>
      <c r="N312" s="193"/>
      <c r="O312" s="193"/>
      <c r="Z312" s="193"/>
      <c r="AA312" s="193"/>
      <c r="AB312" s="193"/>
      <c r="AC312" s="193"/>
      <c r="AD312" s="193"/>
      <c r="AE312" s="193"/>
      <c r="AF312" s="193"/>
      <c r="AG312" s="193"/>
      <c r="AH312" s="193"/>
      <c r="AI312" s="193"/>
      <c r="AJ312" s="193"/>
      <c r="AK312" s="193"/>
    </row>
    <row r="313" customFormat="false" ht="15" hidden="false" customHeight="false" outlineLevel="0" collapsed="false">
      <c r="G313" s="193"/>
      <c r="H313" s="193"/>
      <c r="I313" s="193"/>
      <c r="J313" s="193"/>
      <c r="K313" s="193"/>
      <c r="L313" s="193"/>
      <c r="M313" s="193"/>
      <c r="N313" s="193"/>
      <c r="O313" s="193"/>
      <c r="Z313" s="193"/>
      <c r="AA313" s="193"/>
      <c r="AB313" s="193"/>
      <c r="AC313" s="193"/>
      <c r="AD313" s="193"/>
      <c r="AE313" s="193"/>
      <c r="AF313" s="193"/>
      <c r="AG313" s="193"/>
      <c r="AH313" s="193"/>
      <c r="AI313" s="193"/>
      <c r="AJ313" s="193"/>
      <c r="AK313" s="193"/>
    </row>
    <row r="314" customFormat="false" ht="15" hidden="false" customHeight="false" outlineLevel="0" collapsed="false">
      <c r="G314" s="193"/>
      <c r="H314" s="193"/>
      <c r="I314" s="193"/>
      <c r="J314" s="193"/>
      <c r="K314" s="193"/>
      <c r="L314" s="193"/>
      <c r="M314" s="193"/>
      <c r="N314" s="193"/>
      <c r="O314" s="193"/>
      <c r="Z314" s="193"/>
      <c r="AA314" s="193"/>
      <c r="AB314" s="193"/>
      <c r="AC314" s="193"/>
      <c r="AD314" s="193"/>
      <c r="AE314" s="193"/>
      <c r="AF314" s="193"/>
      <c r="AG314" s="193"/>
      <c r="AH314" s="193"/>
      <c r="AI314" s="193"/>
      <c r="AJ314" s="193"/>
      <c r="AK314" s="193"/>
    </row>
    <row r="315" customFormat="false" ht="15" hidden="false" customHeight="false" outlineLevel="0" collapsed="false">
      <c r="G315" s="193"/>
      <c r="H315" s="193"/>
      <c r="I315" s="193"/>
      <c r="J315" s="193"/>
      <c r="K315" s="193"/>
      <c r="L315" s="193"/>
      <c r="M315" s="193"/>
      <c r="N315" s="193"/>
      <c r="O315" s="193"/>
      <c r="Z315" s="193"/>
      <c r="AA315" s="193"/>
      <c r="AB315" s="193"/>
      <c r="AC315" s="193"/>
      <c r="AD315" s="193"/>
      <c r="AE315" s="193"/>
      <c r="AF315" s="193"/>
      <c r="AG315" s="193"/>
      <c r="AH315" s="193"/>
      <c r="AI315" s="193"/>
      <c r="AJ315" s="193"/>
      <c r="AK315" s="193"/>
    </row>
    <row r="316" customFormat="false" ht="15" hidden="false" customHeight="false" outlineLevel="0" collapsed="false">
      <c r="G316" s="193"/>
      <c r="H316" s="193"/>
      <c r="I316" s="193"/>
      <c r="J316" s="193"/>
      <c r="K316" s="193"/>
      <c r="L316" s="193"/>
      <c r="M316" s="193"/>
      <c r="N316" s="193"/>
      <c r="O316" s="193"/>
      <c r="Z316" s="193"/>
      <c r="AA316" s="193"/>
      <c r="AB316" s="193"/>
      <c r="AC316" s="193"/>
      <c r="AD316" s="193"/>
      <c r="AE316" s="193"/>
      <c r="AF316" s="193"/>
      <c r="AG316" s="193"/>
      <c r="AH316" s="193"/>
      <c r="AI316" s="193"/>
      <c r="AJ316" s="193"/>
      <c r="AK316" s="193"/>
    </row>
    <row r="317" customFormat="false" ht="15" hidden="false" customHeight="false" outlineLevel="0" collapsed="false">
      <c r="G317" s="193"/>
      <c r="H317" s="193"/>
      <c r="I317" s="193"/>
      <c r="J317" s="193"/>
      <c r="K317" s="193"/>
      <c r="L317" s="193"/>
      <c r="M317" s="193"/>
      <c r="N317" s="193"/>
      <c r="O317" s="193"/>
      <c r="Z317" s="193"/>
      <c r="AA317" s="193"/>
      <c r="AB317" s="193"/>
      <c r="AC317" s="193"/>
      <c r="AD317" s="193"/>
      <c r="AE317" s="193"/>
      <c r="AF317" s="193"/>
      <c r="AG317" s="193"/>
      <c r="AH317" s="193"/>
      <c r="AI317" s="193"/>
      <c r="AJ317" s="193"/>
      <c r="AK317" s="193"/>
    </row>
    <row r="318" customFormat="false" ht="15" hidden="false" customHeight="false" outlineLevel="0" collapsed="false">
      <c r="G318" s="193"/>
      <c r="H318" s="193"/>
      <c r="I318" s="193"/>
      <c r="J318" s="193"/>
      <c r="K318" s="193"/>
      <c r="L318" s="193"/>
      <c r="M318" s="193"/>
      <c r="N318" s="193"/>
      <c r="O318" s="193"/>
      <c r="Z318" s="193"/>
      <c r="AA318" s="193"/>
      <c r="AB318" s="193"/>
      <c r="AC318" s="193"/>
      <c r="AD318" s="193"/>
      <c r="AE318" s="193"/>
      <c r="AF318" s="193"/>
      <c r="AG318" s="193"/>
      <c r="AH318" s="193"/>
      <c r="AI318" s="193"/>
      <c r="AJ318" s="193"/>
      <c r="AK318" s="193"/>
    </row>
    <row r="319" customFormat="false" ht="15" hidden="false" customHeight="false" outlineLevel="0" collapsed="false">
      <c r="G319" s="193"/>
      <c r="H319" s="193"/>
      <c r="I319" s="193"/>
      <c r="J319" s="193"/>
      <c r="K319" s="193"/>
      <c r="L319" s="193"/>
      <c r="M319" s="193"/>
      <c r="N319" s="193"/>
      <c r="O319" s="193"/>
      <c r="Z319" s="193"/>
      <c r="AA319" s="193"/>
      <c r="AB319" s="193"/>
      <c r="AC319" s="193"/>
      <c r="AD319" s="193"/>
      <c r="AE319" s="193"/>
      <c r="AF319" s="193"/>
      <c r="AG319" s="193"/>
      <c r="AH319" s="193"/>
      <c r="AI319" s="193"/>
      <c r="AJ319" s="193"/>
      <c r="AK319" s="193"/>
    </row>
    <row r="320" customFormat="false" ht="15" hidden="false" customHeight="false" outlineLevel="0" collapsed="false">
      <c r="G320" s="193"/>
      <c r="H320" s="193"/>
      <c r="I320" s="193"/>
      <c r="J320" s="193"/>
      <c r="K320" s="193"/>
      <c r="L320" s="193"/>
      <c r="M320" s="193"/>
      <c r="N320" s="193"/>
      <c r="O320" s="193"/>
      <c r="Z320" s="193"/>
      <c r="AA320" s="193"/>
      <c r="AB320" s="193"/>
      <c r="AC320" s="193"/>
      <c r="AD320" s="193"/>
      <c r="AE320" s="193"/>
      <c r="AF320" s="193"/>
      <c r="AG320" s="193"/>
      <c r="AH320" s="193"/>
      <c r="AI320" s="193"/>
      <c r="AJ320" s="193"/>
      <c r="AK320" s="193"/>
    </row>
    <row r="321" customFormat="false" ht="15" hidden="false" customHeight="false" outlineLevel="0" collapsed="false">
      <c r="G321" s="193"/>
      <c r="H321" s="193"/>
      <c r="I321" s="193"/>
      <c r="J321" s="193"/>
      <c r="K321" s="193"/>
      <c r="L321" s="193"/>
      <c r="M321" s="193"/>
      <c r="N321" s="193"/>
      <c r="O321" s="193"/>
      <c r="Z321" s="193"/>
      <c r="AA321" s="193"/>
      <c r="AB321" s="193"/>
      <c r="AC321" s="193"/>
      <c r="AD321" s="193"/>
      <c r="AE321" s="193"/>
      <c r="AF321" s="193"/>
      <c r="AG321" s="193"/>
      <c r="AH321" s="193"/>
      <c r="AI321" s="193"/>
      <c r="AJ321" s="193"/>
      <c r="AK321" s="193"/>
    </row>
    <row r="322" customFormat="false" ht="15" hidden="false" customHeight="false" outlineLevel="0" collapsed="false">
      <c r="G322" s="193"/>
      <c r="H322" s="193"/>
      <c r="I322" s="193"/>
      <c r="J322" s="193"/>
      <c r="K322" s="193"/>
      <c r="L322" s="193"/>
      <c r="M322" s="193"/>
      <c r="N322" s="193"/>
      <c r="O322" s="193"/>
      <c r="Z322" s="193"/>
      <c r="AA322" s="193"/>
      <c r="AB322" s="193"/>
      <c r="AC322" s="193"/>
      <c r="AD322" s="193"/>
      <c r="AE322" s="193"/>
      <c r="AF322" s="193"/>
      <c r="AG322" s="193"/>
      <c r="AH322" s="193"/>
      <c r="AI322" s="193"/>
      <c r="AJ322" s="193"/>
      <c r="AK322" s="193"/>
    </row>
    <row r="323" customFormat="false" ht="15" hidden="false" customHeight="false" outlineLevel="0" collapsed="false">
      <c r="G323" s="193"/>
      <c r="H323" s="193"/>
      <c r="I323" s="193"/>
      <c r="J323" s="193"/>
      <c r="K323" s="193"/>
      <c r="L323" s="193"/>
      <c r="M323" s="193"/>
      <c r="N323" s="193"/>
      <c r="O323" s="193"/>
      <c r="Z323" s="193"/>
      <c r="AA323" s="193"/>
      <c r="AB323" s="193"/>
      <c r="AC323" s="193"/>
      <c r="AD323" s="193"/>
      <c r="AE323" s="193"/>
      <c r="AF323" s="193"/>
      <c r="AG323" s="193"/>
      <c r="AH323" s="193"/>
      <c r="AI323" s="193"/>
      <c r="AJ323" s="193"/>
      <c r="AK323" s="193"/>
    </row>
    <row r="324" customFormat="false" ht="15" hidden="false" customHeight="false" outlineLevel="0" collapsed="false">
      <c r="G324" s="193"/>
      <c r="H324" s="193"/>
      <c r="I324" s="193"/>
      <c r="J324" s="193"/>
      <c r="K324" s="193"/>
      <c r="L324" s="193"/>
      <c r="M324" s="193"/>
      <c r="N324" s="193"/>
      <c r="O324" s="193"/>
      <c r="Z324" s="193"/>
      <c r="AA324" s="193"/>
      <c r="AB324" s="193"/>
      <c r="AC324" s="193"/>
      <c r="AD324" s="193"/>
      <c r="AE324" s="193"/>
      <c r="AF324" s="193"/>
      <c r="AG324" s="193"/>
      <c r="AH324" s="193"/>
      <c r="AI324" s="193"/>
      <c r="AJ324" s="193"/>
      <c r="AK324" s="193"/>
    </row>
    <row r="1022" customFormat="false" ht="15" hidden="false" customHeight="false" outlineLevel="0" collapsed="false">
      <c r="Q1022" s="188" t="n">
        <f aca="false">Q1000-Q1011+Q1032</f>
        <v>0</v>
      </c>
    </row>
  </sheetData>
  <autoFilter ref="A5:AK200"/>
  <mergeCells count="15">
    <mergeCell ref="Z2:AE2"/>
    <mergeCell ref="AF2:AK2"/>
    <mergeCell ref="A3:A5"/>
    <mergeCell ref="B3:B5"/>
    <mergeCell ref="C3:C5"/>
    <mergeCell ref="D3:D5"/>
    <mergeCell ref="E3:E5"/>
    <mergeCell ref="F3:F5"/>
    <mergeCell ref="G3:I3"/>
    <mergeCell ref="J3:L3"/>
    <mergeCell ref="M3:O3"/>
    <mergeCell ref="Z3:AB3"/>
    <mergeCell ref="AC3:AE3"/>
    <mergeCell ref="AF3:AH3"/>
    <mergeCell ref="AI3:AK3"/>
  </mergeCells>
  <conditionalFormatting sqref="AF152:AK153">
    <cfRule type="cellIs" priority="2" operator="lessThan" aboveAverage="0" equalAverage="0" bottom="0" percent="0" rank="0" text="" dxfId="12">
      <formula>0</formula>
    </cfRule>
    <cfRule type="cellIs" priority="3" operator="greaterThan" aboveAverage="0" equalAverage="0" bottom="0" percent="0" rank="0" text="" dxfId="13">
      <formula>0</formula>
    </cfRule>
  </conditionalFormatting>
  <conditionalFormatting sqref="AF145:AK145">
    <cfRule type="cellIs" priority="4" operator="lessThan" aboveAverage="0" equalAverage="0" bottom="0" percent="0" rank="0" text="" dxfId="14">
      <formula>0</formula>
    </cfRule>
    <cfRule type="cellIs" priority="5" operator="greaterThan" aboveAverage="0" equalAverage="0" bottom="0" percent="0" rank="0" text="" dxfId="15">
      <formula>0</formula>
    </cfRule>
  </conditionalFormatting>
  <conditionalFormatting sqref="AF146:AK151 AF154:AK200 AF5:AK144">
    <cfRule type="cellIs" priority="6" operator="lessThan" aboveAverage="0" equalAverage="0" bottom="0" percent="0" rank="0" text="" dxfId="16">
      <formula>0</formula>
    </cfRule>
    <cfRule type="cellIs" priority="7" operator="greaterThan" aboveAverage="0" equalAverage="0" bottom="0" percent="0" rank="0" text="" dxfId="17">
      <formula>0</formula>
    </cfRule>
  </conditionalFormatting>
  <printOptions headings="false" gridLines="false" gridLinesSet="true" horizontalCentered="false" verticalCentered="false"/>
  <pageMargins left="0.590277777777778" right="0.196527777777778" top="0.196527777777778" bottom="0.196527777777778"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 manualBreakCount="1">
    <brk id="141" man="true" max="16383" min="0"/>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00CC"/>
    <pageSetUpPr fitToPage="false"/>
  </sheetPr>
  <dimension ref="A1:W1115"/>
  <sheetViews>
    <sheetView showFormulas="false" showGridLines="true" showRowColHeaders="true" showZeros="true" rightToLeft="false" tabSelected="false" showOutlineSymbols="true" defaultGridColor="true" view="pageBreakPreview" topLeftCell="A1" colorId="64" zoomScale="100" zoomScaleNormal="80" zoomScalePageLayoutView="100" workbookViewId="0">
      <pane xSplit="4" ySplit="14" topLeftCell="E959" activePane="bottomRight" state="frozen"/>
      <selection pane="topLeft" activeCell="A1" activeCellId="0" sqref="A1"/>
      <selection pane="topRight" activeCell="E1" activeCellId="0" sqref="E1"/>
      <selection pane="bottomLeft" activeCell="A959" activeCellId="0" sqref="A959"/>
      <selection pane="bottomRight" activeCell="F974" activeCellId="0" sqref="F974"/>
    </sheetView>
  </sheetViews>
  <sheetFormatPr defaultColWidth="9.140625" defaultRowHeight="15" zeroHeight="false" outlineLevelRow="0" outlineLevelCol="0"/>
  <cols>
    <col collapsed="false" customWidth="true" hidden="false" outlineLevel="0" max="1" min="1" style="188" width="46.71"/>
    <col collapsed="false" customWidth="true" hidden="false" outlineLevel="0" max="2" min="2" style="189" width="5.28"/>
    <col collapsed="false" customWidth="true" hidden="false" outlineLevel="0" max="3" min="3" style="189" width="6.85"/>
    <col collapsed="false" customWidth="true" hidden="false" outlineLevel="0" max="4" min="4" style="189" width="8.28"/>
    <col collapsed="false" customWidth="true" hidden="false" outlineLevel="0" max="5" min="5" style="188" width="15.43"/>
    <col collapsed="false" customWidth="true" hidden="false" outlineLevel="0" max="7" min="6" style="188" width="13.85"/>
    <col collapsed="false" customWidth="true" hidden="false" outlineLevel="0" max="8" min="8" style="188" width="30.86"/>
    <col collapsed="false" customWidth="true" hidden="false" outlineLevel="0" max="14" min="9" style="188" width="13.85"/>
    <col collapsed="false" customWidth="false" hidden="false" outlineLevel="0" max="17" min="15" style="188" width="9.14"/>
    <col collapsed="false" customWidth="true" hidden="false" outlineLevel="0" max="18" min="18" style="188" width="14.28"/>
    <col collapsed="false" customWidth="true" hidden="false" outlineLevel="0" max="19" min="19" style="188" width="13.85"/>
    <col collapsed="false" customWidth="true" hidden="false" outlineLevel="0" max="20" min="20" style="188" width="13.14"/>
    <col collapsed="false" customWidth="true" hidden="false" outlineLevel="0" max="23" min="21" style="188" width="13.85"/>
    <col collapsed="false" customWidth="false" hidden="false" outlineLevel="0" max="16384" min="24" style="188" width="9.14"/>
  </cols>
  <sheetData>
    <row r="1" s="206" customFormat="true" ht="14.25" hidden="false" customHeight="false" outlineLevel="0" collapsed="false">
      <c r="A1" s="206" t="s">
        <v>760</v>
      </c>
      <c r="B1" s="302"/>
      <c r="C1" s="302"/>
      <c r="D1" s="302"/>
      <c r="E1" s="192" t="n">
        <f aca="false">E15+E48+E59+E70-E81+E26-E37+E14</f>
        <v>0</v>
      </c>
      <c r="F1" s="192" t="n">
        <f aca="false">F15+F48+F59+F70-F81+F26-F37</f>
        <v>0</v>
      </c>
      <c r="G1" s="192" t="n">
        <f aca="false">G15+G48+G59+G70-G81+G26-G37</f>
        <v>0</v>
      </c>
      <c r="H1" s="320" t="s">
        <v>761</v>
      </c>
      <c r="I1" s="321"/>
      <c r="R1" s="192"/>
      <c r="S1" s="192"/>
      <c r="T1" s="192"/>
      <c r="U1" s="192"/>
      <c r="V1" s="192"/>
      <c r="W1" s="192"/>
    </row>
    <row r="2" s="314" customFormat="true" ht="14.25" hidden="false" customHeight="false" outlineLevel="0" collapsed="false">
      <c r="A2" s="322" t="str">
        <f aca="false">A49</f>
        <v> в том числе:
  аутсорсинг</v>
      </c>
      <c r="B2" s="310"/>
      <c r="C2" s="310"/>
      <c r="D2" s="310"/>
      <c r="E2" s="311" t="n">
        <f aca="false">E16+E27-E38+E49+E60+E71-E981</f>
        <v>0</v>
      </c>
      <c r="F2" s="311" t="n">
        <f aca="false">F16+F27-F38+F49+F60+F71-F981</f>
        <v>0</v>
      </c>
      <c r="G2" s="311" t="n">
        <f aca="false">G16+G27-G38+G49+G60+G71-G981</f>
        <v>0</v>
      </c>
      <c r="H2" s="312"/>
      <c r="I2" s="312"/>
      <c r="R2" s="311"/>
      <c r="S2" s="311"/>
      <c r="T2" s="311"/>
      <c r="U2" s="311"/>
      <c r="V2" s="311"/>
      <c r="W2" s="311"/>
    </row>
    <row r="3" s="314" customFormat="true" ht="14.25" hidden="false" customHeight="false" outlineLevel="0" collapsed="false">
      <c r="A3" s="322" t="str">
        <f aca="false">A50</f>
        <v>  платные услуги</v>
      </c>
      <c r="B3" s="310"/>
      <c r="C3" s="310"/>
      <c r="D3" s="310"/>
      <c r="E3" s="311" t="n">
        <f aca="false">E17+E28-E39+E50+E61+E72-E171</f>
        <v>0</v>
      </c>
      <c r="F3" s="311" t="n">
        <f aca="false">F17+F28-F39+F50+F61+F72-F171</f>
        <v>0</v>
      </c>
      <c r="G3" s="311" t="n">
        <f aca="false">G17+G28-G39+G50+G61+G72-G171</f>
        <v>0</v>
      </c>
      <c r="H3" s="312"/>
      <c r="I3" s="313"/>
      <c r="R3" s="311"/>
      <c r="S3" s="311"/>
      <c r="T3" s="311"/>
      <c r="U3" s="311"/>
      <c r="V3" s="311"/>
      <c r="W3" s="311"/>
    </row>
    <row r="4" s="314" customFormat="true" ht="14.25" hidden="false" customHeight="false" outlineLevel="0" collapsed="false">
      <c r="A4" s="322" t="str">
        <f aca="false">A51</f>
        <v>  прочие доходы </v>
      </c>
      <c r="B4" s="310"/>
      <c r="C4" s="310"/>
      <c r="D4" s="310"/>
      <c r="E4" s="311" t="n">
        <f aca="false">E18+E29-E40+E51+E62+E73-E261</f>
        <v>0</v>
      </c>
      <c r="F4" s="311" t="n">
        <f aca="false">F18+F29-F40+F51+F62+F73-F261</f>
        <v>0</v>
      </c>
      <c r="G4" s="311" t="n">
        <f aca="false">G18+G29-G40+G51+G62+G73-G261</f>
        <v>0</v>
      </c>
      <c r="H4" s="312"/>
      <c r="I4" s="312"/>
      <c r="R4" s="311"/>
      <c r="S4" s="311"/>
      <c r="T4" s="311"/>
      <c r="U4" s="311"/>
      <c r="V4" s="311"/>
      <c r="W4" s="311"/>
    </row>
    <row r="5" s="314" customFormat="true" ht="14.25" hidden="false" customHeight="false" outlineLevel="0" collapsed="false">
      <c r="A5" s="322" t="str">
        <f aca="false">A52</f>
        <v>  питание сотрудников</v>
      </c>
      <c r="B5" s="310"/>
      <c r="C5" s="310"/>
      <c r="D5" s="310"/>
      <c r="E5" s="311" t="n">
        <f aca="false">E19+E30-E41+E52+E63+E74-E351</f>
        <v>0</v>
      </c>
      <c r="F5" s="311" t="n">
        <f aca="false">F19+F30-F41+F52+F63+F74-F351</f>
        <v>0</v>
      </c>
      <c r="G5" s="311" t="n">
        <f aca="false">G19+G30-G41+G52+G63+G74-G351</f>
        <v>0</v>
      </c>
      <c r="H5" s="312"/>
      <c r="I5" s="312"/>
      <c r="R5" s="311"/>
      <c r="S5" s="311"/>
      <c r="T5" s="311"/>
      <c r="U5" s="311"/>
      <c r="V5" s="311"/>
      <c r="W5" s="311"/>
    </row>
    <row r="6" s="314" customFormat="true" ht="14.25" hidden="false" customHeight="false" outlineLevel="0" collapsed="false">
      <c r="A6" s="322" t="str">
        <f aca="false">A54</f>
        <v>  возмещение коммунальных услуг</v>
      </c>
      <c r="B6" s="310"/>
      <c r="C6" s="310"/>
      <c r="D6" s="310"/>
      <c r="E6" s="311" t="n">
        <f aca="false">E21+E32-E43+E54+E65+E76-E441</f>
        <v>0</v>
      </c>
      <c r="F6" s="311" t="n">
        <f aca="false">F21+F32-F43+F54+F65+F76-F441</f>
        <v>0</v>
      </c>
      <c r="G6" s="311" t="n">
        <f aca="false">G21+G32-G43+G54+G65+G76-G441</f>
        <v>0</v>
      </c>
      <c r="H6" s="312"/>
      <c r="I6" s="312"/>
      <c r="R6" s="311"/>
      <c r="S6" s="311"/>
      <c r="T6" s="311"/>
      <c r="U6" s="311"/>
      <c r="V6" s="311"/>
      <c r="W6" s="311"/>
    </row>
    <row r="7" s="314" customFormat="true" ht="14.25" hidden="false" customHeight="false" outlineLevel="0" collapsed="false">
      <c r="A7" s="322" t="str">
        <f aca="false">A55</f>
        <v>  спонсорские средства</v>
      </c>
      <c r="B7" s="310"/>
      <c r="C7" s="310"/>
      <c r="D7" s="310"/>
      <c r="E7" s="311" t="n">
        <f aca="false">E22+E33-E223+E55+E66+E77-E531</f>
        <v>0</v>
      </c>
      <c r="F7" s="311" t="n">
        <f aca="false">F22+F33-F223+F55+F66+F77-F531</f>
        <v>0</v>
      </c>
      <c r="G7" s="311" t="n">
        <f aca="false">G22+G33-G223+G55+G66+G77-G531</f>
        <v>0</v>
      </c>
      <c r="H7" s="312"/>
      <c r="I7" s="312"/>
      <c r="R7" s="311"/>
      <c r="S7" s="311"/>
      <c r="T7" s="311"/>
      <c r="U7" s="311"/>
      <c r="V7" s="311"/>
      <c r="W7" s="311"/>
    </row>
    <row r="8" s="314" customFormat="true" ht="14.25" hidden="false" customHeight="false" outlineLevel="0" collapsed="false">
      <c r="A8" s="322" t="str">
        <f aca="false">A57</f>
        <v>  от выбытий материальных запасов</v>
      </c>
      <c r="B8" s="310"/>
      <c r="C8" s="310"/>
      <c r="D8" s="310"/>
      <c r="E8" s="311" t="n">
        <f aca="false">E24+E35-E46+E57+E68+E79-E621+E14</f>
        <v>0</v>
      </c>
      <c r="F8" s="311" t="n">
        <f aca="false">F24+F35-F46+F57+F68+F79-F621</f>
        <v>0</v>
      </c>
      <c r="G8" s="311" t="n">
        <f aca="false">G24+G35-G46+G57+G68+G79-G621</f>
        <v>0</v>
      </c>
      <c r="H8" s="312"/>
      <c r="I8" s="312"/>
      <c r="R8" s="311"/>
      <c r="S8" s="311"/>
      <c r="T8" s="311"/>
      <c r="U8" s="311"/>
      <c r="V8" s="311"/>
      <c r="W8" s="311"/>
    </row>
    <row r="9" s="314" customFormat="true" ht="14.25" hidden="false" customHeight="false" outlineLevel="0" collapsed="false">
      <c r="A9" s="322" t="str">
        <f aca="false">A58</f>
        <v>  доходы от штрафов, пеней, иных сумм принудительного изъятия</v>
      </c>
      <c r="B9" s="310"/>
      <c r="C9" s="310"/>
      <c r="D9" s="310"/>
      <c r="E9" s="311" t="n">
        <f aca="false">E25+E36-E47+E58+E69+E80-E711</f>
        <v>0</v>
      </c>
      <c r="F9" s="311" t="n">
        <f aca="false">F25+F36-F47+F58+F69+F80-F711</f>
        <v>0</v>
      </c>
      <c r="G9" s="311" t="n">
        <f aca="false">G25+G36-G47+G58+G69+G80-G711</f>
        <v>0</v>
      </c>
    </row>
    <row r="10" customFormat="false" ht="15" hidden="false" customHeight="false" outlineLevel="0" collapsed="false">
      <c r="A10" s="196" t="s">
        <v>762</v>
      </c>
      <c r="B10" s="197"/>
      <c r="C10" s="197"/>
      <c r="D10" s="323" t="str">
        <f aca="false">[1]Форма!B28</f>
        <v>на 2024 г. и плановый период 2025 и 2026 годов</v>
      </c>
      <c r="R10" s="198" t="s">
        <v>503</v>
      </c>
      <c r="S10" s="198"/>
      <c r="T10" s="198"/>
      <c r="U10" s="199" t="s">
        <v>763</v>
      </c>
      <c r="V10" s="199"/>
      <c r="W10" s="199"/>
    </row>
    <row r="11" customFormat="false" ht="15" hidden="false" customHeight="true" outlineLevel="0" collapsed="false">
      <c r="A11" s="200" t="s">
        <v>505</v>
      </c>
      <c r="B11" s="324" t="s">
        <v>509</v>
      </c>
      <c r="C11" s="324" t="s">
        <v>231</v>
      </c>
      <c r="D11" s="201" t="s">
        <v>764</v>
      </c>
      <c r="E11" s="325" t="s">
        <v>765</v>
      </c>
      <c r="F11" s="325"/>
      <c r="G11" s="325"/>
      <c r="R11" s="325" t="s">
        <v>765</v>
      </c>
      <c r="S11" s="325"/>
      <c r="T11" s="325"/>
      <c r="U11" s="325" t="s">
        <v>765</v>
      </c>
      <c r="V11" s="325"/>
      <c r="W11" s="325"/>
    </row>
    <row r="12" s="206" customFormat="true" ht="28.5" hidden="false" customHeight="true" outlineLevel="0" collapsed="false">
      <c r="A12" s="200"/>
      <c r="B12" s="324"/>
      <c r="C12" s="324"/>
      <c r="D12" s="201"/>
      <c r="E12" s="326" t="n">
        <f aca="false">Форма!R1</f>
        <v>2025</v>
      </c>
      <c r="F12" s="326" t="n">
        <f aca="false">E12+1</f>
        <v>2026</v>
      </c>
      <c r="G12" s="326" t="n">
        <f aca="false">F12+1</f>
        <v>2027</v>
      </c>
      <c r="R12" s="327" t="n">
        <f aca="false">E12</f>
        <v>2025</v>
      </c>
      <c r="S12" s="327" t="n">
        <f aca="false">R12+1</f>
        <v>2026</v>
      </c>
      <c r="T12" s="327" t="n">
        <f aca="false">S12+1</f>
        <v>2027</v>
      </c>
      <c r="U12" s="327" t="n">
        <f aca="false">E12</f>
        <v>2025</v>
      </c>
      <c r="V12" s="327" t="n">
        <f aca="false">U12+1</f>
        <v>2026</v>
      </c>
      <c r="W12" s="327" t="n">
        <f aca="false">V12+1</f>
        <v>2027</v>
      </c>
    </row>
    <row r="13" s="206" customFormat="true" ht="15" hidden="false" customHeight="false" outlineLevel="0" collapsed="false">
      <c r="A13" s="328" t="n">
        <v>1</v>
      </c>
      <c r="B13" s="329" t="n">
        <f aca="false">A13+1</f>
        <v>2</v>
      </c>
      <c r="C13" s="329" t="n">
        <f aca="false">B13+1</f>
        <v>3</v>
      </c>
      <c r="D13" s="329"/>
      <c r="E13" s="330" t="n">
        <f aca="false">C13+1</f>
        <v>4</v>
      </c>
      <c r="F13" s="330" t="n">
        <f aca="false">E13+1</f>
        <v>5</v>
      </c>
      <c r="G13" s="330" t="n">
        <f aca="false">F13+1</f>
        <v>6</v>
      </c>
      <c r="R13" s="330" t="n">
        <f aca="false">G13</f>
        <v>6</v>
      </c>
      <c r="S13" s="330" t="n">
        <f aca="false">R13+1</f>
        <v>7</v>
      </c>
      <c r="T13" s="330" t="n">
        <f aca="false">S13+1</f>
        <v>8</v>
      </c>
      <c r="U13" s="330" t="n">
        <f aca="false">T13+1</f>
        <v>9</v>
      </c>
      <c r="V13" s="330" t="n">
        <f aca="false">U13+1</f>
        <v>10</v>
      </c>
      <c r="W13" s="330" t="n">
        <f aca="false">V13+1</f>
        <v>11</v>
      </c>
    </row>
    <row r="14" s="206" customFormat="true" ht="15" hidden="false" customHeight="true" outlineLevel="0" collapsed="false">
      <c r="A14" s="212" t="s">
        <v>513</v>
      </c>
      <c r="B14" s="331"/>
      <c r="C14" s="331"/>
      <c r="D14" s="331"/>
      <c r="E14" s="332"/>
      <c r="F14" s="332"/>
      <c r="G14" s="332"/>
      <c r="R14" s="333"/>
      <c r="S14" s="333"/>
      <c r="T14" s="333"/>
      <c r="U14" s="233" t="n">
        <f aca="false">E14-R14</f>
        <v>0</v>
      </c>
      <c r="V14" s="233" t="n">
        <f aca="false">F14-S14</f>
        <v>0</v>
      </c>
      <c r="W14" s="233" t="n">
        <f aca="false">G14-T14</f>
        <v>0</v>
      </c>
    </row>
    <row r="15" s="206" customFormat="true" ht="28.5" hidden="false" customHeight="true" outlineLevel="0" collapsed="false">
      <c r="A15" s="334" t="s">
        <v>766</v>
      </c>
      <c r="B15" s="335" t="s">
        <v>34</v>
      </c>
      <c r="C15" s="335" t="s">
        <v>34</v>
      </c>
      <c r="D15" s="335" t="s">
        <v>34</v>
      </c>
      <c r="E15" s="336" t="n">
        <f aca="false">SUM(E16:E25)</f>
        <v>654076.06</v>
      </c>
      <c r="F15" s="337" t="n">
        <f aca="false">SUM(F16:F25)</f>
        <v>0</v>
      </c>
      <c r="G15" s="337" t="n">
        <f aca="false">SUM(G16:G25)</f>
        <v>0</v>
      </c>
      <c r="R15" s="337"/>
      <c r="S15" s="337"/>
      <c r="T15" s="337"/>
      <c r="U15" s="337" t="n">
        <f aca="false">E15-R15</f>
        <v>654076.06</v>
      </c>
      <c r="V15" s="337" t="n">
        <f aca="false">F15-S15</f>
        <v>0</v>
      </c>
      <c r="W15" s="337" t="n">
        <f aca="false">G15-T15</f>
        <v>0</v>
      </c>
    </row>
    <row r="16" s="298" customFormat="true" ht="30" hidden="false" customHeight="true" outlineLevel="0" collapsed="false">
      <c r="A16" s="338" t="s">
        <v>767</v>
      </c>
      <c r="B16" s="331" t="s">
        <v>34</v>
      </c>
      <c r="C16" s="331" t="s">
        <v>34</v>
      </c>
      <c r="D16" s="331" t="s">
        <v>34</v>
      </c>
      <c r="E16" s="233"/>
      <c r="F16" s="233"/>
      <c r="G16" s="233"/>
      <c r="R16" s="233"/>
      <c r="S16" s="233"/>
      <c r="T16" s="233"/>
      <c r="U16" s="233" t="n">
        <f aca="false">E16-R16</f>
        <v>0</v>
      </c>
      <c r="V16" s="233" t="n">
        <f aca="false">F16-S16</f>
        <v>0</v>
      </c>
      <c r="W16" s="233" t="n">
        <f aca="false">G16-T16</f>
        <v>0</v>
      </c>
    </row>
    <row r="17" s="298" customFormat="true" ht="15" hidden="false" customHeight="true" outlineLevel="0" collapsed="false">
      <c r="A17" s="338" t="s">
        <v>768</v>
      </c>
      <c r="B17" s="331" t="s">
        <v>34</v>
      </c>
      <c r="C17" s="331" t="s">
        <v>34</v>
      </c>
      <c r="D17" s="331" t="s">
        <v>34</v>
      </c>
      <c r="E17" s="233" t="n">
        <f aca="false">39052.54+41808.44+27108.47</f>
        <v>107969.45</v>
      </c>
      <c r="F17" s="233"/>
      <c r="G17" s="233"/>
      <c r="H17" s="206" t="s">
        <v>769</v>
      </c>
      <c r="R17" s="233"/>
      <c r="S17" s="233"/>
      <c r="T17" s="233"/>
      <c r="U17" s="233" t="n">
        <f aca="false">E17-R17</f>
        <v>107969.45</v>
      </c>
      <c r="V17" s="233" t="n">
        <f aca="false">F17-S17</f>
        <v>0</v>
      </c>
      <c r="W17" s="233" t="n">
        <f aca="false">G17-T17</f>
        <v>0</v>
      </c>
    </row>
    <row r="18" s="298" customFormat="true" ht="15" hidden="false" customHeight="true" outlineLevel="0" collapsed="false">
      <c r="A18" s="338" t="s">
        <v>770</v>
      </c>
      <c r="B18" s="331" t="s">
        <v>34</v>
      </c>
      <c r="C18" s="331" t="s">
        <v>34</v>
      </c>
      <c r="D18" s="331" t="s">
        <v>34</v>
      </c>
      <c r="E18" s="233" t="n">
        <v>2447.12</v>
      </c>
      <c r="F18" s="233"/>
      <c r="G18" s="233"/>
      <c r="H18" s="206" t="s">
        <v>771</v>
      </c>
      <c r="R18" s="233"/>
      <c r="S18" s="233"/>
      <c r="T18" s="233"/>
      <c r="U18" s="233" t="n">
        <f aca="false">E18-R18</f>
        <v>2447.12</v>
      </c>
      <c r="V18" s="233" t="n">
        <f aca="false">F18-S18</f>
        <v>0</v>
      </c>
      <c r="W18" s="233" t="n">
        <f aca="false">G18-T18</f>
        <v>0</v>
      </c>
    </row>
    <row r="19" s="298" customFormat="true" ht="15" hidden="false" customHeight="true" outlineLevel="0" collapsed="false">
      <c r="A19" s="338" t="s">
        <v>772</v>
      </c>
      <c r="B19" s="331" t="s">
        <v>34</v>
      </c>
      <c r="C19" s="331" t="s">
        <v>34</v>
      </c>
      <c r="D19" s="331" t="s">
        <v>34</v>
      </c>
      <c r="E19" s="339" t="n">
        <v>-7890.32</v>
      </c>
      <c r="F19" s="233"/>
      <c r="G19" s="233"/>
      <c r="H19" s="206" t="s">
        <v>773</v>
      </c>
      <c r="R19" s="233"/>
      <c r="S19" s="233"/>
      <c r="T19" s="233"/>
      <c r="U19" s="233" t="n">
        <f aca="false">E19-R19</f>
        <v>-7890.32</v>
      </c>
      <c r="V19" s="233" t="n">
        <f aca="false">F19-S19</f>
        <v>0</v>
      </c>
      <c r="W19" s="233" t="n">
        <f aca="false">G19-T19</f>
        <v>0</v>
      </c>
    </row>
    <row r="20" s="298" customFormat="true" ht="15" hidden="false" customHeight="true" outlineLevel="0" collapsed="false">
      <c r="A20" s="338" t="s">
        <v>774</v>
      </c>
      <c r="B20" s="331" t="s">
        <v>34</v>
      </c>
      <c r="C20" s="331" t="s">
        <v>34</v>
      </c>
      <c r="D20" s="331" t="s">
        <v>34</v>
      </c>
      <c r="E20" s="233" t="n">
        <f aca="false">551009.29+1543.11</f>
        <v>552552.4</v>
      </c>
      <c r="F20" s="233"/>
      <c r="G20" s="233"/>
      <c r="H20" s="206" t="s">
        <v>775</v>
      </c>
      <c r="R20" s="233"/>
      <c r="S20" s="233"/>
      <c r="T20" s="233"/>
      <c r="U20" s="233" t="n">
        <f aca="false">E20-R20</f>
        <v>552552.4</v>
      </c>
      <c r="V20" s="233" t="n">
        <f aca="false">F20-S20</f>
        <v>0</v>
      </c>
      <c r="W20" s="233" t="n">
        <f aca="false">G20-T20</f>
        <v>0</v>
      </c>
    </row>
    <row r="21" s="298" customFormat="true" ht="15" hidden="false" customHeight="true" outlineLevel="0" collapsed="false">
      <c r="A21" s="338" t="s">
        <v>776</v>
      </c>
      <c r="B21" s="331" t="s">
        <v>34</v>
      </c>
      <c r="C21" s="331" t="s">
        <v>34</v>
      </c>
      <c r="D21" s="331" t="s">
        <v>34</v>
      </c>
      <c r="E21" s="233"/>
      <c r="F21" s="233"/>
      <c r="G21" s="233"/>
      <c r="H21" s="206" t="s">
        <v>777</v>
      </c>
      <c r="R21" s="233"/>
      <c r="S21" s="233"/>
      <c r="T21" s="233"/>
      <c r="U21" s="233" t="n">
        <f aca="false">E21-R21</f>
        <v>0</v>
      </c>
      <c r="V21" s="233" t="n">
        <f aca="false">F21-S21</f>
        <v>0</v>
      </c>
      <c r="W21" s="233" t="n">
        <f aca="false">G21-T21</f>
        <v>0</v>
      </c>
    </row>
    <row r="22" s="298" customFormat="true" ht="15" hidden="false" customHeight="true" outlineLevel="0" collapsed="false">
      <c r="A22" s="338" t="s">
        <v>778</v>
      </c>
      <c r="B22" s="331" t="s">
        <v>34</v>
      </c>
      <c r="C22" s="331" t="s">
        <v>34</v>
      </c>
      <c r="D22" s="331" t="s">
        <v>34</v>
      </c>
      <c r="E22" s="233"/>
      <c r="F22" s="233"/>
      <c r="G22" s="233"/>
      <c r="H22" s="206" t="s">
        <v>779</v>
      </c>
      <c r="R22" s="233"/>
      <c r="S22" s="233"/>
      <c r="T22" s="233"/>
      <c r="U22" s="233" t="n">
        <f aca="false">E22-R22</f>
        <v>0</v>
      </c>
      <c r="V22" s="233" t="n">
        <f aca="false">F22-S22</f>
        <v>0</v>
      </c>
      <c r="W22" s="233" t="n">
        <f aca="false">G22-T22</f>
        <v>0</v>
      </c>
    </row>
    <row r="23" s="298" customFormat="true" ht="15" hidden="false" customHeight="true" outlineLevel="0" collapsed="false">
      <c r="A23" s="338" t="s">
        <v>780</v>
      </c>
      <c r="B23" s="331" t="s">
        <v>34</v>
      </c>
      <c r="C23" s="331" t="s">
        <v>34</v>
      </c>
      <c r="D23" s="331" t="s">
        <v>34</v>
      </c>
      <c r="E23" s="339" t="n">
        <v>-1002.59</v>
      </c>
      <c r="F23" s="233"/>
      <c r="G23" s="233"/>
      <c r="H23" s="206" t="s">
        <v>781</v>
      </c>
      <c r="R23" s="233"/>
      <c r="S23" s="233"/>
      <c r="T23" s="233"/>
      <c r="U23" s="233" t="n">
        <f aca="false">E23-R23</f>
        <v>-1002.59</v>
      </c>
      <c r="V23" s="233" t="n">
        <f aca="false">F23-S23</f>
        <v>0</v>
      </c>
      <c r="W23" s="233" t="n">
        <f aca="false">G23-T23</f>
        <v>0</v>
      </c>
    </row>
    <row r="24" s="298" customFormat="true" ht="15" hidden="false" customHeight="true" outlineLevel="0" collapsed="false">
      <c r="A24" s="338" t="s">
        <v>782</v>
      </c>
      <c r="B24" s="331" t="s">
        <v>34</v>
      </c>
      <c r="C24" s="331" t="s">
        <v>34</v>
      </c>
      <c r="D24" s="331" t="s">
        <v>34</v>
      </c>
      <c r="E24" s="233"/>
      <c r="F24" s="233"/>
      <c r="G24" s="233"/>
      <c r="R24" s="233"/>
      <c r="S24" s="233"/>
      <c r="T24" s="233"/>
      <c r="U24" s="233" t="n">
        <f aca="false">E24-R24</f>
        <v>0</v>
      </c>
      <c r="V24" s="233" t="n">
        <f aca="false">F24-S24</f>
        <v>0</v>
      </c>
      <c r="W24" s="233" t="n">
        <f aca="false">G24-T24</f>
        <v>0</v>
      </c>
    </row>
    <row r="25" s="298" customFormat="true" ht="30" hidden="false" customHeight="true" outlineLevel="0" collapsed="false">
      <c r="A25" s="338" t="s">
        <v>783</v>
      </c>
      <c r="B25" s="331" t="s">
        <v>34</v>
      </c>
      <c r="C25" s="331" t="s">
        <v>34</v>
      </c>
      <c r="D25" s="331" t="s">
        <v>34</v>
      </c>
      <c r="E25" s="233"/>
      <c r="F25" s="233"/>
      <c r="G25" s="233"/>
      <c r="R25" s="233"/>
      <c r="S25" s="233"/>
      <c r="T25" s="233"/>
      <c r="U25" s="233" t="n">
        <f aca="false">E25-R25</f>
        <v>0</v>
      </c>
      <c r="V25" s="233" t="n">
        <f aca="false">F25-S25</f>
        <v>0</v>
      </c>
      <c r="W25" s="233" t="n">
        <f aca="false">G25-T25</f>
        <v>0</v>
      </c>
    </row>
    <row r="26" s="206" customFormat="true" ht="14.25" hidden="false" customHeight="true" outlineLevel="0" collapsed="false">
      <c r="A26" s="334" t="s">
        <v>784</v>
      </c>
      <c r="B26" s="335" t="s">
        <v>34</v>
      </c>
      <c r="C26" s="335" t="s">
        <v>34</v>
      </c>
      <c r="D26" s="335" t="s">
        <v>34</v>
      </c>
      <c r="E26" s="337" t="n">
        <f aca="false">SUM(E27:E36)</f>
        <v>0</v>
      </c>
      <c r="F26" s="337" t="n">
        <f aca="false">SUM(F27:F36)</f>
        <v>0</v>
      </c>
      <c r="G26" s="337" t="n">
        <f aca="false">SUM(G27:G36)</f>
        <v>0</v>
      </c>
      <c r="R26" s="337"/>
      <c r="S26" s="337"/>
      <c r="T26" s="337"/>
      <c r="U26" s="337" t="n">
        <f aca="false">E26-R26</f>
        <v>0</v>
      </c>
      <c r="V26" s="337" t="n">
        <f aca="false">F26-S26</f>
        <v>0</v>
      </c>
      <c r="W26" s="337" t="n">
        <f aca="false">G26-T26</f>
        <v>0</v>
      </c>
    </row>
    <row r="27" s="298" customFormat="true" ht="30" hidden="true" customHeight="true" outlineLevel="0" collapsed="false">
      <c r="A27" s="338" t="s">
        <v>767</v>
      </c>
      <c r="B27" s="331" t="s">
        <v>34</v>
      </c>
      <c r="C27" s="331" t="s">
        <v>34</v>
      </c>
      <c r="D27" s="331" t="s">
        <v>34</v>
      </c>
      <c r="E27" s="233"/>
      <c r="F27" s="233"/>
      <c r="G27" s="233"/>
      <c r="R27" s="233"/>
      <c r="S27" s="233"/>
      <c r="T27" s="233"/>
      <c r="U27" s="233" t="n">
        <f aca="false">E27-R27</f>
        <v>0</v>
      </c>
      <c r="V27" s="233" t="n">
        <f aca="false">F27-S27</f>
        <v>0</v>
      </c>
      <c r="W27" s="233" t="n">
        <f aca="false">G27-T27</f>
        <v>0</v>
      </c>
    </row>
    <row r="28" s="298" customFormat="true" ht="15" hidden="true" customHeight="true" outlineLevel="0" collapsed="false">
      <c r="A28" s="338" t="s">
        <v>768</v>
      </c>
      <c r="B28" s="331" t="s">
        <v>34</v>
      </c>
      <c r="C28" s="331" t="s">
        <v>34</v>
      </c>
      <c r="D28" s="331" t="s">
        <v>34</v>
      </c>
      <c r="E28" s="233"/>
      <c r="F28" s="233"/>
      <c r="G28" s="233"/>
      <c r="H28" s="192"/>
      <c r="R28" s="233"/>
      <c r="S28" s="233"/>
      <c r="T28" s="233"/>
      <c r="U28" s="233" t="n">
        <f aca="false">E28-R28</f>
        <v>0</v>
      </c>
      <c r="V28" s="233" t="n">
        <f aca="false">F28-S28</f>
        <v>0</v>
      </c>
      <c r="W28" s="233" t="n">
        <f aca="false">G28-T28</f>
        <v>0</v>
      </c>
    </row>
    <row r="29" s="298" customFormat="true" ht="15" hidden="true" customHeight="true" outlineLevel="0" collapsed="false">
      <c r="A29" s="338" t="s">
        <v>785</v>
      </c>
      <c r="B29" s="331" t="s">
        <v>34</v>
      </c>
      <c r="C29" s="331" t="s">
        <v>34</v>
      </c>
      <c r="D29" s="331" t="s">
        <v>34</v>
      </c>
      <c r="E29" s="233"/>
      <c r="F29" s="233"/>
      <c r="G29" s="233"/>
      <c r="R29" s="233"/>
      <c r="S29" s="233"/>
      <c r="T29" s="233"/>
      <c r="U29" s="233" t="n">
        <f aca="false">E29-R29</f>
        <v>0</v>
      </c>
      <c r="V29" s="233" t="n">
        <f aca="false">F29-S29</f>
        <v>0</v>
      </c>
      <c r="W29" s="233" t="n">
        <f aca="false">G29-T29</f>
        <v>0</v>
      </c>
    </row>
    <row r="30" s="298" customFormat="true" ht="15" hidden="true" customHeight="true" outlineLevel="0" collapsed="false">
      <c r="A30" s="338" t="s">
        <v>786</v>
      </c>
      <c r="B30" s="331" t="s">
        <v>34</v>
      </c>
      <c r="C30" s="331" t="s">
        <v>34</v>
      </c>
      <c r="D30" s="331" t="s">
        <v>34</v>
      </c>
      <c r="E30" s="233"/>
      <c r="F30" s="233"/>
      <c r="G30" s="233"/>
      <c r="R30" s="233"/>
      <c r="S30" s="233"/>
      <c r="T30" s="233"/>
      <c r="U30" s="233" t="n">
        <f aca="false">E30-R30</f>
        <v>0</v>
      </c>
      <c r="V30" s="233" t="n">
        <f aca="false">F30-S30</f>
        <v>0</v>
      </c>
      <c r="W30" s="233" t="n">
        <f aca="false">G30-T30</f>
        <v>0</v>
      </c>
    </row>
    <row r="31" s="298" customFormat="true" ht="15" hidden="true" customHeight="true" outlineLevel="0" collapsed="false">
      <c r="A31" s="338" t="s">
        <v>774</v>
      </c>
      <c r="B31" s="331" t="s">
        <v>34</v>
      </c>
      <c r="C31" s="331" t="s">
        <v>34</v>
      </c>
      <c r="D31" s="331" t="s">
        <v>34</v>
      </c>
      <c r="E31" s="233"/>
      <c r="F31" s="233"/>
      <c r="G31" s="233"/>
      <c r="R31" s="233"/>
      <c r="S31" s="233"/>
      <c r="T31" s="233"/>
      <c r="U31" s="233" t="n">
        <f aca="false">E31-R31</f>
        <v>0</v>
      </c>
      <c r="V31" s="233" t="n">
        <f aca="false">F31-S31</f>
        <v>0</v>
      </c>
      <c r="W31" s="233" t="n">
        <f aca="false">G31-T31</f>
        <v>0</v>
      </c>
    </row>
    <row r="32" s="298" customFormat="true" ht="15" hidden="true" customHeight="true" outlineLevel="0" collapsed="false">
      <c r="A32" s="338" t="s">
        <v>776</v>
      </c>
      <c r="B32" s="331" t="s">
        <v>34</v>
      </c>
      <c r="C32" s="331" t="s">
        <v>34</v>
      </c>
      <c r="D32" s="331" t="s">
        <v>34</v>
      </c>
      <c r="E32" s="233"/>
      <c r="F32" s="233"/>
      <c r="G32" s="233"/>
      <c r="R32" s="233"/>
      <c r="S32" s="233"/>
      <c r="T32" s="233"/>
      <c r="U32" s="233" t="n">
        <f aca="false">E32-R32</f>
        <v>0</v>
      </c>
      <c r="V32" s="233" t="n">
        <f aca="false">F32-S32</f>
        <v>0</v>
      </c>
      <c r="W32" s="233" t="n">
        <f aca="false">G32-T32</f>
        <v>0</v>
      </c>
    </row>
    <row r="33" s="298" customFormat="true" ht="15" hidden="true" customHeight="true" outlineLevel="0" collapsed="false">
      <c r="A33" s="338" t="s">
        <v>778</v>
      </c>
      <c r="B33" s="331" t="s">
        <v>34</v>
      </c>
      <c r="C33" s="331" t="s">
        <v>34</v>
      </c>
      <c r="D33" s="331" t="s">
        <v>34</v>
      </c>
      <c r="E33" s="233"/>
      <c r="F33" s="233"/>
      <c r="G33" s="233"/>
      <c r="R33" s="233"/>
      <c r="S33" s="233"/>
      <c r="T33" s="233"/>
      <c r="U33" s="233" t="n">
        <f aca="false">E33-R33</f>
        <v>0</v>
      </c>
      <c r="V33" s="233" t="n">
        <f aca="false">F33-S33</f>
        <v>0</v>
      </c>
      <c r="W33" s="233" t="n">
        <f aca="false">G33-T33</f>
        <v>0</v>
      </c>
    </row>
    <row r="34" s="298" customFormat="true" ht="15" hidden="true" customHeight="true" outlineLevel="0" collapsed="false">
      <c r="A34" s="338" t="s">
        <v>780</v>
      </c>
      <c r="B34" s="331" t="s">
        <v>34</v>
      </c>
      <c r="C34" s="331" t="s">
        <v>34</v>
      </c>
      <c r="D34" s="331" t="s">
        <v>34</v>
      </c>
      <c r="E34" s="233"/>
      <c r="F34" s="233"/>
      <c r="G34" s="233"/>
      <c r="R34" s="233"/>
      <c r="S34" s="233"/>
      <c r="T34" s="233"/>
      <c r="U34" s="233" t="n">
        <f aca="false">E34-R34</f>
        <v>0</v>
      </c>
      <c r="V34" s="233" t="n">
        <f aca="false">F34-S34</f>
        <v>0</v>
      </c>
      <c r="W34" s="233" t="n">
        <f aca="false">G34-T34</f>
        <v>0</v>
      </c>
    </row>
    <row r="35" s="298" customFormat="true" ht="15" hidden="true" customHeight="true" outlineLevel="0" collapsed="false">
      <c r="A35" s="338" t="s">
        <v>782</v>
      </c>
      <c r="B35" s="331" t="s">
        <v>34</v>
      </c>
      <c r="C35" s="331" t="s">
        <v>34</v>
      </c>
      <c r="D35" s="331" t="s">
        <v>34</v>
      </c>
      <c r="E35" s="233"/>
      <c r="F35" s="233"/>
      <c r="G35" s="233"/>
      <c r="R35" s="233"/>
      <c r="S35" s="233"/>
      <c r="T35" s="233"/>
      <c r="U35" s="233" t="n">
        <f aca="false">E35-R35</f>
        <v>0</v>
      </c>
      <c r="V35" s="233" t="n">
        <f aca="false">F35-S35</f>
        <v>0</v>
      </c>
      <c r="W35" s="233" t="n">
        <f aca="false">G35-T35</f>
        <v>0</v>
      </c>
    </row>
    <row r="36" s="298" customFormat="true" ht="30" hidden="true" customHeight="true" outlineLevel="0" collapsed="false">
      <c r="A36" s="338" t="s">
        <v>783</v>
      </c>
      <c r="B36" s="331" t="s">
        <v>34</v>
      </c>
      <c r="C36" s="331" t="s">
        <v>34</v>
      </c>
      <c r="D36" s="331" t="s">
        <v>34</v>
      </c>
      <c r="E36" s="233"/>
      <c r="F36" s="233"/>
      <c r="G36" s="233"/>
      <c r="R36" s="233"/>
      <c r="S36" s="233"/>
      <c r="T36" s="233"/>
      <c r="U36" s="233" t="n">
        <f aca="false">E36-R36</f>
        <v>0</v>
      </c>
      <c r="V36" s="233" t="n">
        <f aca="false">F36-S36</f>
        <v>0</v>
      </c>
      <c r="W36" s="233" t="n">
        <f aca="false">G36-T36</f>
        <v>0</v>
      </c>
    </row>
    <row r="37" s="206" customFormat="true" ht="14.25" hidden="false" customHeight="true" outlineLevel="0" collapsed="false">
      <c r="A37" s="334" t="s">
        <v>787</v>
      </c>
      <c r="B37" s="335" t="s">
        <v>34</v>
      </c>
      <c r="C37" s="335" t="s">
        <v>34</v>
      </c>
      <c r="D37" s="335" t="s">
        <v>34</v>
      </c>
      <c r="E37" s="337" t="n">
        <f aca="false">SUM(E38:E47)</f>
        <v>0</v>
      </c>
      <c r="F37" s="337" t="n">
        <f aca="false">SUM(F38:F47)</f>
        <v>0</v>
      </c>
      <c r="G37" s="337" t="n">
        <f aca="false">SUM(G38:G47)</f>
        <v>0</v>
      </c>
      <c r="R37" s="337"/>
      <c r="S37" s="337"/>
      <c r="T37" s="337"/>
      <c r="U37" s="337" t="n">
        <f aca="false">E37-R37</f>
        <v>0</v>
      </c>
      <c r="V37" s="337" t="n">
        <f aca="false">F37-S37</f>
        <v>0</v>
      </c>
      <c r="W37" s="337" t="n">
        <f aca="false">G37-T37</f>
        <v>0</v>
      </c>
    </row>
    <row r="38" s="298" customFormat="true" ht="30" hidden="true" customHeight="true" outlineLevel="0" collapsed="false">
      <c r="A38" s="338" t="s">
        <v>767</v>
      </c>
      <c r="B38" s="331" t="s">
        <v>34</v>
      </c>
      <c r="C38" s="331" t="s">
        <v>34</v>
      </c>
      <c r="D38" s="331" t="s">
        <v>34</v>
      </c>
      <c r="E38" s="233"/>
      <c r="F38" s="233"/>
      <c r="G38" s="233"/>
      <c r="R38" s="233"/>
      <c r="S38" s="233"/>
      <c r="T38" s="233"/>
      <c r="U38" s="233" t="n">
        <f aca="false">E38-R38</f>
        <v>0</v>
      </c>
      <c r="V38" s="233" t="n">
        <f aca="false">F38-S38</f>
        <v>0</v>
      </c>
      <c r="W38" s="233" t="n">
        <f aca="false">G38-T38</f>
        <v>0</v>
      </c>
    </row>
    <row r="39" s="298" customFormat="true" ht="15" hidden="true" customHeight="true" outlineLevel="0" collapsed="false">
      <c r="A39" s="338" t="s">
        <v>768</v>
      </c>
      <c r="B39" s="331" t="s">
        <v>34</v>
      </c>
      <c r="C39" s="331" t="s">
        <v>34</v>
      </c>
      <c r="D39" s="331" t="s">
        <v>34</v>
      </c>
      <c r="E39" s="233"/>
      <c r="F39" s="233"/>
      <c r="G39" s="233"/>
      <c r="R39" s="233"/>
      <c r="S39" s="233"/>
      <c r="T39" s="233"/>
      <c r="U39" s="233" t="n">
        <f aca="false">E39-R39</f>
        <v>0</v>
      </c>
      <c r="V39" s="233" t="n">
        <f aca="false">F39-S39</f>
        <v>0</v>
      </c>
      <c r="W39" s="233" t="n">
        <f aca="false">G39-T39</f>
        <v>0</v>
      </c>
    </row>
    <row r="40" s="298" customFormat="true" ht="15" hidden="true" customHeight="true" outlineLevel="0" collapsed="false">
      <c r="A40" s="338" t="s">
        <v>785</v>
      </c>
      <c r="B40" s="331" t="s">
        <v>34</v>
      </c>
      <c r="C40" s="331" t="s">
        <v>34</v>
      </c>
      <c r="D40" s="331" t="s">
        <v>34</v>
      </c>
      <c r="E40" s="233"/>
      <c r="F40" s="233"/>
      <c r="G40" s="233"/>
      <c r="R40" s="233"/>
      <c r="S40" s="233"/>
      <c r="T40" s="233"/>
      <c r="U40" s="233" t="n">
        <f aca="false">E40-R40</f>
        <v>0</v>
      </c>
      <c r="V40" s="233" t="n">
        <f aca="false">F40-S40</f>
        <v>0</v>
      </c>
      <c r="W40" s="233" t="n">
        <f aca="false">G40-T40</f>
        <v>0</v>
      </c>
    </row>
    <row r="41" s="298" customFormat="true" ht="15" hidden="true" customHeight="true" outlineLevel="0" collapsed="false">
      <c r="A41" s="338" t="s">
        <v>786</v>
      </c>
      <c r="B41" s="331" t="s">
        <v>34</v>
      </c>
      <c r="C41" s="331" t="s">
        <v>34</v>
      </c>
      <c r="D41" s="331" t="s">
        <v>34</v>
      </c>
      <c r="E41" s="233"/>
      <c r="F41" s="233"/>
      <c r="G41" s="233"/>
      <c r="R41" s="233"/>
      <c r="S41" s="233"/>
      <c r="T41" s="233"/>
      <c r="U41" s="233" t="n">
        <f aca="false">E41-R41</f>
        <v>0</v>
      </c>
      <c r="V41" s="233" t="n">
        <f aca="false">F41-S41</f>
        <v>0</v>
      </c>
      <c r="W41" s="233" t="n">
        <f aca="false">G41-T41</f>
        <v>0</v>
      </c>
    </row>
    <row r="42" s="298" customFormat="true" ht="15" hidden="true" customHeight="true" outlineLevel="0" collapsed="false">
      <c r="A42" s="338" t="s">
        <v>774</v>
      </c>
      <c r="B42" s="331" t="s">
        <v>34</v>
      </c>
      <c r="C42" s="331" t="s">
        <v>34</v>
      </c>
      <c r="D42" s="331" t="s">
        <v>34</v>
      </c>
      <c r="E42" s="233"/>
      <c r="F42" s="233"/>
      <c r="G42" s="233"/>
      <c r="R42" s="233"/>
      <c r="S42" s="233"/>
      <c r="T42" s="233"/>
      <c r="U42" s="233" t="n">
        <f aca="false">E42-R42</f>
        <v>0</v>
      </c>
      <c r="V42" s="233" t="n">
        <f aca="false">F42-S42</f>
        <v>0</v>
      </c>
      <c r="W42" s="233" t="n">
        <f aca="false">G42-T42</f>
        <v>0</v>
      </c>
    </row>
    <row r="43" s="298" customFormat="true" ht="15" hidden="true" customHeight="true" outlineLevel="0" collapsed="false">
      <c r="A43" s="338" t="s">
        <v>776</v>
      </c>
      <c r="B43" s="331" t="s">
        <v>34</v>
      </c>
      <c r="C43" s="331" t="s">
        <v>34</v>
      </c>
      <c r="D43" s="331" t="s">
        <v>34</v>
      </c>
      <c r="E43" s="233"/>
      <c r="F43" s="233"/>
      <c r="G43" s="233"/>
      <c r="R43" s="233"/>
      <c r="S43" s="233"/>
      <c r="T43" s="233"/>
      <c r="U43" s="233" t="n">
        <f aca="false">E43-R43</f>
        <v>0</v>
      </c>
      <c r="V43" s="233" t="n">
        <f aca="false">F43-S43</f>
        <v>0</v>
      </c>
      <c r="W43" s="233" t="n">
        <f aca="false">G43-T43</f>
        <v>0</v>
      </c>
    </row>
    <row r="44" s="298" customFormat="true" ht="15" hidden="true" customHeight="true" outlineLevel="0" collapsed="false">
      <c r="A44" s="338" t="s">
        <v>778</v>
      </c>
      <c r="B44" s="331" t="s">
        <v>34</v>
      </c>
      <c r="C44" s="331" t="s">
        <v>34</v>
      </c>
      <c r="D44" s="331" t="s">
        <v>34</v>
      </c>
      <c r="E44" s="233"/>
      <c r="F44" s="233"/>
      <c r="G44" s="233"/>
      <c r="R44" s="233"/>
      <c r="S44" s="233"/>
      <c r="T44" s="233"/>
      <c r="U44" s="233" t="n">
        <f aca="false">E223-R223</f>
        <v>0</v>
      </c>
      <c r="V44" s="233" t="n">
        <f aca="false">F223-S223</f>
        <v>0</v>
      </c>
      <c r="W44" s="233" t="n">
        <f aca="false">G223-T223</f>
        <v>0</v>
      </c>
    </row>
    <row r="45" s="298" customFormat="true" ht="15" hidden="true" customHeight="true" outlineLevel="0" collapsed="false">
      <c r="A45" s="338" t="s">
        <v>780</v>
      </c>
      <c r="B45" s="331" t="s">
        <v>34</v>
      </c>
      <c r="C45" s="331" t="s">
        <v>34</v>
      </c>
      <c r="D45" s="331" t="s">
        <v>34</v>
      </c>
      <c r="E45" s="233"/>
      <c r="F45" s="233"/>
      <c r="G45" s="233"/>
      <c r="R45" s="233"/>
      <c r="S45" s="233"/>
      <c r="T45" s="233"/>
      <c r="U45" s="233" t="n">
        <f aca="false">E45-R45</f>
        <v>0</v>
      </c>
      <c r="V45" s="233" t="n">
        <f aca="false">F45-S45</f>
        <v>0</v>
      </c>
      <c r="W45" s="233" t="n">
        <f aca="false">G45-T45</f>
        <v>0</v>
      </c>
    </row>
    <row r="46" s="298" customFormat="true" ht="15" hidden="true" customHeight="true" outlineLevel="0" collapsed="false">
      <c r="A46" s="338" t="s">
        <v>782</v>
      </c>
      <c r="B46" s="331" t="s">
        <v>34</v>
      </c>
      <c r="C46" s="331" t="s">
        <v>34</v>
      </c>
      <c r="D46" s="331" t="s">
        <v>34</v>
      </c>
      <c r="E46" s="233"/>
      <c r="F46" s="233"/>
      <c r="G46" s="233"/>
      <c r="R46" s="233"/>
      <c r="S46" s="233"/>
      <c r="T46" s="233"/>
      <c r="U46" s="233" t="n">
        <f aca="false">E46-R46</f>
        <v>0</v>
      </c>
      <c r="V46" s="233" t="n">
        <f aca="false">F46-S46</f>
        <v>0</v>
      </c>
      <c r="W46" s="233" t="n">
        <f aca="false">G46-T46</f>
        <v>0</v>
      </c>
    </row>
    <row r="47" s="298" customFormat="true" ht="30" hidden="true" customHeight="true" outlineLevel="0" collapsed="false">
      <c r="A47" s="338" t="s">
        <v>783</v>
      </c>
      <c r="B47" s="331" t="s">
        <v>34</v>
      </c>
      <c r="C47" s="331" t="s">
        <v>34</v>
      </c>
      <c r="D47" s="331" t="s">
        <v>34</v>
      </c>
      <c r="E47" s="233"/>
      <c r="F47" s="233"/>
      <c r="G47" s="233"/>
      <c r="R47" s="233"/>
      <c r="S47" s="233"/>
      <c r="T47" s="233"/>
      <c r="U47" s="233" t="n">
        <f aca="false">E47-R47</f>
        <v>0</v>
      </c>
      <c r="V47" s="233" t="n">
        <f aca="false">F47-S47</f>
        <v>0</v>
      </c>
      <c r="W47" s="233" t="n">
        <f aca="false">G47-T47</f>
        <v>0</v>
      </c>
    </row>
    <row r="48" s="206" customFormat="true" ht="14.25" hidden="false" customHeight="true" outlineLevel="0" collapsed="false">
      <c r="A48" s="334" t="s">
        <v>788</v>
      </c>
      <c r="B48" s="335" t="s">
        <v>34</v>
      </c>
      <c r="C48" s="335" t="s">
        <v>34</v>
      </c>
      <c r="D48" s="335" t="s">
        <v>34</v>
      </c>
      <c r="E48" s="337" t="n">
        <f aca="false">SUM(E49:E58)</f>
        <v>7423020</v>
      </c>
      <c r="F48" s="337" t="n">
        <f aca="false">SUM(F49:F58)</f>
        <v>7423020</v>
      </c>
      <c r="G48" s="337" t="n">
        <f aca="false">SUM(G49:G58)</f>
        <v>7423020</v>
      </c>
      <c r="I48" s="192"/>
      <c r="J48" s="192"/>
      <c r="K48" s="192"/>
      <c r="L48" s="192"/>
      <c r="R48" s="337"/>
      <c r="S48" s="337"/>
      <c r="T48" s="337"/>
      <c r="U48" s="337" t="n">
        <f aca="false">E48-R48</f>
        <v>7423020</v>
      </c>
      <c r="V48" s="337" t="n">
        <f aca="false">F48-S48</f>
        <v>7423020</v>
      </c>
      <c r="W48" s="337" t="n">
        <f aca="false">G48-T48</f>
        <v>7423020</v>
      </c>
    </row>
    <row r="49" s="298" customFormat="true" ht="30" hidden="false" customHeight="true" outlineLevel="0" collapsed="false">
      <c r="A49" s="338" t="s">
        <v>767</v>
      </c>
      <c r="B49" s="331" t="s">
        <v>34</v>
      </c>
      <c r="C49" s="331" t="n">
        <v>131</v>
      </c>
      <c r="D49" s="331" t="s">
        <v>34</v>
      </c>
      <c r="E49" s="233"/>
      <c r="F49" s="233"/>
      <c r="G49" s="233"/>
      <c r="H49" s="280"/>
      <c r="I49" s="280"/>
      <c r="J49" s="280"/>
      <c r="K49" s="280"/>
      <c r="L49" s="280"/>
      <c r="R49" s="233"/>
      <c r="S49" s="233"/>
      <c r="T49" s="233"/>
      <c r="U49" s="233" t="n">
        <f aca="false">E49-R49</f>
        <v>0</v>
      </c>
      <c r="V49" s="233" t="n">
        <f aca="false">F49-S49</f>
        <v>0</v>
      </c>
      <c r="W49" s="233" t="n">
        <f aca="false">G49-T49</f>
        <v>0</v>
      </c>
    </row>
    <row r="50" s="298" customFormat="true" ht="15" hidden="false" customHeight="true" outlineLevel="0" collapsed="false">
      <c r="A50" s="338" t="s">
        <v>768</v>
      </c>
      <c r="B50" s="331" t="s">
        <v>34</v>
      </c>
      <c r="C50" s="331" t="n">
        <v>131</v>
      </c>
      <c r="D50" s="331" t="s">
        <v>34</v>
      </c>
      <c r="E50" s="270" t="n">
        <f aca="false">1500000</f>
        <v>1500000</v>
      </c>
      <c r="F50" s="233" t="n">
        <v>1500000</v>
      </c>
      <c r="G50" s="233" t="n">
        <f aca="false">F50</f>
        <v>1500000</v>
      </c>
      <c r="H50" s="280"/>
      <c r="R50" s="233"/>
      <c r="S50" s="233"/>
      <c r="T50" s="233"/>
      <c r="U50" s="233" t="n">
        <f aca="false">E50-R50</f>
        <v>1500000</v>
      </c>
      <c r="V50" s="233" t="n">
        <f aca="false">F50-S50</f>
        <v>1500000</v>
      </c>
      <c r="W50" s="233" t="n">
        <f aca="false">G50-T50</f>
        <v>1500000</v>
      </c>
    </row>
    <row r="51" s="298" customFormat="true" ht="15" hidden="false" customHeight="true" outlineLevel="0" collapsed="false">
      <c r="A51" s="338" t="s">
        <v>770</v>
      </c>
      <c r="B51" s="331" t="s">
        <v>34</v>
      </c>
      <c r="C51" s="331" t="n">
        <v>121</v>
      </c>
      <c r="D51" s="331" t="s">
        <v>34</v>
      </c>
      <c r="E51" s="233"/>
      <c r="F51" s="233"/>
      <c r="G51" s="233"/>
      <c r="R51" s="233"/>
      <c r="S51" s="233"/>
      <c r="T51" s="233"/>
      <c r="U51" s="233" t="n">
        <f aca="false">E51-R51</f>
        <v>0</v>
      </c>
      <c r="V51" s="233" t="n">
        <f aca="false">F51-S51</f>
        <v>0</v>
      </c>
      <c r="W51" s="233" t="n">
        <f aca="false">G51-T51</f>
        <v>0</v>
      </c>
    </row>
    <row r="52" s="298" customFormat="true" ht="15" hidden="false" customHeight="true" outlineLevel="0" collapsed="false">
      <c r="A52" s="338" t="s">
        <v>772</v>
      </c>
      <c r="B52" s="331" t="s">
        <v>34</v>
      </c>
      <c r="C52" s="331" t="n">
        <v>134</v>
      </c>
      <c r="D52" s="331" t="s">
        <v>34</v>
      </c>
      <c r="E52" s="233" t="n">
        <v>250000</v>
      </c>
      <c r="F52" s="233" t="n">
        <v>250000</v>
      </c>
      <c r="G52" s="233" t="n">
        <f aca="false">F52</f>
        <v>250000</v>
      </c>
      <c r="R52" s="233"/>
      <c r="S52" s="233"/>
      <c r="T52" s="233"/>
      <c r="U52" s="233" t="n">
        <f aca="false">E52-R52</f>
        <v>250000</v>
      </c>
      <c r="V52" s="233" t="n">
        <f aca="false">F52-S52</f>
        <v>250000</v>
      </c>
      <c r="W52" s="233" t="n">
        <f aca="false">G52-T52</f>
        <v>250000</v>
      </c>
    </row>
    <row r="53" s="298" customFormat="true" ht="15" hidden="false" customHeight="true" outlineLevel="0" collapsed="false">
      <c r="A53" s="338" t="s">
        <v>774</v>
      </c>
      <c r="B53" s="331" t="s">
        <v>34</v>
      </c>
      <c r="C53" s="331" t="n">
        <v>131</v>
      </c>
      <c r="D53" s="331" t="s">
        <v>34</v>
      </c>
      <c r="E53" s="233" t="n">
        <v>5123020</v>
      </c>
      <c r="F53" s="233" t="n">
        <v>5123020</v>
      </c>
      <c r="G53" s="233" t="n">
        <f aca="false">F53</f>
        <v>5123020</v>
      </c>
      <c r="R53" s="233"/>
      <c r="S53" s="233"/>
      <c r="T53" s="233"/>
      <c r="U53" s="233" t="n">
        <f aca="false">E53-R53</f>
        <v>5123020</v>
      </c>
      <c r="V53" s="233" t="n">
        <f aca="false">F53-S53</f>
        <v>5123020</v>
      </c>
      <c r="W53" s="233" t="n">
        <f aca="false">G53-T53</f>
        <v>5123020</v>
      </c>
    </row>
    <row r="54" s="298" customFormat="true" ht="15" hidden="false" customHeight="true" outlineLevel="0" collapsed="false">
      <c r="A54" s="338" t="s">
        <v>776</v>
      </c>
      <c r="B54" s="331" t="s">
        <v>34</v>
      </c>
      <c r="C54" s="331" t="n">
        <v>135</v>
      </c>
      <c r="D54" s="331" t="s">
        <v>34</v>
      </c>
      <c r="E54" s="233"/>
      <c r="F54" s="233"/>
      <c r="G54" s="233"/>
      <c r="R54" s="233"/>
      <c r="S54" s="233"/>
      <c r="T54" s="233"/>
      <c r="U54" s="233" t="n">
        <f aca="false">E54-R54</f>
        <v>0</v>
      </c>
      <c r="V54" s="233" t="n">
        <f aca="false">F54-S54</f>
        <v>0</v>
      </c>
      <c r="W54" s="233" t="n">
        <f aca="false">G54-T54</f>
        <v>0</v>
      </c>
    </row>
    <row r="55" s="298" customFormat="true" ht="15" hidden="false" customHeight="true" outlineLevel="0" collapsed="false">
      <c r="A55" s="338" t="s">
        <v>778</v>
      </c>
      <c r="B55" s="331" t="s">
        <v>34</v>
      </c>
      <c r="C55" s="331" t="n">
        <v>155</v>
      </c>
      <c r="D55" s="331" t="s">
        <v>34</v>
      </c>
      <c r="E55" s="233"/>
      <c r="F55" s="233"/>
      <c r="G55" s="233"/>
      <c r="R55" s="233"/>
      <c r="S55" s="233"/>
      <c r="T55" s="233"/>
      <c r="U55" s="233" t="n">
        <f aca="false">E55-R55</f>
        <v>0</v>
      </c>
      <c r="V55" s="233" t="n">
        <f aca="false">F55-S55</f>
        <v>0</v>
      </c>
      <c r="W55" s="233" t="n">
        <f aca="false">G55-T55</f>
        <v>0</v>
      </c>
    </row>
    <row r="56" s="298" customFormat="true" ht="15" hidden="false" customHeight="true" outlineLevel="0" collapsed="false">
      <c r="A56" s="338" t="s">
        <v>780</v>
      </c>
      <c r="B56" s="331" t="s">
        <v>34</v>
      </c>
      <c r="C56" s="331" t="n">
        <v>155</v>
      </c>
      <c r="D56" s="331" t="s">
        <v>34</v>
      </c>
      <c r="E56" s="270" t="n">
        <v>550000</v>
      </c>
      <c r="F56" s="233" t="n">
        <v>550000</v>
      </c>
      <c r="G56" s="233" t="n">
        <f aca="false">F56</f>
        <v>550000</v>
      </c>
      <c r="R56" s="233"/>
      <c r="S56" s="233"/>
      <c r="T56" s="233"/>
      <c r="U56" s="233" t="n">
        <f aca="false">E56-R56</f>
        <v>550000</v>
      </c>
      <c r="V56" s="233" t="n">
        <f aca="false">F56-S56</f>
        <v>550000</v>
      </c>
      <c r="W56" s="233" t="n">
        <f aca="false">G56-T56</f>
        <v>550000</v>
      </c>
    </row>
    <row r="57" s="298" customFormat="true" ht="30" hidden="false" customHeight="true" outlineLevel="0" collapsed="false">
      <c r="A57" s="338" t="s">
        <v>782</v>
      </c>
      <c r="B57" s="331" t="s">
        <v>34</v>
      </c>
      <c r="C57" s="340" t="s">
        <v>789</v>
      </c>
      <c r="D57" s="340" t="s">
        <v>34</v>
      </c>
      <c r="E57" s="233"/>
      <c r="F57" s="233"/>
      <c r="G57" s="233"/>
      <c r="R57" s="233"/>
      <c r="S57" s="233"/>
      <c r="T57" s="233"/>
      <c r="U57" s="233" t="n">
        <f aca="false">E57-R57</f>
        <v>0</v>
      </c>
      <c r="V57" s="233" t="n">
        <f aca="false">F57-S57</f>
        <v>0</v>
      </c>
      <c r="W57" s="233" t="n">
        <f aca="false">G57-T57</f>
        <v>0</v>
      </c>
    </row>
    <row r="58" s="298" customFormat="true" ht="30" hidden="false" customHeight="true" outlineLevel="0" collapsed="false">
      <c r="A58" s="338" t="s">
        <v>783</v>
      </c>
      <c r="B58" s="331" t="s">
        <v>34</v>
      </c>
      <c r="C58" s="340" t="s">
        <v>790</v>
      </c>
      <c r="D58" s="340" t="s">
        <v>34</v>
      </c>
      <c r="E58" s="233"/>
      <c r="F58" s="233"/>
      <c r="G58" s="233"/>
      <c r="R58" s="233"/>
      <c r="S58" s="233"/>
      <c r="T58" s="233"/>
      <c r="U58" s="233" t="n">
        <f aca="false">E58-R58</f>
        <v>0</v>
      </c>
      <c r="V58" s="233" t="n">
        <f aca="false">F58-S58</f>
        <v>0</v>
      </c>
      <c r="W58" s="233" t="n">
        <f aca="false">G58-T58</f>
        <v>0</v>
      </c>
    </row>
    <row r="59" s="206" customFormat="true" ht="14.25" hidden="false" customHeight="true" outlineLevel="0" collapsed="false">
      <c r="A59" s="334" t="s">
        <v>791</v>
      </c>
      <c r="B59" s="335" t="s">
        <v>34</v>
      </c>
      <c r="C59" s="335" t="s">
        <v>34</v>
      </c>
      <c r="D59" s="335" t="s">
        <v>34</v>
      </c>
      <c r="E59" s="337" t="n">
        <f aca="false">SUM(E60:E69)</f>
        <v>0</v>
      </c>
      <c r="F59" s="337" t="n">
        <f aca="false">SUM(F60:F69)</f>
        <v>0</v>
      </c>
      <c r="G59" s="337" t="n">
        <f aca="false">SUM(G60:G69)</f>
        <v>0</v>
      </c>
      <c r="H59" s="206" t="s">
        <v>462</v>
      </c>
      <c r="I59" s="192"/>
      <c r="J59" s="192"/>
      <c r="K59" s="192"/>
      <c r="R59" s="337"/>
      <c r="S59" s="337"/>
      <c r="T59" s="337"/>
      <c r="U59" s="337" t="n">
        <f aca="false">E59-R59</f>
        <v>0</v>
      </c>
      <c r="V59" s="337" t="n">
        <f aca="false">F59-S59</f>
        <v>0</v>
      </c>
      <c r="W59" s="337" t="n">
        <f aca="false">G59-T59</f>
        <v>0</v>
      </c>
    </row>
    <row r="60" s="298" customFormat="true" ht="30" hidden="true" customHeight="true" outlineLevel="0" collapsed="false">
      <c r="A60" s="338" t="s">
        <v>767</v>
      </c>
      <c r="B60" s="331" t="s">
        <v>34</v>
      </c>
      <c r="C60" s="331"/>
      <c r="D60" s="331" t="s">
        <v>34</v>
      </c>
      <c r="E60" s="233"/>
      <c r="F60" s="233"/>
      <c r="G60" s="233"/>
      <c r="R60" s="233"/>
      <c r="S60" s="233"/>
      <c r="T60" s="233"/>
      <c r="U60" s="233" t="n">
        <f aca="false">E60-R60</f>
        <v>0</v>
      </c>
      <c r="V60" s="233" t="n">
        <f aca="false">F60-S60</f>
        <v>0</v>
      </c>
      <c r="W60" s="233" t="n">
        <f aca="false">G60-T60</f>
        <v>0</v>
      </c>
    </row>
    <row r="61" s="298" customFormat="true" ht="15" hidden="true" customHeight="true" outlineLevel="0" collapsed="false">
      <c r="A61" s="338" t="s">
        <v>768</v>
      </c>
      <c r="B61" s="331" t="s">
        <v>34</v>
      </c>
      <c r="C61" s="331"/>
      <c r="D61" s="331" t="s">
        <v>34</v>
      </c>
      <c r="E61" s="233"/>
      <c r="F61" s="233"/>
      <c r="G61" s="233"/>
      <c r="R61" s="233"/>
      <c r="S61" s="233"/>
      <c r="T61" s="233"/>
      <c r="U61" s="233" t="n">
        <f aca="false">E61-R61</f>
        <v>0</v>
      </c>
      <c r="V61" s="233" t="n">
        <f aca="false">F61-S61</f>
        <v>0</v>
      </c>
      <c r="W61" s="233" t="n">
        <f aca="false">G61-T61</f>
        <v>0</v>
      </c>
    </row>
    <row r="62" s="298" customFormat="true" ht="15" hidden="true" customHeight="true" outlineLevel="0" collapsed="false">
      <c r="A62" s="338" t="s">
        <v>770</v>
      </c>
      <c r="B62" s="331" t="s">
        <v>34</v>
      </c>
      <c r="C62" s="331"/>
      <c r="D62" s="331" t="s">
        <v>34</v>
      </c>
      <c r="E62" s="233"/>
      <c r="F62" s="233"/>
      <c r="G62" s="233"/>
      <c r="R62" s="233"/>
      <c r="S62" s="233"/>
      <c r="T62" s="233"/>
      <c r="U62" s="233" t="n">
        <f aca="false">E62-R62</f>
        <v>0</v>
      </c>
      <c r="V62" s="233" t="n">
        <f aca="false">F62-S62</f>
        <v>0</v>
      </c>
      <c r="W62" s="233" t="n">
        <f aca="false">G62-T62</f>
        <v>0</v>
      </c>
    </row>
    <row r="63" s="298" customFormat="true" ht="15" hidden="true" customHeight="true" outlineLevel="0" collapsed="false">
      <c r="A63" s="338" t="s">
        <v>772</v>
      </c>
      <c r="B63" s="331" t="s">
        <v>34</v>
      </c>
      <c r="C63" s="331"/>
      <c r="D63" s="331" t="s">
        <v>34</v>
      </c>
      <c r="E63" s="233"/>
      <c r="F63" s="233"/>
      <c r="G63" s="233"/>
      <c r="R63" s="233"/>
      <c r="S63" s="233"/>
      <c r="T63" s="233"/>
      <c r="U63" s="233" t="n">
        <f aca="false">E63-R63</f>
        <v>0</v>
      </c>
      <c r="V63" s="233" t="n">
        <f aca="false">F63-S63</f>
        <v>0</v>
      </c>
      <c r="W63" s="233" t="n">
        <f aca="false">G63-T63</f>
        <v>0</v>
      </c>
    </row>
    <row r="64" s="298" customFormat="true" ht="15" hidden="true" customHeight="true" outlineLevel="0" collapsed="false">
      <c r="A64" s="338" t="s">
        <v>774</v>
      </c>
      <c r="B64" s="331" t="s">
        <v>34</v>
      </c>
      <c r="C64" s="331"/>
      <c r="D64" s="331" t="s">
        <v>34</v>
      </c>
      <c r="E64" s="233"/>
      <c r="F64" s="233"/>
      <c r="G64" s="233"/>
      <c r="R64" s="233"/>
      <c r="S64" s="233"/>
      <c r="T64" s="233"/>
      <c r="U64" s="233" t="n">
        <f aca="false">E64-R64</f>
        <v>0</v>
      </c>
      <c r="V64" s="233" t="n">
        <f aca="false">F64-S64</f>
        <v>0</v>
      </c>
      <c r="W64" s="233" t="n">
        <f aca="false">G64-T64</f>
        <v>0</v>
      </c>
    </row>
    <row r="65" s="298" customFormat="true" ht="15" hidden="true" customHeight="true" outlineLevel="0" collapsed="false">
      <c r="A65" s="338" t="s">
        <v>776</v>
      </c>
      <c r="B65" s="331" t="s">
        <v>34</v>
      </c>
      <c r="C65" s="331"/>
      <c r="D65" s="331" t="s">
        <v>34</v>
      </c>
      <c r="E65" s="233"/>
      <c r="F65" s="233"/>
      <c r="G65" s="233"/>
      <c r="R65" s="233"/>
      <c r="S65" s="233"/>
      <c r="T65" s="233"/>
      <c r="U65" s="233" t="n">
        <f aca="false">E65-R65</f>
        <v>0</v>
      </c>
      <c r="V65" s="233" t="n">
        <f aca="false">F65-S65</f>
        <v>0</v>
      </c>
      <c r="W65" s="233" t="n">
        <f aca="false">G65-T65</f>
        <v>0</v>
      </c>
    </row>
    <row r="66" s="298" customFormat="true" ht="15" hidden="true" customHeight="true" outlineLevel="0" collapsed="false">
      <c r="A66" s="338" t="s">
        <v>778</v>
      </c>
      <c r="B66" s="331" t="s">
        <v>34</v>
      </c>
      <c r="C66" s="331"/>
      <c r="D66" s="331" t="s">
        <v>34</v>
      </c>
      <c r="E66" s="233"/>
      <c r="F66" s="233"/>
      <c r="G66" s="233"/>
      <c r="R66" s="233"/>
      <c r="S66" s="233"/>
      <c r="T66" s="233"/>
      <c r="U66" s="233" t="n">
        <f aca="false">E66-R66</f>
        <v>0</v>
      </c>
      <c r="V66" s="233" t="n">
        <f aca="false">F66-S66</f>
        <v>0</v>
      </c>
      <c r="W66" s="233" t="n">
        <f aca="false">G66-T66</f>
        <v>0</v>
      </c>
    </row>
    <row r="67" s="298" customFormat="true" ht="13.5" hidden="true" customHeight="true" outlineLevel="0" collapsed="false">
      <c r="A67" s="338" t="s">
        <v>780</v>
      </c>
      <c r="B67" s="331" t="s">
        <v>34</v>
      </c>
      <c r="C67" s="331"/>
      <c r="D67" s="331" t="s">
        <v>34</v>
      </c>
      <c r="E67" s="233"/>
      <c r="F67" s="233"/>
      <c r="G67" s="233"/>
      <c r="R67" s="233"/>
      <c r="S67" s="233"/>
      <c r="T67" s="233"/>
      <c r="U67" s="233" t="n">
        <f aca="false">E67-R67</f>
        <v>0</v>
      </c>
      <c r="V67" s="233" t="n">
        <f aca="false">F67-S67</f>
        <v>0</v>
      </c>
      <c r="W67" s="233" t="n">
        <f aca="false">G67-T67</f>
        <v>0</v>
      </c>
    </row>
    <row r="68" s="298" customFormat="true" ht="15" hidden="true" customHeight="true" outlineLevel="0" collapsed="false">
      <c r="A68" s="338" t="s">
        <v>782</v>
      </c>
      <c r="B68" s="331" t="s">
        <v>34</v>
      </c>
      <c r="C68" s="331"/>
      <c r="D68" s="331" t="s">
        <v>34</v>
      </c>
      <c r="E68" s="233"/>
      <c r="F68" s="233"/>
      <c r="G68" s="233"/>
      <c r="R68" s="233"/>
      <c r="S68" s="233"/>
      <c r="T68" s="233"/>
      <c r="U68" s="233" t="n">
        <f aca="false">E68-R68</f>
        <v>0</v>
      </c>
      <c r="V68" s="233" t="n">
        <f aca="false">F68-S68</f>
        <v>0</v>
      </c>
      <c r="W68" s="233" t="n">
        <f aca="false">G68-T68</f>
        <v>0</v>
      </c>
    </row>
    <row r="69" s="298" customFormat="true" ht="30" hidden="true" customHeight="true" outlineLevel="0" collapsed="false">
      <c r="A69" s="338" t="s">
        <v>783</v>
      </c>
      <c r="B69" s="331" t="s">
        <v>34</v>
      </c>
      <c r="C69" s="331"/>
      <c r="D69" s="331" t="s">
        <v>34</v>
      </c>
      <c r="E69" s="233"/>
      <c r="F69" s="233"/>
      <c r="G69" s="233"/>
      <c r="R69" s="233"/>
      <c r="S69" s="233"/>
      <c r="T69" s="233"/>
      <c r="U69" s="233" t="n">
        <f aca="false">E69-R69</f>
        <v>0</v>
      </c>
      <c r="V69" s="233" t="n">
        <f aca="false">F69-S69</f>
        <v>0</v>
      </c>
      <c r="W69" s="233" t="n">
        <f aca="false">G69-T69</f>
        <v>0</v>
      </c>
    </row>
    <row r="70" s="206" customFormat="true" ht="14.25" hidden="false" customHeight="true" outlineLevel="0" collapsed="false">
      <c r="A70" s="334" t="s">
        <v>792</v>
      </c>
      <c r="B70" s="335" t="s">
        <v>34</v>
      </c>
      <c r="C70" s="335" t="s">
        <v>34</v>
      </c>
      <c r="D70" s="335" t="s">
        <v>34</v>
      </c>
      <c r="E70" s="337" t="n">
        <f aca="false">SUM(E71:E80)</f>
        <v>0</v>
      </c>
      <c r="F70" s="337" t="n">
        <f aca="false">SUM(F71:F80)</f>
        <v>0</v>
      </c>
      <c r="G70" s="337" t="n">
        <f aca="false">SUM(G71:G80)</f>
        <v>0</v>
      </c>
      <c r="H70" s="206" t="s">
        <v>462</v>
      </c>
      <c r="I70" s="192"/>
      <c r="J70" s="192"/>
      <c r="K70" s="192"/>
      <c r="L70" s="192"/>
      <c r="M70" s="192"/>
      <c r="N70" s="192"/>
      <c r="R70" s="337"/>
      <c r="S70" s="337"/>
      <c r="T70" s="337"/>
      <c r="U70" s="337" t="n">
        <f aca="false">E70-R70</f>
        <v>0</v>
      </c>
      <c r="V70" s="337" t="n">
        <f aca="false">F70-S70</f>
        <v>0</v>
      </c>
      <c r="W70" s="337" t="n">
        <f aca="false">G70-T70</f>
        <v>0</v>
      </c>
    </row>
    <row r="71" s="298" customFormat="true" ht="30" hidden="true" customHeight="true" outlineLevel="0" collapsed="false">
      <c r="A71" s="338" t="s">
        <v>767</v>
      </c>
      <c r="B71" s="331" t="s">
        <v>34</v>
      </c>
      <c r="C71" s="331"/>
      <c r="D71" s="331" t="s">
        <v>34</v>
      </c>
      <c r="E71" s="233"/>
      <c r="F71" s="233"/>
      <c r="G71" s="233"/>
      <c r="R71" s="233"/>
      <c r="S71" s="233"/>
      <c r="T71" s="233"/>
      <c r="U71" s="233" t="n">
        <f aca="false">E71-R71</f>
        <v>0</v>
      </c>
      <c r="V71" s="233" t="n">
        <f aca="false">F71-S71</f>
        <v>0</v>
      </c>
      <c r="W71" s="233" t="n">
        <f aca="false">G71-T71</f>
        <v>0</v>
      </c>
    </row>
    <row r="72" s="298" customFormat="true" ht="15" hidden="true" customHeight="true" outlineLevel="0" collapsed="false">
      <c r="A72" s="338" t="s">
        <v>768</v>
      </c>
      <c r="B72" s="331" t="s">
        <v>34</v>
      </c>
      <c r="C72" s="331"/>
      <c r="D72" s="331" t="s">
        <v>34</v>
      </c>
      <c r="E72" s="233"/>
      <c r="F72" s="233"/>
      <c r="G72" s="233"/>
      <c r="R72" s="233"/>
      <c r="S72" s="233"/>
      <c r="T72" s="233"/>
      <c r="U72" s="233" t="n">
        <f aca="false">E72-R72</f>
        <v>0</v>
      </c>
      <c r="V72" s="233" t="n">
        <f aca="false">F72-S72</f>
        <v>0</v>
      </c>
      <c r="W72" s="233" t="n">
        <f aca="false">G72-T72</f>
        <v>0</v>
      </c>
    </row>
    <row r="73" s="298" customFormat="true" ht="15" hidden="true" customHeight="true" outlineLevel="0" collapsed="false">
      <c r="A73" s="338" t="s">
        <v>770</v>
      </c>
      <c r="B73" s="331" t="s">
        <v>34</v>
      </c>
      <c r="C73" s="331"/>
      <c r="D73" s="331" t="s">
        <v>34</v>
      </c>
      <c r="E73" s="233"/>
      <c r="F73" s="233"/>
      <c r="G73" s="233"/>
      <c r="R73" s="233"/>
      <c r="S73" s="233"/>
      <c r="T73" s="233"/>
      <c r="U73" s="233" t="n">
        <f aca="false">E73-R73</f>
        <v>0</v>
      </c>
      <c r="V73" s="233" t="n">
        <f aca="false">F73-S73</f>
        <v>0</v>
      </c>
      <c r="W73" s="233" t="n">
        <f aca="false">G73-T73</f>
        <v>0</v>
      </c>
    </row>
    <row r="74" s="298" customFormat="true" ht="15" hidden="true" customHeight="true" outlineLevel="0" collapsed="false">
      <c r="A74" s="338" t="s">
        <v>772</v>
      </c>
      <c r="B74" s="331" t="s">
        <v>34</v>
      </c>
      <c r="C74" s="331"/>
      <c r="D74" s="331" t="s">
        <v>34</v>
      </c>
      <c r="E74" s="233"/>
      <c r="F74" s="233"/>
      <c r="G74" s="233"/>
      <c r="R74" s="233"/>
      <c r="S74" s="233"/>
      <c r="T74" s="233"/>
      <c r="U74" s="233" t="n">
        <f aca="false">E74-R74</f>
        <v>0</v>
      </c>
      <c r="V74" s="233" t="n">
        <f aca="false">F74-S74</f>
        <v>0</v>
      </c>
      <c r="W74" s="233" t="n">
        <f aca="false">G74-T74</f>
        <v>0</v>
      </c>
    </row>
    <row r="75" s="298" customFormat="true" ht="15" hidden="true" customHeight="true" outlineLevel="0" collapsed="false">
      <c r="A75" s="338" t="s">
        <v>774</v>
      </c>
      <c r="B75" s="331" t="s">
        <v>34</v>
      </c>
      <c r="C75" s="331"/>
      <c r="D75" s="331" t="s">
        <v>34</v>
      </c>
      <c r="E75" s="233"/>
      <c r="F75" s="233"/>
      <c r="G75" s="233"/>
      <c r="R75" s="233"/>
      <c r="S75" s="233"/>
      <c r="T75" s="233"/>
      <c r="U75" s="233" t="n">
        <f aca="false">E75-R75</f>
        <v>0</v>
      </c>
      <c r="V75" s="233" t="n">
        <f aca="false">F75-S75</f>
        <v>0</v>
      </c>
      <c r="W75" s="233" t="n">
        <f aca="false">G75-T75</f>
        <v>0</v>
      </c>
    </row>
    <row r="76" s="298" customFormat="true" ht="15" hidden="true" customHeight="true" outlineLevel="0" collapsed="false">
      <c r="A76" s="338" t="s">
        <v>776</v>
      </c>
      <c r="B76" s="331" t="s">
        <v>34</v>
      </c>
      <c r="C76" s="331"/>
      <c r="D76" s="331" t="s">
        <v>34</v>
      </c>
      <c r="E76" s="233"/>
      <c r="F76" s="233"/>
      <c r="G76" s="233"/>
      <c r="R76" s="233"/>
      <c r="S76" s="233"/>
      <c r="T76" s="233"/>
      <c r="U76" s="233" t="n">
        <f aca="false">E76-R76</f>
        <v>0</v>
      </c>
      <c r="V76" s="233" t="n">
        <f aca="false">F76-S76</f>
        <v>0</v>
      </c>
      <c r="W76" s="233" t="n">
        <f aca="false">G76-T76</f>
        <v>0</v>
      </c>
    </row>
    <row r="77" s="298" customFormat="true" ht="15" hidden="true" customHeight="true" outlineLevel="0" collapsed="false">
      <c r="A77" s="338" t="s">
        <v>778</v>
      </c>
      <c r="B77" s="331" t="s">
        <v>34</v>
      </c>
      <c r="C77" s="331"/>
      <c r="D77" s="331" t="s">
        <v>34</v>
      </c>
      <c r="E77" s="233"/>
      <c r="F77" s="233"/>
      <c r="G77" s="233"/>
      <c r="R77" s="233"/>
      <c r="S77" s="233"/>
      <c r="T77" s="233"/>
      <c r="U77" s="233" t="n">
        <f aca="false">E77-R77</f>
        <v>0</v>
      </c>
      <c r="V77" s="233" t="n">
        <f aca="false">F77-S77</f>
        <v>0</v>
      </c>
      <c r="W77" s="233" t="n">
        <f aca="false">G77-T77</f>
        <v>0</v>
      </c>
    </row>
    <row r="78" s="298" customFormat="true" ht="15" hidden="true" customHeight="true" outlineLevel="0" collapsed="false">
      <c r="A78" s="338" t="s">
        <v>780</v>
      </c>
      <c r="B78" s="331" t="s">
        <v>34</v>
      </c>
      <c r="C78" s="331"/>
      <c r="D78" s="331" t="s">
        <v>34</v>
      </c>
      <c r="E78" s="233"/>
      <c r="F78" s="233"/>
      <c r="G78" s="233"/>
      <c r="R78" s="233"/>
      <c r="S78" s="233"/>
      <c r="T78" s="233"/>
      <c r="U78" s="233" t="n">
        <f aca="false">E78-R78</f>
        <v>0</v>
      </c>
      <c r="V78" s="233" t="n">
        <f aca="false">F78-S78</f>
        <v>0</v>
      </c>
      <c r="W78" s="233" t="n">
        <f aca="false">G78-T78</f>
        <v>0</v>
      </c>
    </row>
    <row r="79" s="298" customFormat="true" ht="15" hidden="true" customHeight="true" outlineLevel="0" collapsed="false">
      <c r="A79" s="338" t="s">
        <v>782</v>
      </c>
      <c r="B79" s="331" t="s">
        <v>34</v>
      </c>
      <c r="C79" s="331"/>
      <c r="D79" s="331" t="s">
        <v>34</v>
      </c>
      <c r="E79" s="233"/>
      <c r="F79" s="233"/>
      <c r="G79" s="233"/>
      <c r="R79" s="233"/>
      <c r="S79" s="233"/>
      <c r="T79" s="233"/>
      <c r="U79" s="233" t="n">
        <f aca="false">E79-R79</f>
        <v>0</v>
      </c>
      <c r="V79" s="233" t="n">
        <f aca="false">F79-S79</f>
        <v>0</v>
      </c>
      <c r="W79" s="233" t="n">
        <f aca="false">G79-T79</f>
        <v>0</v>
      </c>
    </row>
    <row r="80" s="298" customFormat="true" ht="30" hidden="true" customHeight="true" outlineLevel="0" collapsed="false">
      <c r="A80" s="338" t="s">
        <v>783</v>
      </c>
      <c r="B80" s="331" t="s">
        <v>34</v>
      </c>
      <c r="C80" s="331"/>
      <c r="D80" s="331" t="s">
        <v>34</v>
      </c>
      <c r="E80" s="233"/>
      <c r="F80" s="233"/>
      <c r="G80" s="233"/>
      <c r="R80" s="233"/>
      <c r="S80" s="233"/>
      <c r="T80" s="233"/>
      <c r="U80" s="233" t="n">
        <f aca="false">E80-R80</f>
        <v>0</v>
      </c>
      <c r="V80" s="233" t="n">
        <f aca="false">F80-S80</f>
        <v>0</v>
      </c>
      <c r="W80" s="233" t="n">
        <f aca="false">G80-T80</f>
        <v>0</v>
      </c>
    </row>
    <row r="81" s="206" customFormat="true" ht="14.25" hidden="false" customHeight="true" outlineLevel="0" collapsed="false">
      <c r="A81" s="334" t="s">
        <v>62</v>
      </c>
      <c r="B81" s="335" t="s">
        <v>34</v>
      </c>
      <c r="C81" s="335" t="s">
        <v>34</v>
      </c>
      <c r="D81" s="335" t="s">
        <v>34</v>
      </c>
      <c r="E81" s="209" t="n">
        <f aca="false">SUM(E82,E83,E84,E85,E86,E87,E88,E96,E94,E120,E138,E140,E141,E142,E143,E145,E155,E92,E95,E139,E91,E93,E137,E1223)</f>
        <v>8077096.06</v>
      </c>
      <c r="F81" s="209" t="n">
        <f aca="false">SUM(F82,F83,F84,F85,F86,F87,F88,F96,F94,F120,F138,F140,F141,F142,F143,F145,F155,F92,F95,F139,F91,F93,F137,F1223)</f>
        <v>7423020</v>
      </c>
      <c r="G81" s="209" t="n">
        <f aca="false">SUM(G82,G83,G84,G85,G86,G87,G88,G96,G94,G120,G138,G140,G141,G142,G143,G145,G155,G92,G95,G139,G91,G93,G137,G1223)</f>
        <v>7423020</v>
      </c>
      <c r="H81" s="341" t="s">
        <v>793</v>
      </c>
      <c r="R81" s="209"/>
      <c r="S81" s="209"/>
      <c r="T81" s="209"/>
      <c r="U81" s="209" t="n">
        <f aca="false">E81-R81</f>
        <v>8077096.06</v>
      </c>
      <c r="V81" s="209" t="n">
        <f aca="false">F81-S81</f>
        <v>7423020</v>
      </c>
      <c r="W81" s="209" t="n">
        <f aca="false">G81-T81</f>
        <v>7423020</v>
      </c>
    </row>
    <row r="82" customFormat="false" ht="15" hidden="false" customHeight="true" outlineLevel="0" collapsed="false">
      <c r="A82" s="231" t="s">
        <v>667</v>
      </c>
      <c r="B82" s="232" t="s">
        <v>521</v>
      </c>
      <c r="C82" s="232" t="s">
        <v>522</v>
      </c>
      <c r="D82" s="232" t="s">
        <v>34</v>
      </c>
      <c r="E82" s="233" t="n">
        <f aca="false">SUM(E982,E172,E262,E352,E802,E2232,E532,E892,E622,E712)</f>
        <v>690244</v>
      </c>
      <c r="F82" s="233" t="n">
        <f aca="false">SUM(F982,F172,F262,F352,F802,F2232,F532,F892,F622,F712)</f>
        <v>690244</v>
      </c>
      <c r="G82" s="233" t="n">
        <f aca="false">SUM(G982,G172,G262,G352,G802,G2232,G532,G892,G622,G712)</f>
        <v>690244</v>
      </c>
      <c r="H82" s="193"/>
      <c r="R82" s="233"/>
      <c r="S82" s="233"/>
      <c r="T82" s="233"/>
      <c r="U82" s="233" t="n">
        <f aca="false">E82-R82</f>
        <v>690244</v>
      </c>
      <c r="V82" s="233" t="n">
        <f aca="false">F82-S82</f>
        <v>690244</v>
      </c>
      <c r="W82" s="233" t="n">
        <f aca="false">G82-T82</f>
        <v>690244</v>
      </c>
    </row>
    <row r="83" customFormat="false" ht="15" hidden="false" customHeight="true" outlineLevel="0" collapsed="false">
      <c r="A83" s="231" t="s">
        <v>524</v>
      </c>
      <c r="B83" s="232" t="s">
        <v>521</v>
      </c>
      <c r="C83" s="232" t="s">
        <v>525</v>
      </c>
      <c r="D83" s="232" t="s">
        <v>34</v>
      </c>
      <c r="E83" s="233" t="n">
        <f aca="false">SUM(E983,E173,E263,E353,E803,E2233,E533,E893,E623,E713)</f>
        <v>1000</v>
      </c>
      <c r="F83" s="233" t="n">
        <f aca="false">SUM(F983,F173,F263,F353,F803,F2233,F533,F893,F623,F713)</f>
        <v>1000</v>
      </c>
      <c r="G83" s="233" t="n">
        <f aca="false">SUM(G983,G173,G263,G353,G803,G2233,G533,G893,G623,G713)</f>
        <v>1000</v>
      </c>
      <c r="H83" s="193"/>
      <c r="R83" s="233"/>
      <c r="S83" s="233"/>
      <c r="T83" s="233"/>
      <c r="U83" s="233" t="n">
        <f aca="false">E83-R83</f>
        <v>1000</v>
      </c>
      <c r="V83" s="233" t="n">
        <f aca="false">F83-S83</f>
        <v>1000</v>
      </c>
      <c r="W83" s="233" t="n">
        <f aca="false">G83-T83</f>
        <v>1000</v>
      </c>
    </row>
    <row r="84" s="240" customFormat="true" ht="15" hidden="false" customHeight="true" outlineLevel="0" collapsed="false">
      <c r="A84" s="231" t="s">
        <v>526</v>
      </c>
      <c r="B84" s="232" t="s">
        <v>529</v>
      </c>
      <c r="C84" s="232" t="s">
        <v>525</v>
      </c>
      <c r="D84" s="232" t="s">
        <v>34</v>
      </c>
      <c r="E84" s="233" t="n">
        <f aca="false">SUM(E984,E174,E264,E354,E804,E2234,E534,E894,E624,E714)</f>
        <v>0</v>
      </c>
      <c r="F84" s="233" t="n">
        <f aca="false">SUM(F984,F174,F264,F354,F804,F2234,F534,F894,F624,F714)</f>
        <v>0</v>
      </c>
      <c r="G84" s="233" t="n">
        <f aca="false">SUM(G984,G174,G264,G354,G804,G2234,G534,G894,G624,G714)</f>
        <v>0</v>
      </c>
      <c r="H84" s="239"/>
      <c r="I84" s="239"/>
      <c r="R84" s="233"/>
      <c r="S84" s="233"/>
      <c r="T84" s="233"/>
      <c r="U84" s="233" t="n">
        <f aca="false">E84-R84</f>
        <v>0</v>
      </c>
      <c r="V84" s="233" t="n">
        <f aca="false">F84-S84</f>
        <v>0</v>
      </c>
      <c r="W84" s="233" t="n">
        <f aca="false">G84-T84</f>
        <v>0</v>
      </c>
    </row>
    <row r="85" s="240" customFormat="true" ht="15" hidden="false" customHeight="true" outlineLevel="0" collapsed="false">
      <c r="A85" s="231" t="s">
        <v>530</v>
      </c>
      <c r="B85" s="232" t="s">
        <v>529</v>
      </c>
      <c r="C85" s="232" t="s">
        <v>532</v>
      </c>
      <c r="D85" s="232" t="s">
        <v>34</v>
      </c>
      <c r="E85" s="233" t="n">
        <f aca="false">SUM(E985,E175,E265,E355,E805,E2235,E535,E895,E625,E715)</f>
        <v>0</v>
      </c>
      <c r="F85" s="233" t="n">
        <f aca="false">SUM(F985,F175,F265,F355,F805,F2235,F535,F895,F625,F715)</f>
        <v>0</v>
      </c>
      <c r="G85" s="233" t="n">
        <f aca="false">SUM(G985,G175,G265,G355,G805,G2235,G535,G895,G625,G715)</f>
        <v>0</v>
      </c>
      <c r="H85" s="239"/>
      <c r="I85" s="239"/>
      <c r="R85" s="233"/>
      <c r="S85" s="233"/>
      <c r="T85" s="233"/>
      <c r="U85" s="233" t="n">
        <f aca="false">E85-R85</f>
        <v>0</v>
      </c>
      <c r="V85" s="233" t="n">
        <f aca="false">F85-S85</f>
        <v>0</v>
      </c>
      <c r="W85" s="233" t="n">
        <f aca="false">G85-T85</f>
        <v>0</v>
      </c>
    </row>
    <row r="86" s="240" customFormat="true" ht="15" hidden="false" customHeight="true" outlineLevel="0" collapsed="false">
      <c r="A86" s="231" t="s">
        <v>533</v>
      </c>
      <c r="B86" s="232" t="s">
        <v>529</v>
      </c>
      <c r="C86" s="232" t="s">
        <v>525</v>
      </c>
      <c r="D86" s="232" t="s">
        <v>34</v>
      </c>
      <c r="E86" s="233" t="n">
        <f aca="false">SUM(E986,E176,E266,E356,E806,E2236,E536,E896,E626,E716)</f>
        <v>0</v>
      </c>
      <c r="F86" s="233" t="n">
        <f aca="false">SUM(F986,F176,F266,F356,F806,F2236,F536,F896,F626,F716)</f>
        <v>0</v>
      </c>
      <c r="G86" s="233" t="n">
        <f aca="false">SUM(G986,G176,G266,G356,G806,G2236,G536,G896,G626,G716)</f>
        <v>0</v>
      </c>
      <c r="H86" s="239"/>
      <c r="I86" s="239"/>
      <c r="R86" s="233"/>
      <c r="S86" s="233"/>
      <c r="T86" s="233"/>
      <c r="U86" s="233" t="n">
        <f aca="false">E86-R86</f>
        <v>0</v>
      </c>
      <c r="V86" s="233" t="n">
        <f aca="false">F86-S86</f>
        <v>0</v>
      </c>
      <c r="W86" s="233" t="n">
        <f aca="false">G86-T86</f>
        <v>0</v>
      </c>
    </row>
    <row r="87" customFormat="false" ht="15" hidden="false" customHeight="true" outlineLevel="0" collapsed="false">
      <c r="A87" s="231" t="s">
        <v>668</v>
      </c>
      <c r="B87" s="232" t="s">
        <v>536</v>
      </c>
      <c r="C87" s="232" t="s">
        <v>537</v>
      </c>
      <c r="D87" s="232" t="s">
        <v>34</v>
      </c>
      <c r="E87" s="233" t="n">
        <f aca="false">SUM(E987,E177,E267,E357,E807,E2237,E537,E897,E627,E717)</f>
        <v>208756</v>
      </c>
      <c r="F87" s="233" t="n">
        <f aca="false">SUM(F987,F177,F267,F357,F807,F2237,F537,F897,F627,F717)</f>
        <v>208756</v>
      </c>
      <c r="G87" s="233" t="n">
        <f aca="false">SUM(G987,G177,G267,G357,G807,G2237,G537,G897,G627,G717)</f>
        <v>208756</v>
      </c>
      <c r="H87" s="193"/>
      <c r="R87" s="233"/>
      <c r="S87" s="233"/>
      <c r="T87" s="233"/>
      <c r="U87" s="233" t="n">
        <f aca="false">E87-R87</f>
        <v>208756</v>
      </c>
      <c r="V87" s="233" t="n">
        <f aca="false">F87-S87</f>
        <v>208756</v>
      </c>
      <c r="W87" s="233" t="n">
        <f aca="false">G87-T87</f>
        <v>208756</v>
      </c>
    </row>
    <row r="88" s="196" customFormat="true" ht="14.25" hidden="false" customHeight="true" outlineLevel="0" collapsed="false">
      <c r="A88" s="244" t="s">
        <v>538</v>
      </c>
      <c r="B88" s="245" t="s">
        <v>539</v>
      </c>
      <c r="C88" s="245" t="s">
        <v>540</v>
      </c>
      <c r="D88" s="245" t="s">
        <v>34</v>
      </c>
      <c r="E88" s="216" t="n">
        <f aca="false">SUM(E89:E90)</f>
        <v>1000</v>
      </c>
      <c r="F88" s="216" t="n">
        <f aca="false">SUM(F89:F90)</f>
        <v>1000</v>
      </c>
      <c r="G88" s="216" t="n">
        <f aca="false">SUM(G89:G90)</f>
        <v>1000</v>
      </c>
      <c r="H88" s="230"/>
      <c r="R88" s="216"/>
      <c r="S88" s="216"/>
      <c r="T88" s="216"/>
      <c r="U88" s="216" t="n">
        <f aca="false">E88-R88</f>
        <v>1000</v>
      </c>
      <c r="V88" s="216" t="n">
        <f aca="false">F88-S88</f>
        <v>1000</v>
      </c>
      <c r="W88" s="216" t="n">
        <f aca="false">G88-T88</f>
        <v>1000</v>
      </c>
    </row>
    <row r="89" customFormat="false" ht="30" hidden="false" customHeight="true" outlineLevel="0" collapsed="false">
      <c r="A89" s="231" t="s">
        <v>794</v>
      </c>
      <c r="B89" s="232" t="s">
        <v>539</v>
      </c>
      <c r="C89" s="232" t="s">
        <v>540</v>
      </c>
      <c r="D89" s="232" t="s">
        <v>34</v>
      </c>
      <c r="E89" s="233" t="n">
        <f aca="false">SUM(E989,E179,E269,E359,E809,E2239,E539,E899,E629,E719)</f>
        <v>0</v>
      </c>
      <c r="F89" s="233" t="n">
        <f aca="false">SUM(F989,F179,F269,F359,F809,F2239,F539,F899,F629,F719)</f>
        <v>0</v>
      </c>
      <c r="G89" s="233" t="n">
        <f aca="false">SUM(G989,G179,G269,G359,G809,G2239,G539,G899,G629,G719)</f>
        <v>0</v>
      </c>
      <c r="H89" s="193"/>
      <c r="I89" s="193"/>
      <c r="R89" s="233"/>
      <c r="S89" s="233"/>
      <c r="T89" s="233"/>
      <c r="U89" s="233" t="n">
        <f aca="false">E89-R89</f>
        <v>0</v>
      </c>
      <c r="V89" s="233" t="n">
        <f aca="false">F89-S89</f>
        <v>0</v>
      </c>
      <c r="W89" s="233" t="n">
        <f aca="false">G89-T89</f>
        <v>0</v>
      </c>
    </row>
    <row r="90" s="240" customFormat="true" ht="15" hidden="false" customHeight="true" outlineLevel="0" collapsed="false">
      <c r="A90" s="231" t="s">
        <v>542</v>
      </c>
      <c r="B90" s="232" t="s">
        <v>539</v>
      </c>
      <c r="C90" s="232" t="s">
        <v>540</v>
      </c>
      <c r="D90" s="232" t="s">
        <v>34</v>
      </c>
      <c r="E90" s="233" t="n">
        <f aca="false">SUM(E990,E180,E270,E360,E810,E450,E540,E900,E630,E720)</f>
        <v>1000</v>
      </c>
      <c r="F90" s="233" t="n">
        <f aca="false">SUM(F990,F180,F270,F360,F810,F450,F540,F900,F630,F720)</f>
        <v>1000</v>
      </c>
      <c r="G90" s="233" t="n">
        <f aca="false">SUM(G990,G180,G270,G360,G810,G450,G540,G900,G630,G720)</f>
        <v>1000</v>
      </c>
      <c r="H90" s="239"/>
      <c r="I90" s="239"/>
      <c r="R90" s="233"/>
      <c r="S90" s="233"/>
      <c r="T90" s="233"/>
      <c r="U90" s="233" t="n">
        <f aca="false">E90-R90</f>
        <v>1000</v>
      </c>
      <c r="V90" s="233" t="n">
        <f aca="false">F90-S90</f>
        <v>1000</v>
      </c>
      <c r="W90" s="233" t="n">
        <f aca="false">G90-T90</f>
        <v>1000</v>
      </c>
    </row>
    <row r="91" s="240" customFormat="true" ht="15" hidden="false" customHeight="true" outlineLevel="0" collapsed="false">
      <c r="A91" s="231" t="s">
        <v>543</v>
      </c>
      <c r="B91" s="232" t="s">
        <v>539</v>
      </c>
      <c r="C91" s="232" t="s">
        <v>544</v>
      </c>
      <c r="D91" s="232" t="s">
        <v>34</v>
      </c>
      <c r="E91" s="233" t="n">
        <f aca="false">SUM(E991,E181,E271,E361,E811,E451,E541,E901,E631,E721)</f>
        <v>0</v>
      </c>
      <c r="F91" s="233" t="n">
        <f aca="false">SUM(F991,F181,F271,F361,F811,F451,F541,F901,F631,F721)</f>
        <v>0</v>
      </c>
      <c r="G91" s="233" t="n">
        <f aca="false">SUM(G991,G181,G271,G361,G811,G451,G541,G901,G631,G721)</f>
        <v>0</v>
      </c>
      <c r="I91" s="239"/>
      <c r="R91" s="233"/>
      <c r="S91" s="233"/>
      <c r="T91" s="233"/>
      <c r="U91" s="233" t="n">
        <f aca="false">E91-R91</f>
        <v>0</v>
      </c>
      <c r="V91" s="233" t="n">
        <f aca="false">F91-S91</f>
        <v>0</v>
      </c>
      <c r="W91" s="233" t="n">
        <f aca="false">G91-T91</f>
        <v>0</v>
      </c>
    </row>
    <row r="92" customFormat="false" ht="15" hidden="false" customHeight="true" outlineLevel="0" collapsed="false">
      <c r="A92" s="231" t="s">
        <v>795</v>
      </c>
      <c r="B92" s="232" t="s">
        <v>547</v>
      </c>
      <c r="C92" s="232" t="s">
        <v>548</v>
      </c>
      <c r="D92" s="232" t="s">
        <v>34</v>
      </c>
      <c r="E92" s="233" t="n">
        <f aca="false">SUM(E992,E182,E272,E362,E812,E452,E542,E902,E632,E722)</f>
        <v>0</v>
      </c>
      <c r="F92" s="233" t="n">
        <f aca="false">SUM(F992,F182,F272,F362,F812,F452,F542,F902,F632,F722)</f>
        <v>0</v>
      </c>
      <c r="G92" s="233" t="n">
        <f aca="false">SUM(G992,G182,G272,G362,G812,G452,G542,G902,G632,G722)</f>
        <v>0</v>
      </c>
      <c r="H92" s="193"/>
      <c r="I92" s="193"/>
      <c r="R92" s="233"/>
      <c r="S92" s="233"/>
      <c r="T92" s="233"/>
      <c r="U92" s="233" t="n">
        <f aca="false">E92-R92</f>
        <v>0</v>
      </c>
      <c r="V92" s="233" t="n">
        <f aca="false">F92-S92</f>
        <v>0</v>
      </c>
      <c r="W92" s="233" t="n">
        <f aca="false">G92-T92</f>
        <v>0</v>
      </c>
    </row>
    <row r="93" customFormat="false" ht="15" hidden="false" customHeight="true" outlineLevel="0" collapsed="false">
      <c r="A93" s="231" t="s">
        <v>796</v>
      </c>
      <c r="B93" s="254" t="s">
        <v>547</v>
      </c>
      <c r="C93" s="232" t="s">
        <v>548</v>
      </c>
      <c r="D93" s="232" t="s">
        <v>34</v>
      </c>
      <c r="E93" s="233" t="n">
        <f aca="false">SUM(E994,E183,E273,E363,E813,E453,E543,E903,E633,E723)</f>
        <v>21000</v>
      </c>
      <c r="F93" s="233" t="n">
        <f aca="false">SUM(F994,F183,F273,F363,F813,F453,F543,F903,F633,F723)</f>
        <v>21000</v>
      </c>
      <c r="G93" s="233" t="n">
        <f aca="false">SUM(G994,G183,G273,G363,G813,G453,G543,G903,G633,G723)</f>
        <v>21000</v>
      </c>
      <c r="H93" s="193"/>
      <c r="I93" s="193"/>
      <c r="R93" s="233"/>
      <c r="S93" s="233"/>
      <c r="T93" s="233"/>
      <c r="U93" s="233" t="n">
        <f aca="false">E93-R93</f>
        <v>21000</v>
      </c>
      <c r="V93" s="233" t="n">
        <f aca="false">F93-S93</f>
        <v>21000</v>
      </c>
      <c r="W93" s="233" t="n">
        <f aca="false">G93-T93</f>
        <v>21000</v>
      </c>
    </row>
    <row r="94" customFormat="false" ht="15" hidden="false" customHeight="true" outlineLevel="0" collapsed="false">
      <c r="A94" s="251" t="s">
        <v>797</v>
      </c>
      <c r="B94" s="254" t="s">
        <v>539</v>
      </c>
      <c r="C94" s="232" t="s">
        <v>548</v>
      </c>
      <c r="D94" s="232" t="s">
        <v>34</v>
      </c>
      <c r="E94" s="233" t="n">
        <f aca="false">SUM(E994,E184,E274,E364,E814,E454,E5223,E904,E634,E724)</f>
        <v>129000</v>
      </c>
      <c r="F94" s="233" t="n">
        <f aca="false">SUM(F994,F184,F274,F364,F814,F454,F5223,F904,F634,F724)</f>
        <v>129000</v>
      </c>
      <c r="G94" s="233" t="n">
        <f aca="false">SUM(G994,G184,G274,G364,G814,G454,G5223,G904,G634,G724)</f>
        <v>129000</v>
      </c>
      <c r="H94" s="240"/>
      <c r="I94" s="239"/>
      <c r="R94" s="233"/>
      <c r="S94" s="233"/>
      <c r="T94" s="233"/>
      <c r="U94" s="233" t="n">
        <f aca="false">E94-R94</f>
        <v>129000</v>
      </c>
      <c r="V94" s="233" t="n">
        <f aca="false">F94-S94</f>
        <v>129000</v>
      </c>
      <c r="W94" s="233" t="n">
        <f aca="false">G94-T94</f>
        <v>129000</v>
      </c>
    </row>
    <row r="95" s="240" customFormat="true" ht="15" hidden="false" customHeight="true" outlineLevel="0" collapsed="false">
      <c r="A95" s="251" t="s">
        <v>553</v>
      </c>
      <c r="B95" s="254" t="s">
        <v>539</v>
      </c>
      <c r="C95" s="232" t="s">
        <v>554</v>
      </c>
      <c r="D95" s="232" t="s">
        <v>34</v>
      </c>
      <c r="E95" s="233" t="n">
        <f aca="false">SUM(E995,E185,E275,E365,E815,E455,E545,E905,E635,E725)</f>
        <v>0</v>
      </c>
      <c r="F95" s="233" t="n">
        <f aca="false">SUM(F995,F185,F275,F365,F815,F455,F545,F905,F635,F725)</f>
        <v>0</v>
      </c>
      <c r="G95" s="233" t="n">
        <f aca="false">SUM(G995,G185,G275,G365,G815,G455,G545,G905,G635,G725)</f>
        <v>0</v>
      </c>
      <c r="H95" s="239"/>
      <c r="I95" s="239"/>
      <c r="R95" s="233"/>
      <c r="S95" s="233"/>
      <c r="T95" s="233"/>
      <c r="U95" s="233" t="n">
        <f aca="false">E95-R95</f>
        <v>0</v>
      </c>
      <c r="V95" s="233" t="n">
        <f aca="false">F95-S95</f>
        <v>0</v>
      </c>
      <c r="W95" s="233" t="n">
        <f aca="false">G95-T95</f>
        <v>0</v>
      </c>
    </row>
    <row r="96" s="196" customFormat="true" ht="18" hidden="false" customHeight="true" outlineLevel="0" collapsed="false">
      <c r="A96" s="244" t="s">
        <v>555</v>
      </c>
      <c r="B96" s="245" t="s">
        <v>539</v>
      </c>
      <c r="C96" s="245" t="s">
        <v>556</v>
      </c>
      <c r="D96" s="342" t="s">
        <v>34</v>
      </c>
      <c r="E96" s="246" t="n">
        <f aca="false">SUM(E97:E119)</f>
        <v>40000</v>
      </c>
      <c r="F96" s="246" t="n">
        <f aca="false">SUM(F97:F119)</f>
        <v>40000</v>
      </c>
      <c r="G96" s="246" t="n">
        <f aca="false">SUM(G97:G119)</f>
        <v>40000</v>
      </c>
      <c r="H96" s="230"/>
      <c r="I96" s="230"/>
      <c r="R96" s="246"/>
      <c r="S96" s="246"/>
      <c r="T96" s="246"/>
      <c r="U96" s="246" t="n">
        <f aca="false">E96-R96</f>
        <v>40000</v>
      </c>
      <c r="V96" s="246" t="n">
        <f aca="false">F96-S96</f>
        <v>40000</v>
      </c>
      <c r="W96" s="246" t="n">
        <f aca="false">G96-T96</f>
        <v>40000</v>
      </c>
    </row>
    <row r="97" customFormat="false" ht="29.25" hidden="false" customHeight="true" outlineLevel="0" collapsed="false">
      <c r="A97" s="231" t="s">
        <v>798</v>
      </c>
      <c r="B97" s="232" t="s">
        <v>539</v>
      </c>
      <c r="C97" s="232" t="s">
        <v>556</v>
      </c>
      <c r="D97" s="232" t="s">
        <v>34</v>
      </c>
      <c r="E97" s="233" t="n">
        <f aca="false">SUM(E997,E187,E277,E367,E817,E457,E547,E907,E637,E727)</f>
        <v>0</v>
      </c>
      <c r="F97" s="233" t="n">
        <f aca="false">SUM(F997,F187,F277,F367,F817,F457,F547,F907,F637,F727)</f>
        <v>0</v>
      </c>
      <c r="G97" s="233" t="n">
        <f aca="false">SUM(G997,G187,G277,G367,G817,G457,G547,G907,G637,G727)</f>
        <v>0</v>
      </c>
      <c r="H97" s="193"/>
      <c r="I97" s="193"/>
      <c r="R97" s="233"/>
      <c r="S97" s="233"/>
      <c r="T97" s="233"/>
      <c r="U97" s="233" t="n">
        <f aca="false">E97-R97</f>
        <v>0</v>
      </c>
      <c r="V97" s="233" t="n">
        <f aca="false">F97-S97</f>
        <v>0</v>
      </c>
      <c r="W97" s="233" t="n">
        <f aca="false">G97-T97</f>
        <v>0</v>
      </c>
    </row>
    <row r="98" s="258" customFormat="true" ht="15" hidden="false" customHeight="true" outlineLevel="0" collapsed="false">
      <c r="A98" s="231" t="s">
        <v>799</v>
      </c>
      <c r="B98" s="232" t="s">
        <v>539</v>
      </c>
      <c r="C98" s="232" t="s">
        <v>556</v>
      </c>
      <c r="D98" s="343" t="s">
        <v>548</v>
      </c>
      <c r="E98" s="233" t="n">
        <f aca="false">SUM(E998,E188,E278,E368,E818,E458,E548,E908,E638,E728)</f>
        <v>0</v>
      </c>
      <c r="F98" s="233" t="n">
        <f aca="false">SUM(F998,F188,F278,F368,F818,F458,F548,F908,F638,F728)</f>
        <v>0</v>
      </c>
      <c r="G98" s="233" t="n">
        <f aca="false">SUM(G998,G188,G278,G368,G818,G458,G548,G908,G638,G728)</f>
        <v>0</v>
      </c>
      <c r="I98" s="257"/>
      <c r="R98" s="233"/>
      <c r="S98" s="233"/>
      <c r="T98" s="233"/>
      <c r="U98" s="233" t="n">
        <f aca="false">E98-R98</f>
        <v>0</v>
      </c>
      <c r="V98" s="233" t="n">
        <f aca="false">F98-S98</f>
        <v>0</v>
      </c>
      <c r="W98" s="233" t="n">
        <f aca="false">G98-T98</f>
        <v>0</v>
      </c>
    </row>
    <row r="99" customFormat="false" ht="30" hidden="false" customHeight="true" outlineLevel="0" collapsed="false">
      <c r="A99" s="231" t="s">
        <v>800</v>
      </c>
      <c r="B99" s="232" t="s">
        <v>539</v>
      </c>
      <c r="C99" s="232" t="s">
        <v>556</v>
      </c>
      <c r="D99" s="232" t="s">
        <v>34</v>
      </c>
      <c r="E99" s="233" t="n">
        <f aca="false">SUM(E999,E189,E279,E369,E819,E459,E549,E909,E639,E729)</f>
        <v>0</v>
      </c>
      <c r="F99" s="233" t="n">
        <f aca="false">SUM(F999,F189,F279,F369,F819,F459,F549,F909,F639,F729)</f>
        <v>0</v>
      </c>
      <c r="G99" s="233" t="n">
        <f aca="false">SUM(G999,G189,G279,G369,G819,G459,G549,G909,G639,G729)</f>
        <v>0</v>
      </c>
      <c r="H99" s="193"/>
      <c r="I99" s="193"/>
      <c r="R99" s="233"/>
      <c r="S99" s="233"/>
      <c r="T99" s="233"/>
      <c r="U99" s="233" t="n">
        <f aca="false">E99-R99</f>
        <v>0</v>
      </c>
      <c r="V99" s="233" t="n">
        <f aca="false">F99-S99</f>
        <v>0</v>
      </c>
      <c r="W99" s="233" t="n">
        <f aca="false">G99-T99</f>
        <v>0</v>
      </c>
    </row>
    <row r="100" customFormat="false" ht="15" hidden="false" customHeight="true" outlineLevel="0" collapsed="false">
      <c r="A100" s="231" t="s">
        <v>563</v>
      </c>
      <c r="B100" s="232" t="s">
        <v>539</v>
      </c>
      <c r="C100" s="232" t="s">
        <v>556</v>
      </c>
      <c r="D100" s="232" t="s">
        <v>34</v>
      </c>
      <c r="E100" s="233" t="n">
        <f aca="false">SUM(E1000,E190,E280,E370,E820,E460,E550,E910,E640,E730)</f>
        <v>0</v>
      </c>
      <c r="F100" s="233" t="n">
        <f aca="false">SUM(F1000,F190,F280,F370,F820,F460,F550,F910,F640,F730)</f>
        <v>0</v>
      </c>
      <c r="G100" s="233" t="n">
        <f aca="false">SUM(G1000,G190,G280,G370,G820,G460,G550,G910,G640,G730)</f>
        <v>0</v>
      </c>
      <c r="H100" s="193"/>
      <c r="I100" s="193"/>
      <c r="R100" s="233"/>
      <c r="S100" s="233"/>
      <c r="T100" s="233"/>
      <c r="U100" s="233" t="n">
        <f aca="false">E100-R100</f>
        <v>0</v>
      </c>
      <c r="V100" s="233" t="n">
        <f aca="false">F100-S100</f>
        <v>0</v>
      </c>
      <c r="W100" s="233" t="n">
        <f aca="false">G100-T100</f>
        <v>0</v>
      </c>
    </row>
    <row r="101" customFormat="false" ht="30" hidden="false" customHeight="true" outlineLevel="0" collapsed="false">
      <c r="A101" s="231" t="s">
        <v>801</v>
      </c>
      <c r="B101" s="232" t="s">
        <v>539</v>
      </c>
      <c r="C101" s="232" t="s">
        <v>556</v>
      </c>
      <c r="D101" s="232" t="s">
        <v>34</v>
      </c>
      <c r="E101" s="233" t="n">
        <f aca="false">SUM(E1001,E191,E281,E371,E821,E461,E551,E911,E641,E731)</f>
        <v>0</v>
      </c>
      <c r="F101" s="233" t="n">
        <f aca="false">SUM(F1001,F191,F281,F371,F821,F461,F551,F911,F641,F731)</f>
        <v>0</v>
      </c>
      <c r="G101" s="233" t="n">
        <f aca="false">SUM(G1001,G191,G281,G371,G821,G461,G551,G911,G641,G731)</f>
        <v>0</v>
      </c>
      <c r="I101" s="193"/>
      <c r="R101" s="233"/>
      <c r="S101" s="233"/>
      <c r="T101" s="233"/>
      <c r="U101" s="233" t="n">
        <f aca="false">E101-R101</f>
        <v>0</v>
      </c>
      <c r="V101" s="233" t="n">
        <f aca="false">F101-S101</f>
        <v>0</v>
      </c>
      <c r="W101" s="233" t="n">
        <f aca="false">G101-T101</f>
        <v>0</v>
      </c>
    </row>
    <row r="102" customFormat="false" ht="14.25" hidden="false" customHeight="true" outlineLevel="0" collapsed="false">
      <c r="A102" s="231" t="s">
        <v>567</v>
      </c>
      <c r="B102" s="232" t="s">
        <v>539</v>
      </c>
      <c r="C102" s="232" t="s">
        <v>556</v>
      </c>
      <c r="D102" s="232" t="s">
        <v>34</v>
      </c>
      <c r="E102" s="233" t="n">
        <f aca="false">SUM(E1002,E192,E282,E372,E822,E462,E552,E912,E642,E732)</f>
        <v>0</v>
      </c>
      <c r="F102" s="233" t="n">
        <f aca="false">SUM(F1002,F192,F282,F372,F822,F462,F552,F912,F642,F732)</f>
        <v>0</v>
      </c>
      <c r="G102" s="233" t="n">
        <f aca="false">SUM(G1002,G192,G282,G372,G822,G462,G552,G912,G642,G732)</f>
        <v>0</v>
      </c>
      <c r="I102" s="193"/>
      <c r="R102" s="233"/>
      <c r="S102" s="233"/>
      <c r="T102" s="233"/>
      <c r="U102" s="233" t="n">
        <f aca="false">E102-R102</f>
        <v>0</v>
      </c>
      <c r="V102" s="233" t="n">
        <f aca="false">F102-S102</f>
        <v>0</v>
      </c>
      <c r="W102" s="233" t="n">
        <f aca="false">G102-T102</f>
        <v>0</v>
      </c>
    </row>
    <row r="103" customFormat="false" ht="27.75" hidden="false" customHeight="true" outlineLevel="0" collapsed="false">
      <c r="A103" s="231" t="s">
        <v>802</v>
      </c>
      <c r="B103" s="232" t="s">
        <v>539</v>
      </c>
      <c r="C103" s="232" t="s">
        <v>556</v>
      </c>
      <c r="D103" s="232" t="s">
        <v>34</v>
      </c>
      <c r="E103" s="233" t="n">
        <f aca="false">SUM(E1003,E193,E283,E373,E823,E463,E553,E913,E643,E733)</f>
        <v>0</v>
      </c>
      <c r="F103" s="233" t="n">
        <f aca="false">SUM(F1003,F193,F283,F373,F823,F463,F553,F913,F643,F733)</f>
        <v>0</v>
      </c>
      <c r="G103" s="233" t="n">
        <f aca="false">SUM(G1003,G193,G283,G373,G823,G463,G553,G913,G643,G733)</f>
        <v>0</v>
      </c>
      <c r="I103" s="193"/>
      <c r="R103" s="233"/>
      <c r="S103" s="233"/>
      <c r="T103" s="233"/>
      <c r="U103" s="233" t="n">
        <f aca="false">E103-R103</f>
        <v>0</v>
      </c>
      <c r="V103" s="233" t="n">
        <f aca="false">F103-S103</f>
        <v>0</v>
      </c>
      <c r="W103" s="233" t="n">
        <f aca="false">G103-T103</f>
        <v>0</v>
      </c>
    </row>
    <row r="104" customFormat="false" ht="14.25" hidden="false" customHeight="true" outlineLevel="0" collapsed="false">
      <c r="A104" s="231" t="s">
        <v>803</v>
      </c>
      <c r="B104" s="232" t="s">
        <v>539</v>
      </c>
      <c r="C104" s="232" t="s">
        <v>556</v>
      </c>
      <c r="D104" s="232" t="s">
        <v>34</v>
      </c>
      <c r="E104" s="233" t="n">
        <f aca="false">SUM(E1004,E194,E284,E374,E824,E464,E554,E914,E6223,E734)</f>
        <v>0</v>
      </c>
      <c r="F104" s="233" t="n">
        <f aca="false">SUM(F1004,F194,F284,F374,F824,F464,F554,F914,F6223,F734)</f>
        <v>0</v>
      </c>
      <c r="G104" s="233" t="n">
        <f aca="false">SUM(G1004,G194,G284,G374,G824,G464,G554,G914,G6223,G734)</f>
        <v>0</v>
      </c>
      <c r="I104" s="193"/>
      <c r="R104" s="233"/>
      <c r="S104" s="233"/>
      <c r="T104" s="233"/>
      <c r="U104" s="233" t="n">
        <f aca="false">E104-R104</f>
        <v>0</v>
      </c>
      <c r="V104" s="233" t="n">
        <f aca="false">F104-S104</f>
        <v>0</v>
      </c>
      <c r="W104" s="233" t="n">
        <f aca="false">G104-T104</f>
        <v>0</v>
      </c>
    </row>
    <row r="105" customFormat="false" ht="14.25" hidden="false" customHeight="true" outlineLevel="0" collapsed="false">
      <c r="A105" s="231" t="s">
        <v>804</v>
      </c>
      <c r="B105" s="232" t="s">
        <v>539</v>
      </c>
      <c r="C105" s="232" t="s">
        <v>556</v>
      </c>
      <c r="D105" s="232" t="s">
        <v>34</v>
      </c>
      <c r="E105" s="233" t="n">
        <f aca="false">SUM(E1005,E195,E285,E375,E825,E465,E555,E915,E645,E735)</f>
        <v>0</v>
      </c>
      <c r="F105" s="233" t="n">
        <f aca="false">SUM(F1005,F195,F285,F375,F825,F465,F555,F915,F645,F735)</f>
        <v>0</v>
      </c>
      <c r="G105" s="233" t="n">
        <f aca="false">SUM(G1005,G195,G285,G375,G825,G465,G555,G915,G645,G735)</f>
        <v>0</v>
      </c>
      <c r="I105" s="193"/>
      <c r="R105" s="233"/>
      <c r="S105" s="233"/>
      <c r="T105" s="233"/>
      <c r="U105" s="233" t="n">
        <f aca="false">E105-R105</f>
        <v>0</v>
      </c>
      <c r="V105" s="233" t="n">
        <f aca="false">F105-S105</f>
        <v>0</v>
      </c>
      <c r="W105" s="233" t="n">
        <f aca="false">G105-T105</f>
        <v>0</v>
      </c>
    </row>
    <row r="106" customFormat="false" ht="14.25" hidden="false" customHeight="true" outlineLevel="0" collapsed="false">
      <c r="A106" s="231" t="s">
        <v>805</v>
      </c>
      <c r="B106" s="232" t="s">
        <v>539</v>
      </c>
      <c r="C106" s="232" t="s">
        <v>556</v>
      </c>
      <c r="D106" s="232" t="s">
        <v>34</v>
      </c>
      <c r="E106" s="233" t="n">
        <f aca="false">SUM(E1006,E196,E286,E376,E826,E466,E556,E916,E646,E736)</f>
        <v>0</v>
      </c>
      <c r="F106" s="233" t="n">
        <f aca="false">SUM(F1006,F196,F286,F376,F826,F466,F556,F916,F646,F736)</f>
        <v>0</v>
      </c>
      <c r="G106" s="233" t="n">
        <f aca="false">SUM(G1006,G196,G286,G376,G826,G466,G556,G916,G646,G736)</f>
        <v>0</v>
      </c>
      <c r="I106" s="193"/>
      <c r="R106" s="233"/>
      <c r="S106" s="233"/>
      <c r="T106" s="233"/>
      <c r="U106" s="233" t="n">
        <f aca="false">E106-R106</f>
        <v>0</v>
      </c>
      <c r="V106" s="233" t="n">
        <f aca="false">F106-S106</f>
        <v>0</v>
      </c>
      <c r="W106" s="233" t="n">
        <f aca="false">G106-T106</f>
        <v>0</v>
      </c>
    </row>
    <row r="107" customFormat="false" ht="14.25" hidden="false" customHeight="true" outlineLevel="0" collapsed="false">
      <c r="A107" s="271" t="s">
        <v>806</v>
      </c>
      <c r="B107" s="232" t="s">
        <v>539</v>
      </c>
      <c r="C107" s="232" t="s">
        <v>556</v>
      </c>
      <c r="D107" s="232" t="s">
        <v>34</v>
      </c>
      <c r="E107" s="233" t="n">
        <f aca="false">SUM(E1007,E197,E287,E377,E827,E467,E557,E917,E647,E737)</f>
        <v>0</v>
      </c>
      <c r="F107" s="233" t="n">
        <f aca="false">SUM(F1007,F197,F287,F377,F827,F467,F557,F917,F647,F737)</f>
        <v>0</v>
      </c>
      <c r="G107" s="233" t="n">
        <f aca="false">SUM(G1007,G197,G287,G377,G827,G467,G557,G917,G647,G737)</f>
        <v>0</v>
      </c>
      <c r="I107" s="193"/>
      <c r="R107" s="233"/>
      <c r="S107" s="233"/>
      <c r="T107" s="233"/>
      <c r="U107" s="233" t="n">
        <f aca="false">E107-R107</f>
        <v>0</v>
      </c>
      <c r="V107" s="233" t="n">
        <f aca="false">F107-S107</f>
        <v>0</v>
      </c>
      <c r="W107" s="233" t="n">
        <f aca="false">G107-T107</f>
        <v>0</v>
      </c>
    </row>
    <row r="108" customFormat="false" ht="14.25" hidden="false" customHeight="true" outlineLevel="0" collapsed="false">
      <c r="A108" s="231" t="s">
        <v>807</v>
      </c>
      <c r="B108" s="232" t="s">
        <v>539</v>
      </c>
      <c r="C108" s="232" t="s">
        <v>556</v>
      </c>
      <c r="D108" s="232" t="s">
        <v>34</v>
      </c>
      <c r="E108" s="233" t="n">
        <f aca="false">SUM(E1008,E198,E288,E378,E828,E468,E558,E918,E648,E738)</f>
        <v>0</v>
      </c>
      <c r="F108" s="233" t="n">
        <f aca="false">SUM(F1008,F198,F288,F378,F828,F468,F558,F918,F648,F738)</f>
        <v>0</v>
      </c>
      <c r="G108" s="233" t="n">
        <f aca="false">SUM(G1008,G198,G288,G378,G828,G468,G558,G918,G648,G738)</f>
        <v>0</v>
      </c>
      <c r="I108" s="193"/>
      <c r="R108" s="233"/>
      <c r="S108" s="233"/>
      <c r="T108" s="233"/>
      <c r="U108" s="233" t="n">
        <f aca="false">E108-R108</f>
        <v>0</v>
      </c>
      <c r="V108" s="233" t="n">
        <f aca="false">F108-S108</f>
        <v>0</v>
      </c>
      <c r="W108" s="233" t="n">
        <f aca="false">G108-T108</f>
        <v>0</v>
      </c>
    </row>
    <row r="109" customFormat="false" ht="14.25" hidden="false" customHeight="true" outlineLevel="0" collapsed="false">
      <c r="A109" s="231" t="s">
        <v>808</v>
      </c>
      <c r="B109" s="232" t="s">
        <v>539</v>
      </c>
      <c r="C109" s="232" t="s">
        <v>556</v>
      </c>
      <c r="D109" s="232" t="s">
        <v>34</v>
      </c>
      <c r="E109" s="233" t="n">
        <f aca="false">SUM(E1009,E199,E289,E379,E829,E469,E559,E919,E649,E739)</f>
        <v>0</v>
      </c>
      <c r="F109" s="233" t="n">
        <f aca="false">SUM(F1009,F199,F289,F379,F829,F469,F559,F919,F649,F739)</f>
        <v>0</v>
      </c>
      <c r="G109" s="233" t="n">
        <f aca="false">SUM(G1009,G199,G289,G379,G829,G469,G559,G919,G649,G739)</f>
        <v>0</v>
      </c>
      <c r="I109" s="193"/>
      <c r="R109" s="233"/>
      <c r="S109" s="233"/>
      <c r="T109" s="233"/>
      <c r="U109" s="233" t="n">
        <f aca="false">E109-R109</f>
        <v>0</v>
      </c>
      <c r="V109" s="233" t="n">
        <f aca="false">F109-S109</f>
        <v>0</v>
      </c>
      <c r="W109" s="233" t="n">
        <f aca="false">G109-T109</f>
        <v>0</v>
      </c>
    </row>
    <row r="110" customFormat="false" ht="14.25" hidden="false" customHeight="true" outlineLevel="0" collapsed="false">
      <c r="A110" s="231" t="s">
        <v>809</v>
      </c>
      <c r="B110" s="232" t="s">
        <v>539</v>
      </c>
      <c r="C110" s="232" t="s">
        <v>556</v>
      </c>
      <c r="D110" s="232" t="s">
        <v>34</v>
      </c>
      <c r="E110" s="233" t="n">
        <f aca="false">SUM(E1010,E200,E290,E380,E830,E470,E560,E920,E650,E740)</f>
        <v>0</v>
      </c>
      <c r="F110" s="233" t="n">
        <f aca="false">SUM(F1010,F200,F290,F380,F830,F470,F560,F920,F650,F740)</f>
        <v>0</v>
      </c>
      <c r="G110" s="233" t="n">
        <f aca="false">SUM(G1010,G200,G290,G380,G830,G470,G560,G920,G650,G740)</f>
        <v>0</v>
      </c>
      <c r="I110" s="193"/>
      <c r="R110" s="233"/>
      <c r="S110" s="233"/>
      <c r="T110" s="233"/>
      <c r="U110" s="233" t="n">
        <f aca="false">E110-R110</f>
        <v>0</v>
      </c>
      <c r="V110" s="233" t="n">
        <f aca="false">F110-S110</f>
        <v>0</v>
      </c>
      <c r="W110" s="233" t="n">
        <f aca="false">G110-T110</f>
        <v>0</v>
      </c>
    </row>
    <row r="111" customFormat="false" ht="14.25" hidden="false" customHeight="true" outlineLevel="0" collapsed="false">
      <c r="A111" s="231" t="s">
        <v>810</v>
      </c>
      <c r="B111" s="232" t="s">
        <v>539</v>
      </c>
      <c r="C111" s="232" t="s">
        <v>556</v>
      </c>
      <c r="D111" s="232" t="s">
        <v>34</v>
      </c>
      <c r="E111" s="233" t="n">
        <f aca="false">SUM(E1011,E201,E291,E381,E831,E471,E561,E921,E651,E741)</f>
        <v>0</v>
      </c>
      <c r="F111" s="233" t="n">
        <f aca="false">SUM(F1011,F201,F291,F381,F831,F471,F561,F921,F651,F741)</f>
        <v>0</v>
      </c>
      <c r="G111" s="233" t="n">
        <f aca="false">SUM(G1011,G201,G291,G381,G831,G471,G561,G921,G651,G741)</f>
        <v>0</v>
      </c>
      <c r="I111" s="193"/>
      <c r="R111" s="233"/>
      <c r="S111" s="233"/>
      <c r="T111" s="233"/>
      <c r="U111" s="233" t="n">
        <f aca="false">E111-R111</f>
        <v>0</v>
      </c>
      <c r="V111" s="233" t="n">
        <f aca="false">F111-S111</f>
        <v>0</v>
      </c>
      <c r="W111" s="233" t="n">
        <f aca="false">G111-T111</f>
        <v>0</v>
      </c>
    </row>
    <row r="112" customFormat="false" ht="14.25" hidden="false" customHeight="true" outlineLevel="0" collapsed="false">
      <c r="A112" s="231" t="s">
        <v>811</v>
      </c>
      <c r="B112" s="232" t="s">
        <v>539</v>
      </c>
      <c r="C112" s="232" t="s">
        <v>556</v>
      </c>
      <c r="D112" s="232" t="s">
        <v>34</v>
      </c>
      <c r="E112" s="233" t="n">
        <f aca="false">SUM(E1012,E202,E292,E382,E832,E472,E562,E922,E652,E742)</f>
        <v>0</v>
      </c>
      <c r="F112" s="233" t="n">
        <f aca="false">SUM(F1012,F202,F292,F382,F832,F472,F562,F922,F652,F742)</f>
        <v>0</v>
      </c>
      <c r="G112" s="233" t="n">
        <f aca="false">SUM(G1012,G202,G292,G382,G832,G472,G562,G922,G652,G742)</f>
        <v>0</v>
      </c>
      <c r="I112" s="193"/>
      <c r="R112" s="233"/>
      <c r="S112" s="233"/>
      <c r="T112" s="233"/>
      <c r="U112" s="233" t="n">
        <f aca="false">E112-R112</f>
        <v>0</v>
      </c>
      <c r="V112" s="233" t="n">
        <f aca="false">F112-S112</f>
        <v>0</v>
      </c>
      <c r="W112" s="233" t="n">
        <f aca="false">G112-T112</f>
        <v>0</v>
      </c>
    </row>
    <row r="113" customFormat="false" ht="14.25" hidden="false" customHeight="true" outlineLevel="0" collapsed="false">
      <c r="A113" s="231" t="s">
        <v>551</v>
      </c>
      <c r="B113" s="232" t="s">
        <v>539</v>
      </c>
      <c r="C113" s="232" t="s">
        <v>556</v>
      </c>
      <c r="D113" s="232" t="s">
        <v>34</v>
      </c>
      <c r="E113" s="233" t="n">
        <f aca="false">SUM(E1013,E203,E293,E383,E833,E473,E563,E923,E653,E743)</f>
        <v>0</v>
      </c>
      <c r="F113" s="233" t="n">
        <f aca="false">SUM(F1013,F203,F293,F383,F833,F473,F563,F923,F653,F743)</f>
        <v>0</v>
      </c>
      <c r="G113" s="233" t="n">
        <f aca="false">SUM(G1013,G203,G293,G383,G833,G473,G563,G923,G653,G743)</f>
        <v>0</v>
      </c>
      <c r="I113" s="193"/>
      <c r="R113" s="233"/>
      <c r="S113" s="233"/>
      <c r="T113" s="233"/>
      <c r="U113" s="233" t="n">
        <f aca="false">E113-R113</f>
        <v>0</v>
      </c>
      <c r="V113" s="233" t="n">
        <f aca="false">F113-S113</f>
        <v>0</v>
      </c>
      <c r="W113" s="233" t="n">
        <f aca="false">G113-T113</f>
        <v>0</v>
      </c>
    </row>
    <row r="114" customFormat="false" ht="14.25" hidden="false" customHeight="true" outlineLevel="0" collapsed="false">
      <c r="A114" s="231" t="s">
        <v>812</v>
      </c>
      <c r="B114" s="232" t="s">
        <v>539</v>
      </c>
      <c r="C114" s="232" t="s">
        <v>556</v>
      </c>
      <c r="D114" s="232" t="s">
        <v>34</v>
      </c>
      <c r="E114" s="233" t="n">
        <f aca="false">SUM(E1014,E204,E294,E384,E834,E474,E564,E924,E654,E7223)</f>
        <v>0</v>
      </c>
      <c r="F114" s="233" t="n">
        <f aca="false">SUM(F1014,F204,F294,F384,F834,F474,F564,F924,F654,F7223)</f>
        <v>0</v>
      </c>
      <c r="G114" s="233" t="n">
        <f aca="false">SUM(G1014,G204,G294,G384,G834,G474,G564,G924,G654,G7223)</f>
        <v>0</v>
      </c>
      <c r="I114" s="193"/>
      <c r="R114" s="233"/>
      <c r="S114" s="233"/>
      <c r="T114" s="233"/>
      <c r="U114" s="233" t="n">
        <f aca="false">E114-R114</f>
        <v>0</v>
      </c>
      <c r="V114" s="233" t="n">
        <f aca="false">F114-S114</f>
        <v>0</v>
      </c>
      <c r="W114" s="233" t="n">
        <f aca="false">G114-T114</f>
        <v>0</v>
      </c>
    </row>
    <row r="115" customFormat="false" ht="14.25" hidden="false" customHeight="true" outlineLevel="0" collapsed="false">
      <c r="A115" s="231" t="s">
        <v>813</v>
      </c>
      <c r="B115" s="232" t="s">
        <v>539</v>
      </c>
      <c r="C115" s="232" t="s">
        <v>556</v>
      </c>
      <c r="D115" s="232" t="s">
        <v>34</v>
      </c>
      <c r="E115" s="233" t="n">
        <f aca="false">SUM(E1015,E205,E295,E385,E835,E475,E565,E925,E655,E745)</f>
        <v>0</v>
      </c>
      <c r="F115" s="233" t="n">
        <f aca="false">SUM(F1015,F205,F295,F385,F835,F475,F565,F925,F655,F745)</f>
        <v>0</v>
      </c>
      <c r="G115" s="233" t="n">
        <f aca="false">SUM(G1015,G205,G295,G385,G835,G475,G565,G925,G655,G745)</f>
        <v>0</v>
      </c>
      <c r="I115" s="193"/>
      <c r="R115" s="233"/>
      <c r="S115" s="233"/>
      <c r="T115" s="233"/>
      <c r="U115" s="233" t="n">
        <f aca="false">E115-R115</f>
        <v>0</v>
      </c>
      <c r="V115" s="233" t="n">
        <f aca="false">F115-S115</f>
        <v>0</v>
      </c>
      <c r="W115" s="233" t="n">
        <f aca="false">G115-T115</f>
        <v>0</v>
      </c>
    </row>
    <row r="116" customFormat="false" ht="14.25" hidden="false" customHeight="true" outlineLevel="0" collapsed="false">
      <c r="A116" s="231" t="s">
        <v>814</v>
      </c>
      <c r="B116" s="232" t="s">
        <v>539</v>
      </c>
      <c r="C116" s="232" t="s">
        <v>556</v>
      </c>
      <c r="D116" s="232" t="s">
        <v>34</v>
      </c>
      <c r="E116" s="233" t="n">
        <f aca="false">SUM(E1016,E206,E296,E386,E836,E476,E566,E926,E656,E746)</f>
        <v>0</v>
      </c>
      <c r="F116" s="233" t="n">
        <f aca="false">SUM(F1016,F206,F296,F386,F836,F476,F566,F926,F656,F746)</f>
        <v>0</v>
      </c>
      <c r="G116" s="233" t="n">
        <f aca="false">SUM(G1016,G206,G296,G386,G836,G476,G566,G926,G656,G746)</f>
        <v>0</v>
      </c>
      <c r="I116" s="193"/>
      <c r="R116" s="233"/>
      <c r="S116" s="233"/>
      <c r="T116" s="233"/>
      <c r="U116" s="233" t="n">
        <f aca="false">E116-R116</f>
        <v>0</v>
      </c>
      <c r="V116" s="233" t="n">
        <f aca="false">F116-S116</f>
        <v>0</v>
      </c>
      <c r="W116" s="233" t="n">
        <f aca="false">G116-T116</f>
        <v>0</v>
      </c>
    </row>
    <row r="117" customFormat="false" ht="14.25" hidden="false" customHeight="true" outlineLevel="0" collapsed="false">
      <c r="A117" s="231" t="s">
        <v>815</v>
      </c>
      <c r="B117" s="232" t="s">
        <v>539</v>
      </c>
      <c r="C117" s="232" t="s">
        <v>556</v>
      </c>
      <c r="D117" s="232" t="s">
        <v>34</v>
      </c>
      <c r="E117" s="233" t="n">
        <f aca="false">SUM(E1017,E207,E297,E387,E837,E477,E567,E927,E657,E747)</f>
        <v>0</v>
      </c>
      <c r="F117" s="233" t="n">
        <f aca="false">SUM(F1017,F207,F297,F387,F837,F477,F567,F927,F657,F747)</f>
        <v>0</v>
      </c>
      <c r="G117" s="233" t="n">
        <f aca="false">SUM(G1017,G207,G297,G387,G837,G477,G567,G927,G657,G747)</f>
        <v>0</v>
      </c>
      <c r="I117" s="193"/>
      <c r="R117" s="233"/>
      <c r="S117" s="233"/>
      <c r="T117" s="233"/>
      <c r="U117" s="233" t="n">
        <f aca="false">E117-R117</f>
        <v>0</v>
      </c>
      <c r="V117" s="233" t="n">
        <f aca="false">F117-S117</f>
        <v>0</v>
      </c>
      <c r="W117" s="233" t="n">
        <f aca="false">G117-T117</f>
        <v>0</v>
      </c>
    </row>
    <row r="118" customFormat="false" ht="14.25" hidden="false" customHeight="true" outlineLevel="0" collapsed="false">
      <c r="A118" s="231" t="s">
        <v>816</v>
      </c>
      <c r="B118" s="232" t="s">
        <v>539</v>
      </c>
      <c r="C118" s="232" t="s">
        <v>556</v>
      </c>
      <c r="D118" s="232" t="s">
        <v>34</v>
      </c>
      <c r="E118" s="233" t="n">
        <f aca="false">SUM(E1018,E208,E298,E388,E838,E478,E568,E928,E658,E748)</f>
        <v>40000</v>
      </c>
      <c r="F118" s="233" t="n">
        <f aca="false">SUM(F1018,F208,F298,F388,F838,F478,F568,F928,F658,F748)</f>
        <v>40000</v>
      </c>
      <c r="G118" s="233" t="n">
        <f aca="false">SUM(G1018,G208,G298,G388,G838,G478,G568,G928,G658,G748)</f>
        <v>40000</v>
      </c>
      <c r="I118" s="193"/>
      <c r="R118" s="233"/>
      <c r="S118" s="233"/>
      <c r="T118" s="233"/>
      <c r="U118" s="233" t="n">
        <f aca="false">E118-R118</f>
        <v>40000</v>
      </c>
      <c r="V118" s="233" t="n">
        <f aca="false">F118-S118</f>
        <v>40000</v>
      </c>
      <c r="W118" s="233" t="n">
        <f aca="false">G118-T118</f>
        <v>40000</v>
      </c>
    </row>
    <row r="119" customFormat="false" ht="33" hidden="false" customHeight="true" outlineLevel="0" collapsed="false">
      <c r="A119" s="231" t="s">
        <v>817</v>
      </c>
      <c r="B119" s="232" t="s">
        <v>539</v>
      </c>
      <c r="C119" s="232" t="s">
        <v>556</v>
      </c>
      <c r="D119" s="232" t="s">
        <v>34</v>
      </c>
      <c r="E119" s="233" t="n">
        <f aca="false">SUM(E1019,E209,E299,E389,E839,E479,E569,E929,E659,E749)</f>
        <v>0</v>
      </c>
      <c r="F119" s="233" t="n">
        <f aca="false">SUM(F1019,F209,F299,F389,F839,F479,F569,F929,F659,F749)</f>
        <v>0</v>
      </c>
      <c r="G119" s="233" t="n">
        <f aca="false">SUM(G1019,G209,G299,G389,G839,G479,G569,G929,G659,G749)</f>
        <v>0</v>
      </c>
      <c r="I119" s="193"/>
      <c r="R119" s="233"/>
      <c r="S119" s="233"/>
      <c r="T119" s="233"/>
      <c r="U119" s="233" t="n">
        <f aca="false">E119-R119</f>
        <v>0</v>
      </c>
      <c r="V119" s="233" t="n">
        <f aca="false">F119-S119</f>
        <v>0</v>
      </c>
      <c r="W119" s="233" t="n">
        <f aca="false">G119-T119</f>
        <v>0</v>
      </c>
    </row>
    <row r="120" s="196" customFormat="true" ht="18" hidden="false" customHeight="true" outlineLevel="0" collapsed="false">
      <c r="A120" s="244" t="s">
        <v>595</v>
      </c>
      <c r="B120" s="245" t="s">
        <v>539</v>
      </c>
      <c r="C120" s="245" t="s">
        <v>532</v>
      </c>
      <c r="D120" s="342" t="s">
        <v>34</v>
      </c>
      <c r="E120" s="246" t="n">
        <f aca="false">SUM(E121:E136)</f>
        <v>288299</v>
      </c>
      <c r="F120" s="246" t="n">
        <f aca="false">SUM(F121:F136)</f>
        <v>288299</v>
      </c>
      <c r="G120" s="246" t="n">
        <f aca="false">SUM(G121:G136)</f>
        <v>288299</v>
      </c>
      <c r="H120" s="230"/>
      <c r="I120" s="230"/>
      <c r="R120" s="246"/>
      <c r="S120" s="246"/>
      <c r="T120" s="246"/>
      <c r="U120" s="246" t="n">
        <f aca="false">E120-R120</f>
        <v>288299</v>
      </c>
      <c r="V120" s="246" t="n">
        <f aca="false">F120-S120</f>
        <v>288299</v>
      </c>
      <c r="W120" s="246" t="n">
        <f aca="false">G120-T120</f>
        <v>288299</v>
      </c>
    </row>
    <row r="121" s="240" customFormat="true" ht="15" hidden="false" customHeight="true" outlineLevel="0" collapsed="false">
      <c r="A121" s="231" t="s">
        <v>598</v>
      </c>
      <c r="B121" s="232" t="s">
        <v>539</v>
      </c>
      <c r="C121" s="232" t="s">
        <v>532</v>
      </c>
      <c r="D121" s="232" t="s">
        <v>34</v>
      </c>
      <c r="E121" s="233" t="n">
        <f aca="false">SUM(E1021,E211,E301,E391,E841,E481,E571,E931,E661,E751)</f>
        <v>0</v>
      </c>
      <c r="F121" s="233" t="n">
        <f aca="false">SUM(F1021,F211,F301,F391,F841,F481,F571,F931,F661,F751)</f>
        <v>0</v>
      </c>
      <c r="G121" s="233" t="n">
        <f aca="false">SUM(G1021,G211,G301,G391,G841,G481,G571,G931,G661,G751)</f>
        <v>0</v>
      </c>
      <c r="H121" s="188"/>
      <c r="I121" s="193"/>
      <c r="R121" s="233"/>
      <c r="S121" s="233"/>
      <c r="T121" s="233"/>
      <c r="U121" s="233" t="n">
        <f aca="false">E121-R121</f>
        <v>0</v>
      </c>
      <c r="V121" s="233" t="n">
        <f aca="false">F121-S121</f>
        <v>0</v>
      </c>
      <c r="W121" s="233" t="n">
        <f aca="false">G121-T121</f>
        <v>0</v>
      </c>
    </row>
    <row r="122" s="240" customFormat="true" ht="30" hidden="false" customHeight="true" outlineLevel="0" collapsed="false">
      <c r="A122" s="231" t="s">
        <v>818</v>
      </c>
      <c r="B122" s="232" t="s">
        <v>539</v>
      </c>
      <c r="C122" s="232" t="s">
        <v>532</v>
      </c>
      <c r="D122" s="232" t="s">
        <v>34</v>
      </c>
      <c r="E122" s="233" t="n">
        <f aca="false">SUM(E1022,E212,E302,E392,E842,E482,E572,E932,E662,E752)</f>
        <v>0</v>
      </c>
      <c r="F122" s="233" t="n">
        <f aca="false">SUM(F1022,F212,F302,F392,F842,F482,F572,F932,F662,F752)</f>
        <v>0</v>
      </c>
      <c r="G122" s="233" t="n">
        <f aca="false">SUM(G1022,G212,G302,G392,G842,G482,G572,G932,G662,G752)</f>
        <v>0</v>
      </c>
      <c r="H122" s="188"/>
      <c r="I122" s="193"/>
      <c r="R122" s="233"/>
      <c r="S122" s="233"/>
      <c r="T122" s="233"/>
      <c r="U122" s="233" t="n">
        <f aca="false">E122-R122</f>
        <v>0</v>
      </c>
      <c r="V122" s="233" t="n">
        <f aca="false">F122-S122</f>
        <v>0</v>
      </c>
      <c r="W122" s="233" t="n">
        <f aca="false">G122-T122</f>
        <v>0</v>
      </c>
    </row>
    <row r="123" s="240" customFormat="true" ht="15" hidden="false" customHeight="true" outlineLevel="0" collapsed="false">
      <c r="A123" s="231" t="s">
        <v>819</v>
      </c>
      <c r="B123" s="232" t="s">
        <v>539</v>
      </c>
      <c r="C123" s="232" t="s">
        <v>532</v>
      </c>
      <c r="D123" s="232" t="s">
        <v>34</v>
      </c>
      <c r="E123" s="233" t="n">
        <f aca="false">SUM(E1023,E213,E303,E393,E843,E483,E573,E933,E663,E753)</f>
        <v>40000</v>
      </c>
      <c r="F123" s="233" t="n">
        <f aca="false">SUM(F1023,F213,F303,F393,F843,F483,F573,F933,F663,F753)</f>
        <v>40000</v>
      </c>
      <c r="G123" s="233" t="n">
        <f aca="false">SUM(G1023,G213,G303,G393,G843,G483,G573,G933,G663,G753)</f>
        <v>40000</v>
      </c>
      <c r="H123" s="188"/>
      <c r="I123" s="193"/>
      <c r="R123" s="233"/>
      <c r="S123" s="233"/>
      <c r="T123" s="233"/>
      <c r="U123" s="233" t="n">
        <f aca="false">E123-R123</f>
        <v>40000</v>
      </c>
      <c r="V123" s="233" t="n">
        <f aca="false">F123-S123</f>
        <v>40000</v>
      </c>
      <c r="W123" s="233" t="n">
        <f aca="false">G123-T123</f>
        <v>40000</v>
      </c>
    </row>
    <row r="124" s="240" customFormat="true" ht="15" hidden="false" customHeight="true" outlineLevel="0" collapsed="false">
      <c r="A124" s="231" t="s">
        <v>820</v>
      </c>
      <c r="B124" s="232" t="s">
        <v>539</v>
      </c>
      <c r="C124" s="232" t="s">
        <v>532</v>
      </c>
      <c r="D124" s="232" t="s">
        <v>34</v>
      </c>
      <c r="E124" s="233" t="n">
        <f aca="false">SUM(E1024,E214,E304,E394,E8223,E484,E574,E934,E664,E754)</f>
        <v>0</v>
      </c>
      <c r="F124" s="233" t="n">
        <f aca="false">SUM(F1024,F214,F304,F394,F8223,F484,F574,F934,F664,F754)</f>
        <v>0</v>
      </c>
      <c r="G124" s="233" t="n">
        <f aca="false">SUM(G1024,G214,G304,G394,G8223,G484,G574,G934,G664,G754)</f>
        <v>0</v>
      </c>
      <c r="H124" s="188"/>
      <c r="I124" s="193"/>
      <c r="R124" s="233"/>
      <c r="S124" s="233"/>
      <c r="T124" s="233"/>
      <c r="U124" s="233" t="n">
        <f aca="false">E124-R124</f>
        <v>0</v>
      </c>
      <c r="V124" s="233" t="n">
        <f aca="false">F124-S124</f>
        <v>0</v>
      </c>
      <c r="W124" s="233" t="n">
        <f aca="false">G124-T124</f>
        <v>0</v>
      </c>
    </row>
    <row r="125" s="240" customFormat="true" ht="30" hidden="false" customHeight="true" outlineLevel="0" collapsed="false">
      <c r="A125" s="231" t="s">
        <v>821</v>
      </c>
      <c r="B125" s="232" t="s">
        <v>539</v>
      </c>
      <c r="C125" s="232" t="s">
        <v>532</v>
      </c>
      <c r="D125" s="232" t="s">
        <v>34</v>
      </c>
      <c r="E125" s="233" t="n">
        <f aca="false">SUM(E1025,E215,E305,E395,E845,E485,E575,E935,E665,E755)</f>
        <v>0</v>
      </c>
      <c r="F125" s="233" t="n">
        <f aca="false">SUM(F1025,F215,F305,F395,F845,F485,F575,F935,F665,F755)</f>
        <v>0</v>
      </c>
      <c r="G125" s="233" t="n">
        <f aca="false">SUM(G1025,G215,G305,G395,G845,G485,G575,G935,G665,G755)</f>
        <v>0</v>
      </c>
      <c r="H125" s="188"/>
      <c r="I125" s="193"/>
      <c r="R125" s="233"/>
      <c r="S125" s="233"/>
      <c r="T125" s="233"/>
      <c r="U125" s="233" t="n">
        <f aca="false">E125-R125</f>
        <v>0</v>
      </c>
      <c r="V125" s="233" t="n">
        <f aca="false">F125-S125</f>
        <v>0</v>
      </c>
      <c r="W125" s="233" t="n">
        <f aca="false">G125-T125</f>
        <v>0</v>
      </c>
    </row>
    <row r="126" s="240" customFormat="true" ht="15" hidden="false" customHeight="true" outlineLevel="0" collapsed="false">
      <c r="A126" s="231" t="s">
        <v>822</v>
      </c>
      <c r="B126" s="232" t="s">
        <v>539</v>
      </c>
      <c r="C126" s="232" t="s">
        <v>532</v>
      </c>
      <c r="D126" s="232" t="s">
        <v>34</v>
      </c>
      <c r="E126" s="233" t="n">
        <f aca="false">SUM(E1026,E216,E306,E396,E846,E486,E576,E936,E666,E756)</f>
        <v>148799</v>
      </c>
      <c r="F126" s="233" t="n">
        <f aca="false">SUM(F1026,F216,F306,F396,F846,F486,F576,F936,F666,F756)</f>
        <v>148799</v>
      </c>
      <c r="G126" s="233" t="n">
        <f aca="false">SUM(G1026,G216,G306,G396,G846,G486,G576,G936,G666,G756)</f>
        <v>148799</v>
      </c>
      <c r="H126" s="188"/>
      <c r="I126" s="193"/>
      <c r="R126" s="233"/>
      <c r="S126" s="233"/>
      <c r="T126" s="233"/>
      <c r="U126" s="233" t="n">
        <f aca="false">E126-R126</f>
        <v>148799</v>
      </c>
      <c r="V126" s="233" t="n">
        <f aca="false">F126-S126</f>
        <v>148799</v>
      </c>
      <c r="W126" s="233" t="n">
        <f aca="false">G126-T126</f>
        <v>148799</v>
      </c>
    </row>
    <row r="127" s="240" customFormat="true" ht="15" hidden="false" customHeight="true" outlineLevel="0" collapsed="false">
      <c r="A127" s="231" t="s">
        <v>823</v>
      </c>
      <c r="B127" s="232" t="s">
        <v>539</v>
      </c>
      <c r="C127" s="232" t="s">
        <v>532</v>
      </c>
      <c r="D127" s="232" t="s">
        <v>34</v>
      </c>
      <c r="E127" s="233" t="n">
        <f aca="false">SUM(E1027,E217,E307,E397,E847,E487,E577,E937,E667,E757)</f>
        <v>19500</v>
      </c>
      <c r="F127" s="233" t="n">
        <f aca="false">SUM(F1027,F217,F307,F397,F847,F487,F577,F937,F667,F757)</f>
        <v>19500</v>
      </c>
      <c r="G127" s="233" t="n">
        <f aca="false">SUM(G1027,G217,G307,G397,G847,G487,G577,G937,G667,G757)</f>
        <v>19500</v>
      </c>
      <c r="H127" s="188"/>
      <c r="I127" s="193"/>
      <c r="R127" s="233"/>
      <c r="S127" s="233"/>
      <c r="T127" s="233"/>
      <c r="U127" s="233" t="n">
        <f aca="false">E127-R127</f>
        <v>19500</v>
      </c>
      <c r="V127" s="233" t="n">
        <f aca="false">F127-S127</f>
        <v>19500</v>
      </c>
      <c r="W127" s="233" t="n">
        <f aca="false">G127-T127</f>
        <v>19500</v>
      </c>
    </row>
    <row r="128" s="240" customFormat="true" ht="15" hidden="false" customHeight="true" outlineLevel="0" collapsed="false">
      <c r="A128" s="231" t="s">
        <v>824</v>
      </c>
      <c r="B128" s="232" t="s">
        <v>539</v>
      </c>
      <c r="C128" s="232" t="s">
        <v>532</v>
      </c>
      <c r="D128" s="232" t="s">
        <v>34</v>
      </c>
      <c r="E128" s="233" t="n">
        <f aca="false">SUM(E1028,E218,E308,E398,E848,E488,E578,E938,E668,E758)</f>
        <v>0</v>
      </c>
      <c r="F128" s="233" t="n">
        <f aca="false">SUM(F1028,F218,F308,F398,F848,F488,F578,F938,F668,F758)</f>
        <v>0</v>
      </c>
      <c r="G128" s="233" t="n">
        <f aca="false">SUM(G1028,G218,G308,G398,G848,G488,G578,G938,G668,G758)</f>
        <v>0</v>
      </c>
      <c r="H128" s="188"/>
      <c r="I128" s="193"/>
      <c r="R128" s="233"/>
      <c r="S128" s="233"/>
      <c r="T128" s="233"/>
      <c r="U128" s="233" t="n">
        <f aca="false">E128-R128</f>
        <v>0</v>
      </c>
      <c r="V128" s="233" t="n">
        <f aca="false">F128-S128</f>
        <v>0</v>
      </c>
      <c r="W128" s="233" t="n">
        <f aca="false">G128-T128</f>
        <v>0</v>
      </c>
    </row>
    <row r="129" customFormat="false" ht="14.25" hidden="false" customHeight="true" outlineLevel="0" collapsed="false">
      <c r="A129" s="231" t="s">
        <v>825</v>
      </c>
      <c r="B129" s="232" t="s">
        <v>539</v>
      </c>
      <c r="C129" s="232" t="s">
        <v>532</v>
      </c>
      <c r="D129" s="232" t="s">
        <v>34</v>
      </c>
      <c r="E129" s="233" t="n">
        <f aca="false">SUM(E1029,E219,E309,E399,E849,E489,E579,E939,E669,E759)</f>
        <v>70000</v>
      </c>
      <c r="F129" s="233" t="n">
        <f aca="false">SUM(F1029,F219,F309,F399,F849,F489,F579,F939,F669,F759)</f>
        <v>70000</v>
      </c>
      <c r="G129" s="233" t="n">
        <f aca="false">SUM(G1029,G219,G309,G399,G849,G489,G579,G939,G669,G759)</f>
        <v>70000</v>
      </c>
      <c r="I129" s="193"/>
      <c r="R129" s="233"/>
      <c r="S129" s="233"/>
      <c r="T129" s="233"/>
      <c r="U129" s="233" t="n">
        <f aca="false">E129-R129</f>
        <v>70000</v>
      </c>
      <c r="V129" s="233" t="n">
        <f aca="false">F129-S129</f>
        <v>70000</v>
      </c>
      <c r="W129" s="233" t="n">
        <f aca="false">G129-T129</f>
        <v>70000</v>
      </c>
    </row>
    <row r="130" customFormat="false" ht="14.25" hidden="false" customHeight="true" outlineLevel="0" collapsed="false">
      <c r="A130" s="231" t="s">
        <v>826</v>
      </c>
      <c r="B130" s="232" t="s">
        <v>539</v>
      </c>
      <c r="C130" s="232" t="s">
        <v>532</v>
      </c>
      <c r="D130" s="232" t="s">
        <v>34</v>
      </c>
      <c r="E130" s="233" t="n">
        <f aca="false">SUM(E1030,E220,E310,E400,E850,E490,E580,E940,E670,E760)</f>
        <v>0</v>
      </c>
      <c r="F130" s="233" t="n">
        <f aca="false">SUM(F1030,F220,F310,F400,F850,F490,F580,F940,F670,F760)</f>
        <v>0</v>
      </c>
      <c r="G130" s="233" t="n">
        <f aca="false">SUM(G1030,G220,G310,G400,G850,G490,G580,G940,G670,G760)</f>
        <v>0</v>
      </c>
      <c r="I130" s="193"/>
      <c r="R130" s="233"/>
      <c r="S130" s="233"/>
      <c r="T130" s="233"/>
      <c r="U130" s="233" t="n">
        <f aca="false">E130-R130</f>
        <v>0</v>
      </c>
      <c r="V130" s="233" t="n">
        <f aca="false">F130-S130</f>
        <v>0</v>
      </c>
      <c r="W130" s="233" t="n">
        <f aca="false">G130-T130</f>
        <v>0</v>
      </c>
    </row>
    <row r="131" customFormat="false" ht="30" hidden="false" customHeight="true" outlineLevel="0" collapsed="false">
      <c r="A131" s="231" t="s">
        <v>827</v>
      </c>
      <c r="B131" s="232" t="s">
        <v>539</v>
      </c>
      <c r="C131" s="232" t="s">
        <v>532</v>
      </c>
      <c r="D131" s="232" t="s">
        <v>34</v>
      </c>
      <c r="E131" s="233" t="n">
        <f aca="false">SUM(E1031,E221,E311,E401,E851,E491,E581,E941,E671,E761)</f>
        <v>0</v>
      </c>
      <c r="F131" s="233" t="n">
        <f aca="false">SUM(F1031,F221,F311,F401,F851,F491,F581,F941,F671,F761)</f>
        <v>0</v>
      </c>
      <c r="G131" s="233" t="n">
        <f aca="false">SUM(G1031,G221,G311,G401,G851,G491,G581,G941,G671,G761)</f>
        <v>0</v>
      </c>
      <c r="I131" s="193"/>
      <c r="R131" s="233"/>
      <c r="S131" s="233"/>
      <c r="T131" s="233"/>
      <c r="U131" s="233" t="n">
        <f aca="false">E131-R131</f>
        <v>0</v>
      </c>
      <c r="V131" s="233" t="n">
        <f aca="false">F131-S131</f>
        <v>0</v>
      </c>
      <c r="W131" s="233" t="n">
        <f aca="false">G131-T131</f>
        <v>0</v>
      </c>
    </row>
    <row r="132" customFormat="false" ht="14.25" hidden="false" customHeight="true" outlineLevel="0" collapsed="false">
      <c r="A132" s="268" t="s">
        <v>828</v>
      </c>
      <c r="B132" s="232" t="s">
        <v>539</v>
      </c>
      <c r="C132" s="232" t="s">
        <v>532</v>
      </c>
      <c r="D132" s="232" t="s">
        <v>34</v>
      </c>
      <c r="E132" s="233" t="n">
        <f aca="false">SUM(E1032,E222,E312,E402,E852,E492,E582,E942,E672,E762)</f>
        <v>0</v>
      </c>
      <c r="F132" s="233" t="n">
        <f aca="false">SUM(F1032,F222,F312,F402,F852,F492,F582,F942,F672,F762)</f>
        <v>0</v>
      </c>
      <c r="G132" s="233" t="n">
        <f aca="false">SUM(G1032,G222,G312,G402,G852,G492,G582,G942,G672,G762)</f>
        <v>0</v>
      </c>
      <c r="I132" s="193"/>
      <c r="R132" s="233"/>
      <c r="S132" s="233"/>
      <c r="T132" s="233"/>
      <c r="U132" s="233" t="n">
        <f aca="false">E132-R132</f>
        <v>0</v>
      </c>
      <c r="V132" s="233" t="n">
        <f aca="false">F132-S132</f>
        <v>0</v>
      </c>
      <c r="W132" s="233" t="n">
        <f aca="false">G132-T132</f>
        <v>0</v>
      </c>
    </row>
    <row r="133" customFormat="false" ht="14.25" hidden="false" customHeight="true" outlineLevel="0" collapsed="false">
      <c r="A133" s="231" t="s">
        <v>829</v>
      </c>
      <c r="B133" s="232" t="s">
        <v>539</v>
      </c>
      <c r="C133" s="232" t="s">
        <v>532</v>
      </c>
      <c r="D133" s="343" t="s">
        <v>548</v>
      </c>
      <c r="E133" s="233" t="n">
        <f aca="false">SUM(E1033,E223,E313,E403,E853,E493,E583,E943,E673,E763)</f>
        <v>10000</v>
      </c>
      <c r="F133" s="233" t="n">
        <f aca="false">SUM(F1033,F223,F313,F403,F853,F493,F583,F943,F673,F763)</f>
        <v>10000</v>
      </c>
      <c r="G133" s="233" t="n">
        <f aca="false">SUM(G1033,G223,G313,G403,G853,G493,G583,G943,G673,G763)</f>
        <v>10000</v>
      </c>
      <c r="I133" s="193"/>
      <c r="R133" s="233"/>
      <c r="S133" s="233"/>
      <c r="T133" s="233"/>
      <c r="U133" s="233" t="n">
        <f aca="false">E133-R133</f>
        <v>10000</v>
      </c>
      <c r="V133" s="233" t="n">
        <f aca="false">F133-S133</f>
        <v>10000</v>
      </c>
      <c r="W133" s="233" t="n">
        <f aca="false">G133-T133</f>
        <v>10000</v>
      </c>
    </row>
    <row r="134" customFormat="false" ht="14.25" hidden="false" customHeight="true" outlineLevel="0" collapsed="false">
      <c r="A134" s="271" t="s">
        <v>830</v>
      </c>
      <c r="B134" s="232" t="s">
        <v>539</v>
      </c>
      <c r="C134" s="232" t="s">
        <v>532</v>
      </c>
      <c r="D134" s="232" t="s">
        <v>34</v>
      </c>
      <c r="E134" s="233" t="n">
        <f aca="false">SUM(E1034,E224,E314,E404,E854,E494,E584,E9223,E674,E764)</f>
        <v>0</v>
      </c>
      <c r="F134" s="233" t="n">
        <f aca="false">SUM(F1034,F224,F314,F404,F854,F494,F584,F9223,F674,F764)</f>
        <v>0</v>
      </c>
      <c r="G134" s="233" t="n">
        <f aca="false">SUM(G1034,G224,G314,G404,G854,G494,G584,G9223,G674,G764)</f>
        <v>0</v>
      </c>
      <c r="I134" s="193"/>
      <c r="R134" s="233"/>
      <c r="S134" s="233"/>
      <c r="T134" s="233"/>
      <c r="U134" s="233" t="n">
        <f aca="false">E134-R134</f>
        <v>0</v>
      </c>
      <c r="V134" s="233" t="n">
        <f aca="false">F134-S134</f>
        <v>0</v>
      </c>
      <c r="W134" s="233" t="n">
        <f aca="false">G134-T134</f>
        <v>0</v>
      </c>
    </row>
    <row r="135" customFormat="false" ht="14.25" hidden="false" customHeight="true" outlineLevel="0" collapsed="false">
      <c r="A135" s="231" t="s">
        <v>831</v>
      </c>
      <c r="B135" s="232" t="s">
        <v>539</v>
      </c>
      <c r="C135" s="232" t="s">
        <v>532</v>
      </c>
      <c r="D135" s="232" t="s">
        <v>34</v>
      </c>
      <c r="E135" s="233" t="n">
        <f aca="false">SUM(E1035,E225,E315,E405,E855,E495,E585,E945,E675,E765)</f>
        <v>0</v>
      </c>
      <c r="F135" s="233" t="n">
        <f aca="false">SUM(F1035,F225,F315,F405,F855,F495,F585,F945,F675,F765)</f>
        <v>0</v>
      </c>
      <c r="G135" s="233" t="n">
        <f aca="false">SUM(G1035,G225,G315,G405,G855,G495,G585,G945,G675,G765)</f>
        <v>0</v>
      </c>
      <c r="I135" s="193"/>
      <c r="R135" s="233"/>
      <c r="S135" s="233"/>
      <c r="T135" s="233"/>
      <c r="U135" s="233" t="n">
        <f aca="false">E135-R135</f>
        <v>0</v>
      </c>
      <c r="V135" s="233" t="n">
        <f aca="false">F135-S135</f>
        <v>0</v>
      </c>
      <c r="W135" s="233" t="n">
        <f aca="false">G135-T135</f>
        <v>0</v>
      </c>
    </row>
    <row r="136" customFormat="false" ht="14.25" hidden="false" customHeight="true" outlineLevel="0" collapsed="false">
      <c r="A136" s="231" t="s">
        <v>609</v>
      </c>
      <c r="B136" s="232" t="s">
        <v>539</v>
      </c>
      <c r="C136" s="232" t="s">
        <v>532</v>
      </c>
      <c r="D136" s="232" t="s">
        <v>34</v>
      </c>
      <c r="E136" s="233" t="n">
        <f aca="false">SUM(E1036,E226,E316,E406,E856,E496,E586,E946,E676,E766)</f>
        <v>0</v>
      </c>
      <c r="F136" s="233" t="n">
        <f aca="false">SUM(F1036,F226,F316,F406,F856,F496,F586,F946,F676,F766)</f>
        <v>0</v>
      </c>
      <c r="G136" s="233" t="n">
        <f aca="false">SUM(G1036,G226,G316,G406,G856,G496,G586,G946,G676,G766)</f>
        <v>0</v>
      </c>
      <c r="I136" s="193"/>
      <c r="R136" s="233"/>
      <c r="S136" s="233"/>
      <c r="T136" s="233"/>
      <c r="U136" s="233" t="n">
        <f aca="false">E136-R136</f>
        <v>0</v>
      </c>
      <c r="V136" s="233" t="n">
        <f aca="false">F136-S136</f>
        <v>0</v>
      </c>
      <c r="W136" s="233" t="n">
        <f aca="false">G136-T136</f>
        <v>0</v>
      </c>
    </row>
    <row r="137" customFormat="false" ht="14.25" hidden="false" customHeight="true" outlineLevel="0" collapsed="false">
      <c r="A137" s="231" t="s">
        <v>832</v>
      </c>
      <c r="B137" s="232" t="s">
        <v>539</v>
      </c>
      <c r="C137" s="232" t="s">
        <v>833</v>
      </c>
      <c r="D137" s="232" t="s">
        <v>34</v>
      </c>
      <c r="E137" s="233" t="n">
        <f aca="false">SUM(E1037,E227,E317,E407,E857,E497,E587,E947,E677,E767)</f>
        <v>0</v>
      </c>
      <c r="F137" s="233" t="n">
        <f aca="false">SUM(F1037,F227,F317,F407,F857,F497,F587,F947,F677,F767)</f>
        <v>0</v>
      </c>
      <c r="G137" s="233" t="n">
        <f aca="false">SUM(G1037,G227,G317,G407,G857,G497,G587,G947,G677,G767)</f>
        <v>0</v>
      </c>
      <c r="I137" s="193"/>
      <c r="R137" s="233"/>
      <c r="S137" s="233"/>
      <c r="T137" s="233"/>
      <c r="U137" s="233" t="n">
        <f aca="false">E137-R137</f>
        <v>0</v>
      </c>
      <c r="V137" s="233" t="n">
        <f aca="false">F137-S137</f>
        <v>0</v>
      </c>
      <c r="W137" s="233" t="n">
        <f aca="false">G137-T137</f>
        <v>0</v>
      </c>
    </row>
    <row r="138" customFormat="false" ht="28.5" hidden="false" customHeight="true" outlineLevel="0" collapsed="false">
      <c r="A138" s="244" t="s">
        <v>834</v>
      </c>
      <c r="B138" s="245" t="s">
        <v>614</v>
      </c>
      <c r="C138" s="245" t="s">
        <v>615</v>
      </c>
      <c r="D138" s="245" t="s">
        <v>34</v>
      </c>
      <c r="E138" s="216" t="n">
        <f aca="false">SUM(E1038,E228,E318,E408,E858,E498,E588,E948,E678,E768)</f>
        <v>0</v>
      </c>
      <c r="F138" s="216" t="n">
        <f aca="false">SUM(F1038,F228,F318,F408,F858,F498,F588,F948,F678,F768)</f>
        <v>0</v>
      </c>
      <c r="G138" s="216" t="n">
        <f aca="false">SUM(G1038,G228,G318,G408,G858,G498,G588,G948,G678,G768)</f>
        <v>0</v>
      </c>
      <c r="I138" s="193"/>
      <c r="R138" s="216"/>
      <c r="S138" s="216"/>
      <c r="T138" s="216"/>
      <c r="U138" s="216" t="n">
        <f aca="false">E138-R138</f>
        <v>0</v>
      </c>
      <c r="V138" s="216" t="n">
        <f aca="false">F138-S138</f>
        <v>0</v>
      </c>
      <c r="W138" s="216" t="n">
        <f aca="false">G138-T138</f>
        <v>0</v>
      </c>
    </row>
    <row r="139" customFormat="false" ht="14.25" hidden="false" customHeight="true" outlineLevel="0" collapsed="false">
      <c r="A139" s="244" t="s">
        <v>835</v>
      </c>
      <c r="B139" s="245" t="s">
        <v>614</v>
      </c>
      <c r="C139" s="245" t="s">
        <v>720</v>
      </c>
      <c r="D139" s="245" t="s">
        <v>34</v>
      </c>
      <c r="E139" s="216" t="n">
        <f aca="false">SUM(E1039,E229,E319,E409,E859,E499,E589,E949,E679,E769)</f>
        <v>0</v>
      </c>
      <c r="F139" s="216" t="n">
        <f aca="false">SUM(F1039,F229,F319,F409,F859,F499,F589,F949,F679,F769)</f>
        <v>0</v>
      </c>
      <c r="G139" s="216" t="n">
        <f aca="false">SUM(G1039,G229,G319,G409,G859,G499,G589,G949,G679,G769)</f>
        <v>0</v>
      </c>
      <c r="I139" s="193"/>
      <c r="R139" s="216"/>
      <c r="S139" s="216"/>
      <c r="T139" s="216"/>
      <c r="U139" s="216" t="n">
        <f aca="false">E139-R139</f>
        <v>0</v>
      </c>
      <c r="V139" s="216" t="n">
        <f aca="false">F139-S139</f>
        <v>0</v>
      </c>
      <c r="W139" s="216" t="n">
        <f aca="false">G139-T139</f>
        <v>0</v>
      </c>
    </row>
    <row r="140" s="240" customFormat="true" ht="15" hidden="false" customHeight="true" outlineLevel="0" collapsed="false">
      <c r="A140" s="231" t="s">
        <v>616</v>
      </c>
      <c r="B140" s="232" t="s">
        <v>618</v>
      </c>
      <c r="C140" s="232" t="s">
        <v>619</v>
      </c>
      <c r="D140" s="232" t="s">
        <v>34</v>
      </c>
      <c r="E140" s="233" t="n">
        <f aca="false">SUM(E1040,E230,E320,E410,E860,E500,E590,E950,E680,E770)</f>
        <v>0</v>
      </c>
      <c r="F140" s="233" t="n">
        <f aca="false">SUM(F1040,F230,F320,F410,F860,F500,F590,F950,F680,F770)</f>
        <v>0</v>
      </c>
      <c r="G140" s="233" t="n">
        <f aca="false">SUM(G1040,G230,G320,G410,G860,G500,G590,G950,G680,G770)</f>
        <v>0</v>
      </c>
      <c r="H140" s="239"/>
      <c r="I140" s="239"/>
      <c r="R140" s="233"/>
      <c r="S140" s="233"/>
      <c r="T140" s="233"/>
      <c r="U140" s="233" t="n">
        <f aca="false">E140-R140</f>
        <v>0</v>
      </c>
      <c r="V140" s="233" t="n">
        <f aca="false">F140-S140</f>
        <v>0</v>
      </c>
      <c r="W140" s="233" t="n">
        <f aca="false">G140-T140</f>
        <v>0</v>
      </c>
    </row>
    <row r="141" s="240" customFormat="true" ht="45" hidden="false" customHeight="true" outlineLevel="0" collapsed="false">
      <c r="A141" s="231" t="s">
        <v>620</v>
      </c>
      <c r="B141" s="232" t="s">
        <v>621</v>
      </c>
      <c r="C141" s="232" t="s">
        <v>836</v>
      </c>
      <c r="D141" s="232" t="s">
        <v>34</v>
      </c>
      <c r="E141" s="233" t="n">
        <f aca="false">SUM(E1041,E231,E321,E411,E861,E501,E591,E951,E681,E771)</f>
        <v>0</v>
      </c>
      <c r="F141" s="233" t="n">
        <f aca="false">SUM(F1041,F231,F321,F411,F861,F501,F591,F951,F681,F771)</f>
        <v>0</v>
      </c>
      <c r="G141" s="233" t="n">
        <f aca="false">SUM(G1041,G231,G321,G411,G861,G501,G591,G951,G681,G771)</f>
        <v>0</v>
      </c>
      <c r="I141" s="239"/>
      <c r="R141" s="233"/>
      <c r="S141" s="233"/>
      <c r="T141" s="233"/>
      <c r="U141" s="233" t="n">
        <f aca="false">E141-R141</f>
        <v>0</v>
      </c>
      <c r="V141" s="233" t="n">
        <f aca="false">F141-S141</f>
        <v>0</v>
      </c>
      <c r="W141" s="233" t="n">
        <f aca="false">G141-T141</f>
        <v>0</v>
      </c>
    </row>
    <row r="142" customFormat="false" ht="15" hidden="false" customHeight="true" outlineLevel="0" collapsed="false">
      <c r="A142" s="231" t="s">
        <v>837</v>
      </c>
      <c r="B142" s="232" t="s">
        <v>625</v>
      </c>
      <c r="C142" s="232" t="s">
        <v>619</v>
      </c>
      <c r="D142" s="232" t="s">
        <v>34</v>
      </c>
      <c r="E142" s="233" t="n">
        <f aca="false">SUM(E1042,E232,E322,E412,E862,E502,E592,E952,E682,E772)</f>
        <v>23977</v>
      </c>
      <c r="F142" s="233" t="n">
        <f aca="false">SUM(F1042,F232,F322,F412,F862,F502,F592,F952,F682,F772)</f>
        <v>23977</v>
      </c>
      <c r="G142" s="233" t="n">
        <f aca="false">SUM(G1042,G232,G322,G412,G862,G502,G592,G952,G682,G772)</f>
        <v>23977</v>
      </c>
      <c r="H142" s="193"/>
      <c r="I142" s="193"/>
      <c r="R142" s="233"/>
      <c r="S142" s="233"/>
      <c r="T142" s="233"/>
      <c r="U142" s="233" t="n">
        <f aca="false">E142-R142</f>
        <v>23977</v>
      </c>
      <c r="V142" s="233" t="n">
        <f aca="false">F142-S142</f>
        <v>23977</v>
      </c>
      <c r="W142" s="233" t="n">
        <f aca="false">G142-T142</f>
        <v>23977</v>
      </c>
    </row>
    <row r="143" customFormat="false" ht="30" hidden="false" customHeight="true" outlineLevel="0" collapsed="false">
      <c r="A143" s="231" t="s">
        <v>838</v>
      </c>
      <c r="B143" s="232" t="s">
        <v>839</v>
      </c>
      <c r="C143" s="232" t="s">
        <v>720</v>
      </c>
      <c r="D143" s="232" t="s">
        <v>34</v>
      </c>
      <c r="E143" s="233" t="n">
        <f aca="false">SUM(E1043,E233,E323,E413,E863,E503,E593,E953,E683,E773)</f>
        <v>0</v>
      </c>
      <c r="F143" s="233" t="n">
        <f aca="false">SUM(F1043,F233,F323,F413,F863,F503,F593,F953,F683,F773)</f>
        <v>0</v>
      </c>
      <c r="G143" s="233" t="n">
        <f aca="false">SUM(G1043,G233,G323,G413,G863,G503,G593,G953,G683,G773)</f>
        <v>0</v>
      </c>
      <c r="H143" s="193"/>
      <c r="I143" s="193"/>
      <c r="R143" s="233"/>
      <c r="S143" s="233"/>
      <c r="T143" s="233"/>
      <c r="U143" s="233" t="n">
        <f aca="false">E143-R143</f>
        <v>0</v>
      </c>
      <c r="V143" s="233" t="n">
        <f aca="false">F143-S143</f>
        <v>0</v>
      </c>
      <c r="W143" s="233" t="n">
        <f aca="false">G143-T143</f>
        <v>0</v>
      </c>
    </row>
    <row r="144" customFormat="false" ht="42.75" hidden="false" customHeight="true" outlineLevel="0" collapsed="false">
      <c r="A144" s="244" t="s">
        <v>840</v>
      </c>
      <c r="B144" s="245" t="s">
        <v>841</v>
      </c>
      <c r="C144" s="245" t="s">
        <v>532</v>
      </c>
      <c r="D144" s="245" t="s">
        <v>34</v>
      </c>
      <c r="E144" s="216" t="n">
        <f aca="false">SUM(E10223,E234,E324,E414,E864,E504,E594,E954,E684,E774)</f>
        <v>0</v>
      </c>
      <c r="F144" s="216" t="n">
        <f aca="false">SUM(F10223,F234,F324,F414,F864,F504,F594,F954,F684,F774)</f>
        <v>0</v>
      </c>
      <c r="G144" s="216" t="n">
        <f aca="false">SUM(G10223,G234,G324,G414,G864,G504,G594,G954,G684,G774)</f>
        <v>0</v>
      </c>
      <c r="I144" s="193"/>
      <c r="R144" s="216"/>
      <c r="S144" s="216"/>
      <c r="T144" s="216"/>
      <c r="U144" s="216" t="n">
        <f aca="false">E1223-R1223</f>
        <v>0</v>
      </c>
      <c r="V144" s="216" t="n">
        <f aca="false">F1223-S1223</f>
        <v>0</v>
      </c>
      <c r="W144" s="216" t="n">
        <f aca="false">G1223-T1223</f>
        <v>0</v>
      </c>
    </row>
    <row r="145" s="248" customFormat="true" ht="14.25" hidden="false" customHeight="true" outlineLevel="0" collapsed="false">
      <c r="A145" s="252" t="s">
        <v>627</v>
      </c>
      <c r="B145" s="253" t="s">
        <v>539</v>
      </c>
      <c r="C145" s="245" t="s">
        <v>628</v>
      </c>
      <c r="D145" s="245" t="s">
        <v>34</v>
      </c>
      <c r="E145" s="216" t="n">
        <f aca="false">SUM(E146:E154)</f>
        <v>357063.52</v>
      </c>
      <c r="F145" s="216" t="n">
        <f aca="false">SUM(F146:F154)</f>
        <v>356523</v>
      </c>
      <c r="G145" s="216" t="n">
        <f aca="false">SUM(G146:G154)</f>
        <v>356523</v>
      </c>
      <c r="H145" s="247"/>
      <c r="I145" s="247"/>
      <c r="R145" s="216"/>
      <c r="S145" s="216"/>
      <c r="T145" s="216"/>
      <c r="U145" s="216" t="n">
        <f aca="false">E145-R145</f>
        <v>357063.52</v>
      </c>
      <c r="V145" s="216" t="n">
        <f aca="false">F145-S145</f>
        <v>356523</v>
      </c>
      <c r="W145" s="216" t="n">
        <f aca="false">G145-T145</f>
        <v>356523</v>
      </c>
    </row>
    <row r="146" s="240" customFormat="true" ht="15" hidden="false" customHeight="true" outlineLevel="0" collapsed="false">
      <c r="A146" s="251" t="s">
        <v>683</v>
      </c>
      <c r="B146" s="254" t="s">
        <v>539</v>
      </c>
      <c r="C146" s="232" t="s">
        <v>628</v>
      </c>
      <c r="D146" s="343" t="s">
        <v>548</v>
      </c>
      <c r="E146" s="344" t="n">
        <f aca="false">SUM(E1046,E236,E326,E416,E866,E506,E596,E956,E686,E776)</f>
        <v>0</v>
      </c>
      <c r="F146" s="344" t="n">
        <f aca="false">SUM(F1046,F236,F326,F416,F866,F506,F596,F956,F686,F776)</f>
        <v>0</v>
      </c>
      <c r="G146" s="344" t="n">
        <f aca="false">SUM(G1046,G236,G326,G416,G866,G506,G596,G956,G686,G776)</f>
        <v>0</v>
      </c>
      <c r="H146" s="239"/>
      <c r="I146" s="239"/>
      <c r="R146" s="344"/>
      <c r="S146" s="344"/>
      <c r="T146" s="344"/>
      <c r="U146" s="344" t="n">
        <f aca="false">E146-R146</f>
        <v>0</v>
      </c>
      <c r="V146" s="344" t="n">
        <f aca="false">F146-S146</f>
        <v>0</v>
      </c>
      <c r="W146" s="344" t="n">
        <f aca="false">G146-T146</f>
        <v>0</v>
      </c>
    </row>
    <row r="147" s="240" customFormat="true" ht="15" hidden="false" customHeight="true" outlineLevel="0" collapsed="false">
      <c r="A147" s="251" t="s">
        <v>842</v>
      </c>
      <c r="B147" s="254" t="s">
        <v>539</v>
      </c>
      <c r="C147" s="232" t="s">
        <v>628</v>
      </c>
      <c r="D147" s="343" t="s">
        <v>548</v>
      </c>
      <c r="E147" s="344" t="n">
        <f aca="false">SUM(E1047,E237,E327,E417,E867,E507,E597,E957,E687,E777)</f>
        <v>0</v>
      </c>
      <c r="F147" s="344" t="n">
        <f aca="false">SUM(F1047,F237,F327,F417,F867,F507,F597,F957,F687,F777)</f>
        <v>0</v>
      </c>
      <c r="G147" s="344" t="n">
        <f aca="false">SUM(G1047,G237,G327,G417,G867,G507,G597,G957,G687,G777)</f>
        <v>0</v>
      </c>
      <c r="H147" s="239"/>
      <c r="I147" s="239"/>
      <c r="R147" s="344"/>
      <c r="S147" s="344"/>
      <c r="T147" s="344"/>
      <c r="U147" s="344" t="n">
        <f aca="false">E147-R147</f>
        <v>0</v>
      </c>
      <c r="V147" s="344" t="n">
        <f aca="false">F147-S147</f>
        <v>0</v>
      </c>
      <c r="W147" s="344" t="n">
        <f aca="false">G147-T147</f>
        <v>0</v>
      </c>
    </row>
    <row r="148" s="240" customFormat="true" ht="15" hidden="false" customHeight="true" outlineLevel="0" collapsed="false">
      <c r="A148" s="251" t="s">
        <v>682</v>
      </c>
      <c r="B148" s="254" t="s">
        <v>539</v>
      </c>
      <c r="C148" s="232" t="s">
        <v>628</v>
      </c>
      <c r="D148" s="343" t="s">
        <v>548</v>
      </c>
      <c r="E148" s="344" t="n">
        <f aca="false">SUM(E1048,E238,E328,E418,E868,E508,E598,E958,E688,E778)</f>
        <v>296523</v>
      </c>
      <c r="F148" s="344" t="n">
        <f aca="false">SUM(F1048,F238,F328,F418,F868,F508,F598,F958,F688,F778)</f>
        <v>296523</v>
      </c>
      <c r="G148" s="344" t="n">
        <f aca="false">SUM(G1048,G238,G328,G418,G868,G508,G598,G958,G688,G778)</f>
        <v>296523</v>
      </c>
      <c r="H148" s="239"/>
      <c r="I148" s="239"/>
      <c r="R148" s="344"/>
      <c r="S148" s="344"/>
      <c r="T148" s="344"/>
      <c r="U148" s="344" t="n">
        <f aca="false">E148-R148</f>
        <v>296523</v>
      </c>
      <c r="V148" s="344" t="n">
        <f aca="false">F148-S148</f>
        <v>296523</v>
      </c>
      <c r="W148" s="344" t="n">
        <f aca="false">G148-T148</f>
        <v>296523</v>
      </c>
    </row>
    <row r="149" s="240" customFormat="true" ht="15" hidden="false" customHeight="true" outlineLevel="0" collapsed="false">
      <c r="A149" s="251" t="s">
        <v>843</v>
      </c>
      <c r="B149" s="254" t="s">
        <v>539</v>
      </c>
      <c r="C149" s="232" t="s">
        <v>628</v>
      </c>
      <c r="D149" s="343" t="s">
        <v>548</v>
      </c>
      <c r="E149" s="344" t="n">
        <f aca="false">SUM(E1049,E239,E329,E419,E869,E509,E599,E959,E689,E779)</f>
        <v>1543.11</v>
      </c>
      <c r="F149" s="344" t="n">
        <f aca="false">SUM(F1049,F239,F329,F419,F869,F509,F599,F959,F689,F779)</f>
        <v>0</v>
      </c>
      <c r="G149" s="344" t="n">
        <f aca="false">SUM(G1049,G239,G329,G419,G869,G509,G599,G959,G689,G779)</f>
        <v>0</v>
      </c>
      <c r="H149" s="239"/>
      <c r="I149" s="239"/>
      <c r="R149" s="344"/>
      <c r="S149" s="344"/>
      <c r="T149" s="344"/>
      <c r="U149" s="344" t="n">
        <f aca="false">E149-R149</f>
        <v>1543.11</v>
      </c>
      <c r="V149" s="344" t="n">
        <f aca="false">F149-S149</f>
        <v>0</v>
      </c>
      <c r="W149" s="344" t="n">
        <f aca="false">G149-T149</f>
        <v>0</v>
      </c>
    </row>
    <row r="150" s="240" customFormat="true" ht="15" hidden="false" customHeight="true" outlineLevel="0" collapsed="false">
      <c r="A150" s="251" t="s">
        <v>844</v>
      </c>
      <c r="B150" s="254" t="s">
        <v>539</v>
      </c>
      <c r="C150" s="232" t="s">
        <v>628</v>
      </c>
      <c r="D150" s="345" t="s">
        <v>34</v>
      </c>
      <c r="E150" s="344" t="n">
        <f aca="false">SUM(E1050,E240,E330,E420,E870,E510,E600,E960,E690,E780)</f>
        <v>-1002.59</v>
      </c>
      <c r="F150" s="344" t="n">
        <f aca="false">SUM(F1050,F240,F330,F420,F870,F510,F600,F960,F690,F780)</f>
        <v>0</v>
      </c>
      <c r="G150" s="344" t="n">
        <f aca="false">SUM(G1050,G240,G330,G420,G870,G510,G600,G960,G690,G780)</f>
        <v>0</v>
      </c>
      <c r="H150" s="239"/>
      <c r="I150" s="239"/>
      <c r="R150" s="344"/>
      <c r="S150" s="344"/>
      <c r="T150" s="344"/>
      <c r="U150" s="344" t="n">
        <f aca="false">E150-R150</f>
        <v>-1002.59</v>
      </c>
      <c r="V150" s="344" t="n">
        <f aca="false">F150-S150</f>
        <v>0</v>
      </c>
      <c r="W150" s="344" t="n">
        <f aca="false">G150-T150</f>
        <v>0</v>
      </c>
    </row>
    <row r="151" s="240" customFormat="true" ht="15" hidden="false" customHeight="true" outlineLevel="0" collapsed="false">
      <c r="A151" s="251" t="s">
        <v>684</v>
      </c>
      <c r="B151" s="254" t="s">
        <v>539</v>
      </c>
      <c r="C151" s="232" t="s">
        <v>628</v>
      </c>
      <c r="D151" s="345" t="s">
        <v>34</v>
      </c>
      <c r="E151" s="344" t="n">
        <f aca="false">SUM(E1051,E241,E331,E421,E871,E511,E601,E961,E691,E781)</f>
        <v>60000</v>
      </c>
      <c r="F151" s="344" t="n">
        <f aca="false">SUM(F1051,F241,F331,F421,F871,F511,F601,F961,F691,F781)</f>
        <v>60000</v>
      </c>
      <c r="G151" s="344" t="n">
        <f aca="false">SUM(G1051,G241,G331,G421,G871,G511,G601,G961,G691,G781)</f>
        <v>60000</v>
      </c>
      <c r="H151" s="239"/>
      <c r="I151" s="239"/>
      <c r="R151" s="344"/>
      <c r="S151" s="344"/>
      <c r="T151" s="344"/>
      <c r="U151" s="344" t="n">
        <f aca="false">E151-R151</f>
        <v>60000</v>
      </c>
      <c r="V151" s="344" t="n">
        <f aca="false">F151-S151</f>
        <v>60000</v>
      </c>
      <c r="W151" s="344" t="n">
        <f aca="false">G151-T151</f>
        <v>60000</v>
      </c>
    </row>
    <row r="152" s="240" customFormat="true" ht="15" hidden="false" customHeight="true" outlineLevel="0" collapsed="false">
      <c r="A152" s="251" t="s">
        <v>845</v>
      </c>
      <c r="B152" s="254" t="s">
        <v>539</v>
      </c>
      <c r="C152" s="232" t="s">
        <v>628</v>
      </c>
      <c r="D152" s="345" t="s">
        <v>34</v>
      </c>
      <c r="E152" s="344" t="n">
        <f aca="false">SUM(E1052,E242,E332,E422,E872,E512,E602,E962,E692,E782)</f>
        <v>0</v>
      </c>
      <c r="F152" s="344" t="n">
        <f aca="false">SUM(F1052,F242,F332,F422,F872,F512,F602,F962,F692,F782)</f>
        <v>0</v>
      </c>
      <c r="G152" s="344" t="n">
        <f aca="false">SUM(G1052,G242,G332,G422,G872,G512,G602,G962,G692,G782)</f>
        <v>0</v>
      </c>
      <c r="H152" s="239"/>
      <c r="I152" s="239"/>
      <c r="R152" s="344"/>
      <c r="S152" s="344"/>
      <c r="T152" s="344"/>
      <c r="U152" s="344" t="n">
        <f aca="false">E152-R152</f>
        <v>0</v>
      </c>
      <c r="V152" s="344" t="n">
        <f aca="false">F152-S152</f>
        <v>0</v>
      </c>
      <c r="W152" s="344" t="n">
        <f aca="false">G152-T152</f>
        <v>0</v>
      </c>
    </row>
    <row r="153" s="240" customFormat="true" ht="15" hidden="false" customHeight="true" outlineLevel="0" collapsed="false">
      <c r="A153" s="251" t="s">
        <v>846</v>
      </c>
      <c r="B153" s="254" t="s">
        <v>539</v>
      </c>
      <c r="C153" s="232" t="s">
        <v>628</v>
      </c>
      <c r="D153" s="345" t="s">
        <v>34</v>
      </c>
      <c r="E153" s="344" t="n">
        <f aca="false">SUM(E1053,E243,E333,E423,E873,E513,E603,E963,E693,E783)</f>
        <v>0</v>
      </c>
      <c r="F153" s="344" t="n">
        <f aca="false">SUM(F1053,F243,F333,F423,F873,F513,F603,F963,F693,F783)</f>
        <v>0</v>
      </c>
      <c r="G153" s="344" t="n">
        <f aca="false">SUM(G1053,G243,G333,G423,G873,G513,G603,G963,G693,G783)</f>
        <v>0</v>
      </c>
      <c r="H153" s="239"/>
      <c r="I153" s="239"/>
      <c r="R153" s="344"/>
      <c r="S153" s="344"/>
      <c r="T153" s="344"/>
      <c r="U153" s="344" t="n">
        <f aca="false">E153-R153</f>
        <v>0</v>
      </c>
      <c r="V153" s="344" t="n">
        <f aca="false">F153-S153</f>
        <v>0</v>
      </c>
      <c r="W153" s="344" t="n">
        <f aca="false">G153-T153</f>
        <v>0</v>
      </c>
    </row>
    <row r="154" s="240" customFormat="true" ht="15" hidden="false" customHeight="true" outlineLevel="0" collapsed="false">
      <c r="A154" s="251" t="s">
        <v>847</v>
      </c>
      <c r="B154" s="254" t="s">
        <v>539</v>
      </c>
      <c r="C154" s="232" t="s">
        <v>628</v>
      </c>
      <c r="D154" s="345" t="s">
        <v>34</v>
      </c>
      <c r="E154" s="344" t="n">
        <f aca="false">SUM(E1054,E2223,E334,E424,E874,E514,E604,E964,E694,E784)</f>
        <v>0</v>
      </c>
      <c r="F154" s="344" t="n">
        <f aca="false">SUM(F1054,F2223,F334,F424,F874,F514,F604,F964,F694,F784)</f>
        <v>0</v>
      </c>
      <c r="G154" s="344" t="n">
        <f aca="false">SUM(G1054,G2223,G334,G424,G874,G514,G604,G964,G694,G784)</f>
        <v>0</v>
      </c>
      <c r="H154" s="239"/>
      <c r="I154" s="239"/>
      <c r="R154" s="344"/>
      <c r="S154" s="344"/>
      <c r="T154" s="344"/>
      <c r="U154" s="344" t="n">
        <f aca="false">E154-R154</f>
        <v>0</v>
      </c>
      <c r="V154" s="344" t="n">
        <f aca="false">F154-S154</f>
        <v>0</v>
      </c>
      <c r="W154" s="344" t="n">
        <f aca="false">G154-T154</f>
        <v>0</v>
      </c>
    </row>
    <row r="155" s="196" customFormat="true" ht="28.5" hidden="false" customHeight="true" outlineLevel="0" collapsed="false">
      <c r="A155" s="244" t="s">
        <v>629</v>
      </c>
      <c r="B155" s="245" t="s">
        <v>539</v>
      </c>
      <c r="C155" s="245" t="s">
        <v>630</v>
      </c>
      <c r="D155" s="342" t="s">
        <v>34</v>
      </c>
      <c r="E155" s="246" t="n">
        <f aca="false">SUM(E156:E170)</f>
        <v>6316756.54</v>
      </c>
      <c r="F155" s="246" t="n">
        <f aca="false">SUM(F156:F170)</f>
        <v>5663221</v>
      </c>
      <c r="G155" s="246" t="n">
        <f aca="false">SUM(G156:G170)</f>
        <v>5663221</v>
      </c>
      <c r="H155" s="230"/>
      <c r="I155" s="230"/>
      <c r="R155" s="246"/>
      <c r="S155" s="246"/>
      <c r="T155" s="246"/>
      <c r="U155" s="246" t="n">
        <f aca="false">E155-R155</f>
        <v>6316756.54</v>
      </c>
      <c r="V155" s="246" t="n">
        <f aca="false">F155-S155</f>
        <v>5663221</v>
      </c>
      <c r="W155" s="246" t="n">
        <f aca="false">G155-T155</f>
        <v>5663221</v>
      </c>
    </row>
    <row r="156" s="240" customFormat="true" ht="15" hidden="false" customHeight="true" outlineLevel="0" collapsed="false">
      <c r="A156" s="251" t="s">
        <v>848</v>
      </c>
      <c r="B156" s="254" t="s">
        <v>539</v>
      </c>
      <c r="C156" s="232" t="s">
        <v>634</v>
      </c>
      <c r="D156" s="232" t="s">
        <v>34</v>
      </c>
      <c r="E156" s="233" t="n">
        <f aca="false">SUM(E1056,E246,E336,E426,E876,E516,E606,E966,E696,E786)</f>
        <v>103600</v>
      </c>
      <c r="F156" s="233" t="n">
        <f aca="false">SUM(F1056,F246,F336,F426,F876,F516,F606,F966,F696,F786)</f>
        <v>100000</v>
      </c>
      <c r="G156" s="233" t="n">
        <f aca="false">SUM(G1056,G246,G336,G426,G876,G516,G606,G966,G696,G786)</f>
        <v>100000</v>
      </c>
      <c r="H156" s="239"/>
      <c r="I156" s="239"/>
      <c r="R156" s="233"/>
      <c r="S156" s="233"/>
      <c r="T156" s="233"/>
      <c r="U156" s="233" t="n">
        <f aca="false">E156-R156</f>
        <v>103600</v>
      </c>
      <c r="V156" s="233" t="n">
        <f aca="false">F156-S156</f>
        <v>100000</v>
      </c>
      <c r="W156" s="233" t="n">
        <f aca="false">G156-T156</f>
        <v>100000</v>
      </c>
    </row>
    <row r="157" s="240" customFormat="true" ht="30" hidden="false" customHeight="true" outlineLevel="0" collapsed="false">
      <c r="A157" s="251" t="s">
        <v>849</v>
      </c>
      <c r="B157" s="254" t="s">
        <v>539</v>
      </c>
      <c r="C157" s="232" t="s">
        <v>748</v>
      </c>
      <c r="D157" s="232" t="s">
        <v>34</v>
      </c>
      <c r="E157" s="233" t="n">
        <f aca="false">SUM(E1057,E247,E337,E427,E877,E517,E607,E967,E697,E787)</f>
        <v>0</v>
      </c>
      <c r="F157" s="233" t="n">
        <f aca="false">SUM(F1057,F247,F337,F427,F877,F517,F607,F967,F697,F787)</f>
        <v>0</v>
      </c>
      <c r="G157" s="233" t="n">
        <f aca="false">SUM(G1057,G247,G337,G427,G877,G517,G607,G967,G697,G787)</f>
        <v>0</v>
      </c>
      <c r="H157" s="239"/>
      <c r="I157" s="239"/>
      <c r="R157" s="233"/>
      <c r="S157" s="233"/>
      <c r="T157" s="233"/>
      <c r="U157" s="233" t="n">
        <f aca="false">E157-R157</f>
        <v>0</v>
      </c>
      <c r="V157" s="233" t="n">
        <f aca="false">F157-S157</f>
        <v>0</v>
      </c>
      <c r="W157" s="233" t="n">
        <f aca="false">G157-T157</f>
        <v>0</v>
      </c>
    </row>
    <row r="158" s="240" customFormat="true" ht="15" hidden="false" customHeight="true" outlineLevel="0" collapsed="false">
      <c r="A158" s="251" t="s">
        <v>688</v>
      </c>
      <c r="B158" s="254" t="s">
        <v>539</v>
      </c>
      <c r="C158" s="232" t="s">
        <v>641</v>
      </c>
      <c r="D158" s="343" t="s">
        <v>548</v>
      </c>
      <c r="E158" s="233" t="n">
        <f aca="false">SUM(E1058,E248,E338,E428,E878,E518,E608,E968,E698,E788)</f>
        <v>0</v>
      </c>
      <c r="F158" s="233" t="n">
        <f aca="false">SUM(F1058,F248,F338,F428,F878,F518,F608,F968,F698,F788)</f>
        <v>0</v>
      </c>
      <c r="G158" s="233" t="n">
        <f aca="false">SUM(G1058,G248,G338,G428,G878,G518,G608,G968,G698,G788)</f>
        <v>0</v>
      </c>
      <c r="H158" s="239"/>
      <c r="I158" s="239"/>
      <c r="R158" s="233"/>
      <c r="S158" s="233"/>
      <c r="T158" s="233"/>
      <c r="U158" s="233" t="n">
        <f aca="false">E158-R158</f>
        <v>0</v>
      </c>
      <c r="V158" s="233" t="n">
        <f aca="false">F158-S158</f>
        <v>0</v>
      </c>
      <c r="W158" s="233" t="n">
        <f aca="false">G158-T158</f>
        <v>0</v>
      </c>
    </row>
    <row r="159" s="240" customFormat="true" ht="15" hidden="false" customHeight="true" outlineLevel="0" collapsed="false">
      <c r="A159" s="251" t="s">
        <v>631</v>
      </c>
      <c r="B159" s="254" t="s">
        <v>539</v>
      </c>
      <c r="C159" s="232" t="s">
        <v>632</v>
      </c>
      <c r="D159" s="232" t="s">
        <v>34</v>
      </c>
      <c r="E159" s="233" t="n">
        <f aca="false">SUM(E1059,E249,E339,E429,E879,E519,E609,E969,E699,E789)</f>
        <v>0</v>
      </c>
      <c r="F159" s="233" t="n">
        <f aca="false">SUM(F1059,F249,F339,F429,F879,F519,F609,F969,F699,F789)</f>
        <v>0</v>
      </c>
      <c r="G159" s="233" t="n">
        <f aca="false">SUM(G1059,G249,G339,G429,G879,G519,G609,G969,G699,G789)</f>
        <v>0</v>
      </c>
      <c r="H159" s="239"/>
      <c r="I159" s="239"/>
      <c r="R159" s="233"/>
      <c r="S159" s="233"/>
      <c r="T159" s="233"/>
      <c r="U159" s="233" t="n">
        <f aca="false">E159-R159</f>
        <v>0</v>
      </c>
      <c r="V159" s="233" t="n">
        <f aca="false">F159-S159</f>
        <v>0</v>
      </c>
      <c r="W159" s="233" t="n">
        <f aca="false">G159-T159</f>
        <v>0</v>
      </c>
    </row>
    <row r="160" s="240" customFormat="true" ht="15" hidden="false" customHeight="true" outlineLevel="0" collapsed="false">
      <c r="A160" s="251" t="s">
        <v>638</v>
      </c>
      <c r="B160" s="254" t="s">
        <v>539</v>
      </c>
      <c r="C160" s="232" t="s">
        <v>639</v>
      </c>
      <c r="D160" s="232" t="s">
        <v>34</v>
      </c>
      <c r="E160" s="233" t="n">
        <f aca="false">SUM(E1060,E250,E340,E430,E880,E520,E610,E970,E700,E790)</f>
        <v>150000</v>
      </c>
      <c r="F160" s="233" t="n">
        <f aca="false">SUM(F1060,F250,F340,F430,F880,F520,F610,F970,F700,F790)</f>
        <v>150000</v>
      </c>
      <c r="G160" s="233" t="n">
        <f aca="false">SUM(G1060,G250,G340,G430,G880,G520,G610,G970,G700,G790)</f>
        <v>150000</v>
      </c>
      <c r="H160" s="239"/>
      <c r="I160" s="239"/>
      <c r="R160" s="233"/>
      <c r="S160" s="233"/>
      <c r="T160" s="233"/>
      <c r="U160" s="233" t="n">
        <f aca="false">E160-R160</f>
        <v>150000</v>
      </c>
      <c r="V160" s="233" t="n">
        <f aca="false">F160-S160</f>
        <v>150000</v>
      </c>
      <c r="W160" s="233" t="n">
        <f aca="false">G160-T160</f>
        <v>150000</v>
      </c>
    </row>
    <row r="161" s="240" customFormat="true" ht="15" hidden="false" customHeight="true" outlineLevel="0" collapsed="false">
      <c r="A161" s="251" t="s">
        <v>635</v>
      </c>
      <c r="B161" s="254" t="s">
        <v>539</v>
      </c>
      <c r="C161" s="232" t="s">
        <v>634</v>
      </c>
      <c r="D161" s="232" t="s">
        <v>34</v>
      </c>
      <c r="E161" s="233" t="n">
        <f aca="false">SUM(E1061,E251,E341,E431,E881,E521,E611,E971,E701,E791)</f>
        <v>5541566.56</v>
      </c>
      <c r="F161" s="233" t="n">
        <f aca="false">SUM(F1061,F251,F341,F431,F881,F521,F611,F971,F701,F791)</f>
        <v>5025901</v>
      </c>
      <c r="G161" s="233" t="n">
        <f aca="false">SUM(G1061,G251,G341,G431,G881,G521,G611,G971,G701,G791)</f>
        <v>5025901</v>
      </c>
      <c r="H161" s="239"/>
      <c r="I161" s="239"/>
      <c r="R161" s="233"/>
      <c r="S161" s="233"/>
      <c r="T161" s="233"/>
      <c r="U161" s="233" t="n">
        <f aca="false">E161-R161</f>
        <v>5541566.56</v>
      </c>
      <c r="V161" s="233" t="n">
        <f aca="false">F161-S161</f>
        <v>5025901</v>
      </c>
      <c r="W161" s="233" t="n">
        <f aca="false">G161-T161</f>
        <v>5025901</v>
      </c>
    </row>
    <row r="162" s="240" customFormat="true" ht="15" hidden="false" customHeight="true" outlineLevel="0" collapsed="false">
      <c r="A162" s="251" t="s">
        <v>850</v>
      </c>
      <c r="B162" s="254" t="s">
        <v>539</v>
      </c>
      <c r="C162" s="232" t="s">
        <v>641</v>
      </c>
      <c r="D162" s="232" t="s">
        <v>34</v>
      </c>
      <c r="E162" s="233" t="n">
        <f aca="false">SUM(E1062,E252,E342,E432,E882,E522,E612,E972,E702,E792)</f>
        <v>75000</v>
      </c>
      <c r="F162" s="233" t="n">
        <f aca="false">SUM(F1062,F252,F342,F432,F882,F522,F612,F972,F702,F792)</f>
        <v>75000</v>
      </c>
      <c r="G162" s="233" t="n">
        <f aca="false">SUM(G1062,G252,G342,G432,G882,G522,G612,G972,G702,G792)</f>
        <v>75000</v>
      </c>
      <c r="H162" s="239"/>
      <c r="I162" s="239"/>
      <c r="R162" s="233"/>
      <c r="S162" s="233"/>
      <c r="T162" s="233"/>
      <c r="U162" s="233" t="n">
        <f aca="false">E162-R162</f>
        <v>75000</v>
      </c>
      <c r="V162" s="233" t="n">
        <f aca="false">F162-S162</f>
        <v>75000</v>
      </c>
      <c r="W162" s="233" t="n">
        <f aca="false">G162-T162</f>
        <v>75000</v>
      </c>
    </row>
    <row r="163" s="240" customFormat="true" ht="15" hidden="false" customHeight="true" outlineLevel="0" collapsed="false">
      <c r="A163" s="251" t="s">
        <v>851</v>
      </c>
      <c r="B163" s="254" t="s">
        <v>539</v>
      </c>
      <c r="C163" s="232" t="s">
        <v>641</v>
      </c>
      <c r="D163" s="232" t="s">
        <v>34</v>
      </c>
      <c r="E163" s="233" t="n">
        <f aca="false">SUM(E1063,E253,E343,E433,E883,E523,E613,E973,E703,E793)</f>
        <v>39000</v>
      </c>
      <c r="F163" s="233" t="n">
        <f aca="false">SUM(F1063,F253,F343,F433,F883,F523,F613,F973,F703,F793)</f>
        <v>39000</v>
      </c>
      <c r="G163" s="233" t="n">
        <f aca="false">SUM(G1063,G253,G343,G433,G883,G523,G613,G973,G703,G793)</f>
        <v>39000</v>
      </c>
      <c r="H163" s="239"/>
      <c r="I163" s="239"/>
      <c r="R163" s="233"/>
      <c r="S163" s="233"/>
      <c r="T163" s="233"/>
      <c r="U163" s="233" t="n">
        <f aca="false">E163-R163</f>
        <v>39000</v>
      </c>
      <c r="V163" s="233" t="n">
        <f aca="false">F163-S163</f>
        <v>39000</v>
      </c>
      <c r="W163" s="233" t="n">
        <f aca="false">G163-T163</f>
        <v>39000</v>
      </c>
    </row>
    <row r="164" s="240" customFormat="true" ht="15" hidden="false" customHeight="true" outlineLevel="0" collapsed="false">
      <c r="A164" s="251" t="s">
        <v>852</v>
      </c>
      <c r="B164" s="254" t="s">
        <v>539</v>
      </c>
      <c r="C164" s="232" t="s">
        <v>641</v>
      </c>
      <c r="D164" s="343" t="s">
        <v>548</v>
      </c>
      <c r="E164" s="233" t="n">
        <f aca="false">SUM(E1064,E254,E3223,E434,E884,E524,E614,E974,E704,E794)</f>
        <v>0</v>
      </c>
      <c r="F164" s="233" t="n">
        <f aca="false">SUM(F1064,F254,F3223,F434,F884,F524,F614,F974,F704,F794)</f>
        <v>0</v>
      </c>
      <c r="G164" s="233" t="n">
        <f aca="false">SUM(G1064,G254,G3223,G434,G884,G524,G614,G974,G704,G794)</f>
        <v>0</v>
      </c>
      <c r="H164" s="239"/>
      <c r="I164" s="239"/>
      <c r="R164" s="233"/>
      <c r="S164" s="233"/>
      <c r="T164" s="233"/>
      <c r="U164" s="233" t="n">
        <f aca="false">E164-R164</f>
        <v>0</v>
      </c>
      <c r="V164" s="233" t="n">
        <f aca="false">F164-S164</f>
        <v>0</v>
      </c>
      <c r="W164" s="233" t="n">
        <f aca="false">G164-T164</f>
        <v>0</v>
      </c>
    </row>
    <row r="165" s="240" customFormat="true" ht="15" hidden="false" customHeight="true" outlineLevel="0" collapsed="false">
      <c r="A165" s="251" t="s">
        <v>853</v>
      </c>
      <c r="B165" s="254" t="s">
        <v>539</v>
      </c>
      <c r="C165" s="232" t="s">
        <v>641</v>
      </c>
      <c r="D165" s="232" t="s">
        <v>34</v>
      </c>
      <c r="E165" s="233" t="n">
        <f aca="false">SUM(E1065,E255,E345,E435,E885,E525,E615,E975,E705,E795)</f>
        <v>300773.41</v>
      </c>
      <c r="F165" s="233" t="n">
        <f aca="false">SUM(F1065,F255,F345,F435,F885,F525,F615,F975,F705,F795)</f>
        <v>273320</v>
      </c>
      <c r="G165" s="233" t="n">
        <f aca="false">SUM(G1065,G255,G345,G435,G885,G525,G615,G975,G705,G795)</f>
        <v>273320</v>
      </c>
      <c r="H165" s="239"/>
      <c r="I165" s="239"/>
      <c r="R165" s="233"/>
      <c r="S165" s="233"/>
      <c r="T165" s="233"/>
      <c r="U165" s="233" t="n">
        <f aca="false">E165-R165</f>
        <v>300773.41</v>
      </c>
      <c r="V165" s="233" t="n">
        <f aca="false">F165-S165</f>
        <v>273320</v>
      </c>
      <c r="W165" s="233" t="n">
        <f aca="false">G165-T165</f>
        <v>273320</v>
      </c>
    </row>
    <row r="166" s="240" customFormat="true" ht="15" hidden="false" customHeight="true" outlineLevel="0" collapsed="false">
      <c r="A166" s="251" t="s">
        <v>854</v>
      </c>
      <c r="B166" s="254" t="s">
        <v>539</v>
      </c>
      <c r="C166" s="232" t="s">
        <v>855</v>
      </c>
      <c r="D166" s="232" t="s">
        <v>34</v>
      </c>
      <c r="E166" s="233" t="n">
        <f aca="false">SUM(E1066,E256,E346,E436,E886,E526,E616,E976,E706,E796)</f>
        <v>0</v>
      </c>
      <c r="F166" s="233" t="n">
        <f aca="false">SUM(F1066,F256,F346,F436,F886,F526,F616,F976,F706,F796)</f>
        <v>0</v>
      </c>
      <c r="G166" s="233" t="n">
        <f aca="false">SUM(G1066,G256,G346,G436,G886,G526,G616,G976,G706,G796)</f>
        <v>0</v>
      </c>
      <c r="H166" s="239"/>
      <c r="I166" s="239"/>
      <c r="R166" s="233"/>
      <c r="S166" s="233"/>
      <c r="T166" s="233"/>
      <c r="U166" s="233" t="n">
        <f aca="false">E166-R166</f>
        <v>0</v>
      </c>
      <c r="V166" s="233" t="n">
        <f aca="false">F166-S166</f>
        <v>0</v>
      </c>
      <c r="W166" s="233" t="n">
        <f aca="false">G166-T166</f>
        <v>0</v>
      </c>
    </row>
    <row r="167" s="240" customFormat="true" ht="15" hidden="false" customHeight="true" outlineLevel="0" collapsed="false">
      <c r="A167" s="251" t="s">
        <v>856</v>
      </c>
      <c r="B167" s="254" t="s">
        <v>539</v>
      </c>
      <c r="C167" s="232" t="s">
        <v>855</v>
      </c>
      <c r="D167" s="232" t="s">
        <v>34</v>
      </c>
      <c r="E167" s="233" t="n">
        <f aca="false">SUM(E1067,E257,E347,E437,E887,E527,E617,E977,E707,E797)</f>
        <v>0</v>
      </c>
      <c r="F167" s="233" t="n">
        <f aca="false">SUM(F1067,F257,F347,F437,F887,F527,F617,F977,F707,F797)</f>
        <v>0</v>
      </c>
      <c r="G167" s="233" t="n">
        <f aca="false">SUM(G1067,G257,G347,G437,G887,G527,G617,G977,G707,G797)</f>
        <v>0</v>
      </c>
      <c r="H167" s="239"/>
      <c r="I167" s="239"/>
      <c r="R167" s="233"/>
      <c r="S167" s="233"/>
      <c r="T167" s="233"/>
      <c r="U167" s="233" t="n">
        <f aca="false">E167-R167</f>
        <v>0</v>
      </c>
      <c r="V167" s="233" t="n">
        <f aca="false">F167-S167</f>
        <v>0</v>
      </c>
      <c r="W167" s="233" t="n">
        <f aca="false">G167-T167</f>
        <v>0</v>
      </c>
    </row>
    <row r="168" s="240" customFormat="true" ht="15" hidden="false" customHeight="true" outlineLevel="0" collapsed="false">
      <c r="A168" s="251" t="s">
        <v>857</v>
      </c>
      <c r="B168" s="254" t="s">
        <v>539</v>
      </c>
      <c r="C168" s="232" t="s">
        <v>641</v>
      </c>
      <c r="D168" s="232" t="s">
        <v>34</v>
      </c>
      <c r="E168" s="233" t="n">
        <f aca="false">SUM(E1068,E258,E348,E438,E888,E528,E618,E978,E708,E798)</f>
        <v>83308.1</v>
      </c>
      <c r="F168" s="233" t="n">
        <f aca="false">SUM(F1068,F258,F348,F438,F888,F528,F618,F978,F708,F798)</f>
        <v>0</v>
      </c>
      <c r="G168" s="233" t="n">
        <f aca="false">SUM(G1068,G258,G348,G438,G888,G528,G618,G978,G708,G798)</f>
        <v>0</v>
      </c>
      <c r="H168" s="239"/>
      <c r="I168" s="239"/>
      <c r="R168" s="233"/>
      <c r="S168" s="233"/>
      <c r="T168" s="233"/>
      <c r="U168" s="233" t="n">
        <f aca="false">E168-R168</f>
        <v>83308.1</v>
      </c>
      <c r="V168" s="233" t="n">
        <f aca="false">F168-S168</f>
        <v>0</v>
      </c>
      <c r="W168" s="233" t="n">
        <f aca="false">G168-T168</f>
        <v>0</v>
      </c>
    </row>
    <row r="169" s="240" customFormat="true" ht="15" hidden="false" customHeight="true" outlineLevel="0" collapsed="false">
      <c r="A169" s="251" t="s">
        <v>858</v>
      </c>
      <c r="B169" s="254" t="s">
        <v>539</v>
      </c>
      <c r="C169" s="232" t="s">
        <v>726</v>
      </c>
      <c r="D169" s="232" t="s">
        <v>34</v>
      </c>
      <c r="E169" s="233" t="n">
        <f aca="false">SUM(E1069,E259,E349,E439,E889,E529,E619,E979,E709,E799)</f>
        <v>0</v>
      </c>
      <c r="F169" s="233" t="n">
        <f aca="false">SUM(F1069,F259,F349,F439,F889,F529,F619,F979,F709,F799)</f>
        <v>0</v>
      </c>
      <c r="G169" s="233" t="n">
        <f aca="false">SUM(G1069,G259,G349,G439,G889,G529,G619,G979,G709,G799)</f>
        <v>0</v>
      </c>
      <c r="H169" s="239"/>
      <c r="I169" s="239"/>
      <c r="R169" s="233"/>
      <c r="S169" s="233"/>
      <c r="T169" s="233"/>
      <c r="U169" s="233" t="n">
        <f aca="false">E169-R169</f>
        <v>0</v>
      </c>
      <c r="V169" s="233" t="n">
        <f aca="false">F169-S169</f>
        <v>0</v>
      </c>
      <c r="W169" s="233" t="n">
        <f aca="false">G169-T169</f>
        <v>0</v>
      </c>
    </row>
    <row r="170" s="240" customFormat="true" ht="15" hidden="false" customHeight="true" outlineLevel="0" collapsed="false">
      <c r="A170" s="251" t="s">
        <v>859</v>
      </c>
      <c r="B170" s="254" t="s">
        <v>539</v>
      </c>
      <c r="C170" s="232" t="s">
        <v>641</v>
      </c>
      <c r="D170" s="232" t="s">
        <v>34</v>
      </c>
      <c r="E170" s="233" t="n">
        <f aca="false">SUM(E1070,E260,E350,E2230,E890,E530,E620,E980,E710,E800)</f>
        <v>23508.47</v>
      </c>
      <c r="F170" s="233" t="n">
        <f aca="false">SUM(F1070,F260,F350,F2230,F890,F530,F620,F980,F710,F800)</f>
        <v>0</v>
      </c>
      <c r="G170" s="233" t="n">
        <f aca="false">SUM(G1070,G260,G350,G2230,G890,G530,G620,G980,G710,G800)</f>
        <v>0</v>
      </c>
      <c r="H170" s="239"/>
      <c r="I170" s="239"/>
      <c r="R170" s="233"/>
      <c r="S170" s="233"/>
      <c r="T170" s="233"/>
      <c r="U170" s="233" t="n">
        <f aca="false">E170-R170</f>
        <v>23508.47</v>
      </c>
      <c r="V170" s="233" t="n">
        <f aca="false">F170-S170</f>
        <v>0</v>
      </c>
      <c r="W170" s="233" t="n">
        <f aca="false">G170-T170</f>
        <v>0</v>
      </c>
    </row>
    <row r="171" s="196" customFormat="true" ht="14.25" hidden="false" customHeight="true" outlineLevel="0" collapsed="false">
      <c r="A171" s="346" t="s">
        <v>768</v>
      </c>
      <c r="B171" s="266"/>
      <c r="C171" s="266"/>
      <c r="D171" s="266" t="s">
        <v>34</v>
      </c>
      <c r="E171" s="267" t="n">
        <f aca="false">SUM(E172,E173,E174,E175,E176,E177,E178,E186,E184,E210,E228,E230,E231,E232,E233,E235,E245,E182,E185,E229,E181,E183,E227,E234)</f>
        <v>1607969.45</v>
      </c>
      <c r="F171" s="267" t="n">
        <f aca="false">SUM(F172,F173,F174,F175,F176,F177,F178,F186,F184,F210,F228,F230,F231,F232,F233,F235,F245,F182,F185,F229,F181,F183,F227,F234)</f>
        <v>1500000</v>
      </c>
      <c r="G171" s="267" t="n">
        <f aca="false">SUM(G172,G173,G174,G175,G176,G177,G178,G186,G184,G210,G228,G230,G231,G232,G233,G235,G245,G182,G185,G229,G181,G183,G227,G234)</f>
        <v>1500000</v>
      </c>
      <c r="H171" s="347" t="s">
        <v>860</v>
      </c>
      <c r="I171" s="230"/>
      <c r="R171" s="216"/>
      <c r="S171" s="216"/>
      <c r="T171" s="216"/>
      <c r="U171" s="216" t="n">
        <f aca="false">E171-R171</f>
        <v>1607969.45</v>
      </c>
      <c r="V171" s="216" t="n">
        <f aca="false">F171-S171</f>
        <v>1500000</v>
      </c>
      <c r="W171" s="216" t="n">
        <f aca="false">G171-T171</f>
        <v>1500000</v>
      </c>
    </row>
    <row r="172" customFormat="false" ht="15" hidden="false" customHeight="true" outlineLevel="0" collapsed="false">
      <c r="A172" s="348" t="str">
        <f aca="false">A82</f>
        <v> - заработная плата</v>
      </c>
      <c r="B172" s="348" t="str">
        <f aca="false">B82</f>
        <v>111</v>
      </c>
      <c r="C172" s="348" t="str">
        <f aca="false">C82</f>
        <v>211</v>
      </c>
      <c r="D172" s="232" t="s">
        <v>34</v>
      </c>
      <c r="E172" s="233" t="n">
        <f aca="false">690244</f>
        <v>690244</v>
      </c>
      <c r="F172" s="233" t="n">
        <v>690244</v>
      </c>
      <c r="G172" s="233" t="n">
        <f aca="false">F172</f>
        <v>690244</v>
      </c>
      <c r="H172" s="193"/>
      <c r="R172" s="233"/>
      <c r="S172" s="233"/>
      <c r="T172" s="233"/>
      <c r="U172" s="233" t="n">
        <f aca="false">E172-R172</f>
        <v>690244</v>
      </c>
      <c r="V172" s="233" t="n">
        <f aca="false">F172-S172</f>
        <v>690244</v>
      </c>
      <c r="W172" s="233" t="n">
        <f aca="false">G172-T172</f>
        <v>690244</v>
      </c>
    </row>
    <row r="173" customFormat="false" ht="15" hidden="false" customHeight="true" outlineLevel="0" collapsed="false">
      <c r="A173" s="348" t="str">
        <f aca="false">A83</f>
        <v> - 3 дн б/л за счет работодателя</v>
      </c>
      <c r="B173" s="348" t="str">
        <f aca="false">B83</f>
        <v>111</v>
      </c>
      <c r="C173" s="348" t="str">
        <f aca="false">C83</f>
        <v>266</v>
      </c>
      <c r="D173" s="232" t="s">
        <v>34</v>
      </c>
      <c r="E173" s="233" t="n">
        <v>1000</v>
      </c>
      <c r="F173" s="233" t="n">
        <v>1000</v>
      </c>
      <c r="G173" s="233" t="n">
        <f aca="false">F173</f>
        <v>1000</v>
      </c>
      <c r="H173" s="193"/>
      <c r="R173" s="233"/>
      <c r="S173" s="233"/>
      <c r="T173" s="233"/>
      <c r="U173" s="233" t="n">
        <f aca="false">E173-R173</f>
        <v>1000</v>
      </c>
      <c r="V173" s="233" t="n">
        <f aca="false">F173-S173</f>
        <v>1000</v>
      </c>
      <c r="W173" s="233" t="n">
        <f aca="false">G173-T173</f>
        <v>1000</v>
      </c>
    </row>
    <row r="174" s="240" customFormat="true" ht="15" hidden="false" customHeight="true" outlineLevel="0" collapsed="false">
      <c r="A174" s="348" t="str">
        <f aca="false">A84</f>
        <v> - пособие по уходу за ребенком</v>
      </c>
      <c r="B174" s="348" t="str">
        <f aca="false">B84</f>
        <v>112</v>
      </c>
      <c r="C174" s="348" t="str">
        <f aca="false">C84</f>
        <v>266</v>
      </c>
      <c r="D174" s="232" t="s">
        <v>34</v>
      </c>
      <c r="E174" s="233"/>
      <c r="F174" s="233"/>
      <c r="G174" s="233" t="n">
        <f aca="false">F174</f>
        <v>0</v>
      </c>
      <c r="H174" s="239"/>
      <c r="I174" s="239"/>
      <c r="R174" s="233"/>
      <c r="S174" s="233"/>
      <c r="T174" s="233"/>
      <c r="U174" s="233" t="n">
        <f aca="false">E174-R174</f>
        <v>0</v>
      </c>
      <c r="V174" s="233" t="n">
        <f aca="false">F174-S174</f>
        <v>0</v>
      </c>
      <c r="W174" s="233" t="n">
        <f aca="false">G174-T174</f>
        <v>0</v>
      </c>
    </row>
    <row r="175" s="240" customFormat="true" ht="15" hidden="false" customHeight="true" outlineLevel="0" collapsed="false">
      <c r="A175" s="348" t="str">
        <f aca="false">A85</f>
        <v> - предварительный мед.осмотр (возм.расх.)</v>
      </c>
      <c r="B175" s="348" t="str">
        <f aca="false">B85</f>
        <v>112</v>
      </c>
      <c r="C175" s="348" t="str">
        <f aca="false">C85</f>
        <v>226</v>
      </c>
      <c r="D175" s="232" t="s">
        <v>34</v>
      </c>
      <c r="E175" s="233"/>
      <c r="F175" s="233"/>
      <c r="G175" s="233" t="n">
        <f aca="false">F175</f>
        <v>0</v>
      </c>
      <c r="H175" s="239"/>
      <c r="I175" s="239"/>
      <c r="R175" s="233"/>
      <c r="S175" s="233"/>
      <c r="T175" s="233"/>
      <c r="U175" s="233" t="n">
        <f aca="false">E175-R175</f>
        <v>0</v>
      </c>
      <c r="V175" s="233" t="n">
        <f aca="false">F175-S175</f>
        <v>0</v>
      </c>
      <c r="W175" s="233" t="n">
        <f aca="false">G175-T175</f>
        <v>0</v>
      </c>
    </row>
    <row r="176" s="240" customFormat="true" ht="15" hidden="false" customHeight="true" outlineLevel="0" collapsed="false">
      <c r="A176" s="348" t="str">
        <f aca="false">A86</f>
        <v> - выходное пособие</v>
      </c>
      <c r="B176" s="348" t="str">
        <f aca="false">B86</f>
        <v>112</v>
      </c>
      <c r="C176" s="348" t="str">
        <f aca="false">C86</f>
        <v>266</v>
      </c>
      <c r="D176" s="232" t="s">
        <v>34</v>
      </c>
      <c r="E176" s="233"/>
      <c r="F176" s="233"/>
      <c r="G176" s="233" t="n">
        <f aca="false">F176</f>
        <v>0</v>
      </c>
      <c r="H176" s="239"/>
      <c r="I176" s="239"/>
      <c r="R176" s="233"/>
      <c r="S176" s="233"/>
      <c r="T176" s="233"/>
      <c r="U176" s="233" t="n">
        <f aca="false">E176-R176</f>
        <v>0</v>
      </c>
      <c r="V176" s="233" t="n">
        <f aca="false">F176-S176</f>
        <v>0</v>
      </c>
      <c r="W176" s="233" t="n">
        <f aca="false">G176-T176</f>
        <v>0</v>
      </c>
    </row>
    <row r="177" customFormat="false" ht="15" hidden="false" customHeight="true" outlineLevel="0" collapsed="false">
      <c r="A177" s="348" t="str">
        <f aca="false">A87</f>
        <v> - начисления на оплату труда</v>
      </c>
      <c r="B177" s="348" t="str">
        <f aca="false">B87</f>
        <v>119</v>
      </c>
      <c r="C177" s="348" t="str">
        <f aca="false">C87</f>
        <v>213</v>
      </c>
      <c r="D177" s="232" t="s">
        <v>34</v>
      </c>
      <c r="E177" s="233" t="n">
        <v>208756</v>
      </c>
      <c r="F177" s="233" t="n">
        <v>208756</v>
      </c>
      <c r="G177" s="233" t="n">
        <f aca="false">F177</f>
        <v>208756</v>
      </c>
      <c r="H177" s="193"/>
      <c r="R177" s="233"/>
      <c r="S177" s="233"/>
      <c r="T177" s="233"/>
      <c r="U177" s="233" t="n">
        <f aca="false">E177-R177</f>
        <v>208756</v>
      </c>
      <c r="V177" s="233" t="n">
        <f aca="false">F177-S177</f>
        <v>208756</v>
      </c>
      <c r="W177" s="233" t="n">
        <f aca="false">G177-T177</f>
        <v>208756</v>
      </c>
    </row>
    <row r="178" s="196" customFormat="true" ht="14.25" hidden="false" customHeight="true" outlineLevel="0" collapsed="false">
      <c r="A178" s="349" t="str">
        <f aca="false">A88</f>
        <v> - услуги связи, всего:</v>
      </c>
      <c r="B178" s="350" t="str">
        <f aca="false">B88</f>
        <v>244</v>
      </c>
      <c r="C178" s="350" t="str">
        <f aca="false">C88</f>
        <v>221</v>
      </c>
      <c r="D178" s="245"/>
      <c r="E178" s="216" t="n">
        <f aca="false">SUM(E179:E180)</f>
        <v>0</v>
      </c>
      <c r="F178" s="216" t="n">
        <f aca="false">SUM(F179:F180)</f>
        <v>0</v>
      </c>
      <c r="G178" s="216" t="n">
        <f aca="false">SUM(G179:G180)</f>
        <v>0</v>
      </c>
      <c r="H178" s="230"/>
      <c r="R178" s="216"/>
      <c r="S178" s="216"/>
      <c r="T178" s="216"/>
      <c r="U178" s="216" t="n">
        <f aca="false">E178-R178</f>
        <v>0</v>
      </c>
      <c r="V178" s="216" t="n">
        <f aca="false">F178-S178</f>
        <v>0</v>
      </c>
      <c r="W178" s="216" t="n">
        <f aca="false">G178-T178</f>
        <v>0</v>
      </c>
    </row>
    <row r="179" customFormat="false" ht="30" hidden="false" customHeight="true" outlineLevel="0" collapsed="false">
      <c r="A179" s="348" t="str">
        <f aca="false">A89</f>
        <v>   в том числе:
    - прочие (конверты, почтовые отправления)</v>
      </c>
      <c r="B179" s="348" t="str">
        <f aca="false">B89</f>
        <v>244</v>
      </c>
      <c r="C179" s="348" t="str">
        <f aca="false">C89</f>
        <v>221</v>
      </c>
      <c r="D179" s="232" t="s">
        <v>548</v>
      </c>
      <c r="E179" s="233" t="n">
        <f aca="false">'Приложение 4 расходы'!V125</f>
        <v>0</v>
      </c>
      <c r="F179" s="233"/>
      <c r="G179" s="233"/>
      <c r="H179" s="193"/>
      <c r="I179" s="193"/>
      <c r="R179" s="233"/>
      <c r="S179" s="233"/>
      <c r="T179" s="233"/>
      <c r="U179" s="233" t="n">
        <f aca="false">E179-R179</f>
        <v>0</v>
      </c>
      <c r="V179" s="233" t="n">
        <f aca="false">F179-S179</f>
        <v>0</v>
      </c>
      <c r="W179" s="233" t="n">
        <f aca="false">G179-T179</f>
        <v>0</v>
      </c>
    </row>
    <row r="180" s="240" customFormat="true" ht="15" hidden="false" customHeight="true" outlineLevel="0" collapsed="false">
      <c r="A180" s="348" t="str">
        <f aca="false">A90</f>
        <v>    - интернет </v>
      </c>
      <c r="B180" s="348" t="str">
        <f aca="false">B90</f>
        <v>244</v>
      </c>
      <c r="C180" s="348" t="str">
        <f aca="false">C90</f>
        <v>221</v>
      </c>
      <c r="D180" s="232" t="s">
        <v>548</v>
      </c>
      <c r="E180" s="233"/>
      <c r="F180" s="233"/>
      <c r="G180" s="233"/>
      <c r="H180" s="239"/>
      <c r="I180" s="239"/>
      <c r="R180" s="233"/>
      <c r="S180" s="233"/>
      <c r="T180" s="233"/>
      <c r="U180" s="233" t="n">
        <f aca="false">E180-R180</f>
        <v>0</v>
      </c>
      <c r="V180" s="233" t="n">
        <f aca="false">F180-S180</f>
        <v>0</v>
      </c>
      <c r="W180" s="233" t="n">
        <f aca="false">G180-T180</f>
        <v>0</v>
      </c>
    </row>
    <row r="181" s="240" customFormat="true" ht="15" hidden="false" customHeight="true" outlineLevel="0" collapsed="false">
      <c r="A181" s="348" t="str">
        <f aca="false">A91</f>
        <v> - транспортные расходы</v>
      </c>
      <c r="B181" s="348" t="str">
        <f aca="false">B91</f>
        <v>244</v>
      </c>
      <c r="C181" s="348" t="str">
        <f aca="false">C91</f>
        <v>222</v>
      </c>
      <c r="D181" s="232" t="s">
        <v>548</v>
      </c>
      <c r="E181" s="233" t="n">
        <f aca="false">'Приложение 4 расходы'!V134</f>
        <v>0</v>
      </c>
      <c r="F181" s="233"/>
      <c r="G181" s="233"/>
      <c r="I181" s="239"/>
      <c r="R181" s="233"/>
      <c r="S181" s="233"/>
      <c r="T181" s="233"/>
      <c r="U181" s="233" t="n">
        <f aca="false">E181-R181</f>
        <v>0</v>
      </c>
      <c r="V181" s="233" t="n">
        <f aca="false">F181-S181</f>
        <v>0</v>
      </c>
      <c r="W181" s="233" t="n">
        <f aca="false">G181-T181</f>
        <v>0</v>
      </c>
    </row>
    <row r="182" customFormat="false" ht="15" hidden="false" customHeight="true" outlineLevel="0" collapsed="false">
      <c r="A182" s="348" t="str">
        <f aca="false">A92</f>
        <v> - коммунальные расходы (вода)</v>
      </c>
      <c r="B182" s="348" t="str">
        <f aca="false">B92</f>
        <v>247</v>
      </c>
      <c r="C182" s="348" t="str">
        <f aca="false">C92</f>
        <v>223</v>
      </c>
      <c r="D182" s="343" t="s">
        <v>548</v>
      </c>
      <c r="E182" s="233"/>
      <c r="F182" s="233"/>
      <c r="G182" s="233" t="n">
        <f aca="false">F182</f>
        <v>0</v>
      </c>
      <c r="H182" s="193"/>
      <c r="I182" s="193"/>
      <c r="R182" s="233"/>
      <c r="S182" s="233"/>
      <c r="T182" s="233"/>
      <c r="U182" s="233" t="n">
        <f aca="false">E182-R182</f>
        <v>0</v>
      </c>
      <c r="V182" s="233" t="n">
        <f aca="false">F182-S182</f>
        <v>0</v>
      </c>
      <c r="W182" s="233" t="n">
        <f aca="false">G182-T182</f>
        <v>0</v>
      </c>
    </row>
    <row r="183" customFormat="false" ht="15" hidden="false" customHeight="true" outlineLevel="0" collapsed="false">
      <c r="A183" s="348" t="str">
        <f aca="false">A93</f>
        <v> - коммунальные расходы (тепло+свет)</v>
      </c>
      <c r="B183" s="348" t="str">
        <f aca="false">B93</f>
        <v>247</v>
      </c>
      <c r="C183" s="348" t="str">
        <f aca="false">C93</f>
        <v>223</v>
      </c>
      <c r="D183" s="343" t="s">
        <v>548</v>
      </c>
      <c r="E183" s="233" t="n">
        <f aca="false">21000</f>
        <v>21000</v>
      </c>
      <c r="F183" s="233" t="n">
        <v>21000</v>
      </c>
      <c r="G183" s="233" t="n">
        <f aca="false">F183</f>
        <v>21000</v>
      </c>
      <c r="H183" s="193"/>
      <c r="I183" s="193"/>
      <c r="R183" s="233"/>
      <c r="S183" s="233"/>
      <c r="T183" s="233"/>
      <c r="U183" s="233" t="n">
        <f aca="false">E183-R183</f>
        <v>21000</v>
      </c>
      <c r="V183" s="233" t="n">
        <f aca="false">F183-S183</f>
        <v>21000</v>
      </c>
      <c r="W183" s="233" t="n">
        <f aca="false">G183-T183</f>
        <v>21000</v>
      </c>
    </row>
    <row r="184" customFormat="false" ht="15" hidden="false" customHeight="true" outlineLevel="0" collapsed="false">
      <c r="A184" s="231" t="str">
        <f aca="false">A94</f>
        <v>    - ЖБО </v>
      </c>
      <c r="B184" s="231" t="str">
        <f aca="false">B94</f>
        <v>244</v>
      </c>
      <c r="C184" s="231" t="str">
        <f aca="false">C94</f>
        <v>223</v>
      </c>
      <c r="D184" s="343" t="s">
        <v>548</v>
      </c>
      <c r="E184" s="233" t="n">
        <f aca="false">97500+31500</f>
        <v>129000</v>
      </c>
      <c r="F184" s="233" t="n">
        <v>129000</v>
      </c>
      <c r="G184" s="233" t="n">
        <f aca="false">F184</f>
        <v>129000</v>
      </c>
      <c r="H184" s="240"/>
      <c r="I184" s="239"/>
      <c r="R184" s="233"/>
      <c r="S184" s="233"/>
      <c r="T184" s="233"/>
      <c r="U184" s="233" t="n">
        <f aca="false">E184-R184</f>
        <v>129000</v>
      </c>
      <c r="V184" s="233" t="n">
        <f aca="false">F184-S184</f>
        <v>129000</v>
      </c>
      <c r="W184" s="233" t="n">
        <f aca="false">G184-T184</f>
        <v>129000</v>
      </c>
    </row>
    <row r="185" s="240" customFormat="true" ht="15" hidden="false" customHeight="true" outlineLevel="0" collapsed="false">
      <c r="A185" s="231" t="str">
        <f aca="false">A95</f>
        <v> - арендная плата </v>
      </c>
      <c r="B185" s="231" t="str">
        <f aca="false">B95</f>
        <v>244</v>
      </c>
      <c r="C185" s="231" t="str">
        <f aca="false">C95</f>
        <v>224</v>
      </c>
      <c r="D185" s="232" t="s">
        <v>548</v>
      </c>
      <c r="E185" s="233"/>
      <c r="F185" s="233"/>
      <c r="G185" s="233"/>
      <c r="H185" s="239"/>
      <c r="I185" s="239"/>
      <c r="R185" s="233"/>
      <c r="S185" s="233"/>
      <c r="T185" s="233"/>
      <c r="U185" s="233" t="n">
        <f aca="false">E185-R185</f>
        <v>0</v>
      </c>
      <c r="V185" s="233" t="n">
        <f aca="false">F185-S185</f>
        <v>0</v>
      </c>
      <c r="W185" s="233" t="n">
        <f aca="false">G185-T185</f>
        <v>0</v>
      </c>
    </row>
    <row r="186" s="196" customFormat="true" ht="14.25" hidden="false" customHeight="true" outlineLevel="0" collapsed="false">
      <c r="A186" s="244" t="str">
        <f aca="false">A96</f>
        <v> - услуги по содержанию имущества, всего:</v>
      </c>
      <c r="B186" s="245" t="str">
        <f aca="false">B96</f>
        <v>244</v>
      </c>
      <c r="C186" s="245" t="str">
        <f aca="false">C96</f>
        <v>225</v>
      </c>
      <c r="D186" s="342"/>
      <c r="E186" s="246" t="n">
        <f aca="false">SUM(E187:E209)</f>
        <v>0</v>
      </c>
      <c r="F186" s="246" t="n">
        <f aca="false">SUM(F187:F209)</f>
        <v>0</v>
      </c>
      <c r="G186" s="246" t="n">
        <f aca="false">SUM(G187:G209)</f>
        <v>0</v>
      </c>
      <c r="H186" s="230"/>
      <c r="I186" s="230"/>
      <c r="R186" s="246"/>
      <c r="S186" s="246"/>
      <c r="T186" s="246"/>
      <c r="U186" s="246" t="n">
        <f aca="false">E186-R186</f>
        <v>0</v>
      </c>
      <c r="V186" s="246" t="n">
        <f aca="false">F186-S186</f>
        <v>0</v>
      </c>
      <c r="W186" s="246" t="n">
        <f aca="false">G186-T186</f>
        <v>0</v>
      </c>
    </row>
    <row r="187" customFormat="false" ht="45" hidden="true" customHeight="true" outlineLevel="0" collapsed="false">
      <c r="A187" s="231" t="str">
        <f aca="false">A97</f>
        <v>   в том числе:
    - тек.ремонт (отопление, водопровод, электросетей)</v>
      </c>
      <c r="B187" s="231" t="str">
        <f aca="false">B97</f>
        <v>244</v>
      </c>
      <c r="C187" s="231" t="str">
        <f aca="false">C97</f>
        <v>225</v>
      </c>
      <c r="D187" s="232" t="s">
        <v>548</v>
      </c>
      <c r="E187" s="233" t="n">
        <f aca="false">'Приложение 4 расходы'!V406</f>
        <v>0</v>
      </c>
      <c r="F187" s="233"/>
      <c r="G187" s="233"/>
      <c r="H187" s="193"/>
      <c r="I187" s="193"/>
      <c r="R187" s="233"/>
      <c r="S187" s="233"/>
      <c r="T187" s="233"/>
      <c r="U187" s="233" t="n">
        <f aca="false">E187-R187</f>
        <v>0</v>
      </c>
      <c r="V187" s="233" t="n">
        <f aca="false">F187-S187</f>
        <v>0</v>
      </c>
      <c r="W187" s="233" t="n">
        <f aca="false">G187-T187</f>
        <v>0</v>
      </c>
    </row>
    <row r="188" s="258" customFormat="true" ht="15" hidden="true" customHeight="true" outlineLevel="0" collapsed="false">
      <c r="A188" s="231" t="str">
        <f aca="false">A98</f>
        <v>    - очистка кровли от снега</v>
      </c>
      <c r="B188" s="231" t="str">
        <f aca="false">B98</f>
        <v>244</v>
      </c>
      <c r="C188" s="231" t="str">
        <f aca="false">C98</f>
        <v>225</v>
      </c>
      <c r="D188" s="343" t="s">
        <v>548</v>
      </c>
      <c r="E188" s="233" t="n">
        <f aca="false">'Приложение 4 расходы'!V422</f>
        <v>0</v>
      </c>
      <c r="F188" s="233"/>
      <c r="G188" s="233"/>
      <c r="I188" s="257"/>
      <c r="R188" s="233"/>
      <c r="S188" s="233"/>
      <c r="T188" s="233"/>
      <c r="U188" s="233" t="n">
        <f aca="false">E188-R188</f>
        <v>0</v>
      </c>
      <c r="V188" s="233" t="n">
        <f aca="false">F188-S188</f>
        <v>0</v>
      </c>
      <c r="W188" s="233" t="n">
        <f aca="false">G188-T188</f>
        <v>0</v>
      </c>
    </row>
    <row r="189" customFormat="false" ht="30" hidden="true" customHeight="true" outlineLevel="0" collapsed="false">
      <c r="A189" s="231" t="str">
        <f aca="false">A99</f>
        <v>    - текущий ремонт кровли, крыльца, заделка швов, асфальтирование территории</v>
      </c>
      <c r="B189" s="231" t="str">
        <f aca="false">B99</f>
        <v>244</v>
      </c>
      <c r="C189" s="231" t="str">
        <f aca="false">C99</f>
        <v>225</v>
      </c>
      <c r="D189" s="232" t="s">
        <v>548</v>
      </c>
      <c r="E189" s="233" t="n">
        <f aca="false">'Приложение 4 расходы'!V421+'Приложение 4 расходы'!V419</f>
        <v>0</v>
      </c>
      <c r="F189" s="233"/>
      <c r="G189" s="233"/>
      <c r="H189" s="193"/>
      <c r="I189" s="193"/>
      <c r="R189" s="233"/>
      <c r="S189" s="233"/>
      <c r="T189" s="233"/>
      <c r="U189" s="233" t="n">
        <f aca="false">E189-R189</f>
        <v>0</v>
      </c>
      <c r="V189" s="233" t="n">
        <f aca="false">F189-S189</f>
        <v>0</v>
      </c>
      <c r="W189" s="233" t="n">
        <f aca="false">G189-T189</f>
        <v>0</v>
      </c>
    </row>
    <row r="190" customFormat="false" ht="15" hidden="true" customHeight="true" outlineLevel="0" collapsed="false">
      <c r="A190" s="231" t="str">
        <f aca="false">A100</f>
        <v>    - аварийно-техническое обслуживание зданий</v>
      </c>
      <c r="B190" s="231" t="str">
        <f aca="false">B100</f>
        <v>244</v>
      </c>
      <c r="C190" s="231" t="str">
        <f aca="false">C100</f>
        <v>225</v>
      </c>
      <c r="D190" s="232" t="s">
        <v>548</v>
      </c>
      <c r="E190" s="233"/>
      <c r="F190" s="233"/>
      <c r="G190" s="233"/>
      <c r="H190" s="193"/>
      <c r="I190" s="193"/>
      <c r="R190" s="233"/>
      <c r="S190" s="233"/>
      <c r="T190" s="233"/>
      <c r="U190" s="233" t="n">
        <f aca="false">E190-R190</f>
        <v>0</v>
      </c>
      <c r="V190" s="233" t="n">
        <f aca="false">F190-S190</f>
        <v>0</v>
      </c>
      <c r="W190" s="233" t="n">
        <f aca="false">G190-T190</f>
        <v>0</v>
      </c>
    </row>
    <row r="191" customFormat="false" ht="30" hidden="true" customHeight="true" outlineLevel="0" collapsed="false">
      <c r="A191" s="231" t="str">
        <f aca="false">A101</f>
        <v>    - содержание мест общего пользования (ПЖРЭТ), взносы на кап.ремонт</v>
      </c>
      <c r="B191" s="231" t="str">
        <f aca="false">B101</f>
        <v>244</v>
      </c>
      <c r="C191" s="231" t="str">
        <f aca="false">C101</f>
        <v>225</v>
      </c>
      <c r="D191" s="232" t="s">
        <v>548</v>
      </c>
      <c r="E191" s="233"/>
      <c r="F191" s="233"/>
      <c r="G191" s="233"/>
      <c r="I191" s="193"/>
      <c r="R191" s="233"/>
      <c r="S191" s="233"/>
      <c r="T191" s="233"/>
      <c r="U191" s="233" t="n">
        <f aca="false">E191-R191</f>
        <v>0</v>
      </c>
      <c r="V191" s="233" t="n">
        <f aca="false">F191-S191</f>
        <v>0</v>
      </c>
      <c r="W191" s="233" t="n">
        <f aca="false">G191-T191</f>
        <v>0</v>
      </c>
    </row>
    <row r="192" customFormat="false" ht="15" hidden="true" customHeight="true" outlineLevel="0" collapsed="false">
      <c r="A192" s="231" t="str">
        <f aca="false">A102</f>
        <v>    - наружное освещение</v>
      </c>
      <c r="B192" s="231" t="str">
        <f aca="false">B102</f>
        <v>244</v>
      </c>
      <c r="C192" s="231" t="str">
        <f aca="false">C102</f>
        <v>225</v>
      </c>
      <c r="D192" s="232" t="s">
        <v>548</v>
      </c>
      <c r="E192" s="233"/>
      <c r="F192" s="233"/>
      <c r="G192" s="233"/>
      <c r="I192" s="193"/>
      <c r="R192" s="233"/>
      <c r="S192" s="233"/>
      <c r="T192" s="233"/>
      <c r="U192" s="233" t="n">
        <f aca="false">E192-R192</f>
        <v>0</v>
      </c>
      <c r="V192" s="233" t="n">
        <f aca="false">F192-S192</f>
        <v>0</v>
      </c>
      <c r="W192" s="233" t="n">
        <f aca="false">G192-T192</f>
        <v>0</v>
      </c>
    </row>
    <row r="193" customFormat="false" ht="30.75" hidden="true" customHeight="true" outlineLevel="0" collapsed="false">
      <c r="A193" s="231" t="str">
        <f aca="false">A103</f>
        <v>    -  то приборов коммерческого учета </v>
      </c>
      <c r="B193" s="231" t="str">
        <f aca="false">B103</f>
        <v>244</v>
      </c>
      <c r="C193" s="231" t="str">
        <f aca="false">C103</f>
        <v>225</v>
      </c>
      <c r="D193" s="232" t="s">
        <v>548</v>
      </c>
      <c r="E193" s="233"/>
      <c r="F193" s="233"/>
      <c r="G193" s="233"/>
      <c r="I193" s="193"/>
      <c r="R193" s="233"/>
      <c r="S193" s="233"/>
      <c r="T193" s="233"/>
      <c r="U193" s="233" t="n">
        <f aca="false">E193-R193</f>
        <v>0</v>
      </c>
      <c r="V193" s="233" t="n">
        <f aca="false">F193-S193</f>
        <v>0</v>
      </c>
      <c r="W193" s="233" t="n">
        <f aca="false">G193-T193</f>
        <v>0</v>
      </c>
    </row>
    <row r="194" customFormat="false" ht="15" hidden="true" customHeight="true" outlineLevel="0" collapsed="false">
      <c r="A194" s="231" t="str">
        <f aca="false">A104</f>
        <v>    - дезинфекция</v>
      </c>
      <c r="B194" s="231" t="str">
        <f aca="false">B104</f>
        <v>244</v>
      </c>
      <c r="C194" s="231" t="str">
        <f aca="false">C104</f>
        <v>225</v>
      </c>
      <c r="D194" s="232" t="s">
        <v>548</v>
      </c>
      <c r="E194" s="233"/>
      <c r="F194" s="233"/>
      <c r="G194" s="233"/>
      <c r="I194" s="193"/>
      <c r="R194" s="233"/>
      <c r="S194" s="233"/>
      <c r="T194" s="233"/>
      <c r="U194" s="233" t="n">
        <f aca="false">E194-R194</f>
        <v>0</v>
      </c>
      <c r="V194" s="233" t="n">
        <f aca="false">F194-S194</f>
        <v>0</v>
      </c>
      <c r="W194" s="233" t="n">
        <f aca="false">G194-T194</f>
        <v>0</v>
      </c>
    </row>
    <row r="195" customFormat="false" ht="15" hidden="true" customHeight="true" outlineLevel="0" collapsed="false">
      <c r="A195" s="231" t="str">
        <f aca="false">A105</f>
        <v>    - то видеонаблюдения</v>
      </c>
      <c r="B195" s="231" t="str">
        <f aca="false">B105</f>
        <v>244</v>
      </c>
      <c r="C195" s="231" t="str">
        <f aca="false">C105</f>
        <v>225</v>
      </c>
      <c r="D195" s="232" t="s">
        <v>548</v>
      </c>
      <c r="E195" s="233"/>
      <c r="F195" s="233"/>
      <c r="G195" s="233"/>
      <c r="I195" s="193"/>
      <c r="R195" s="233"/>
      <c r="S195" s="233"/>
      <c r="T195" s="233"/>
      <c r="U195" s="233" t="n">
        <f aca="false">E195-R195</f>
        <v>0</v>
      </c>
      <c r="V195" s="233" t="n">
        <f aca="false">F195-S195</f>
        <v>0</v>
      </c>
      <c r="W195" s="233" t="n">
        <f aca="false">G195-T195</f>
        <v>0</v>
      </c>
    </row>
    <row r="196" customFormat="false" ht="15" hidden="true" customHeight="true" outlineLevel="0" collapsed="false">
      <c r="A196" s="231" t="str">
        <f aca="false">A106</f>
        <v>    - то пожарно-охранной сигнализации</v>
      </c>
      <c r="B196" s="231" t="str">
        <f aca="false">B106</f>
        <v>244</v>
      </c>
      <c r="C196" s="231" t="str">
        <f aca="false">C106</f>
        <v>225</v>
      </c>
      <c r="D196" s="232" t="s">
        <v>548</v>
      </c>
      <c r="E196" s="233"/>
      <c r="F196" s="233"/>
      <c r="G196" s="233"/>
      <c r="I196" s="193"/>
      <c r="R196" s="233"/>
      <c r="S196" s="233"/>
      <c r="T196" s="233"/>
      <c r="U196" s="233" t="n">
        <f aca="false">E196-R196</f>
        <v>0</v>
      </c>
      <c r="V196" s="233" t="n">
        <f aca="false">F196-S196</f>
        <v>0</v>
      </c>
      <c r="W196" s="233" t="n">
        <f aca="false">G196-T196</f>
        <v>0</v>
      </c>
    </row>
    <row r="197" customFormat="false" ht="15" hidden="true" customHeight="true" outlineLevel="0" collapsed="false">
      <c r="A197" s="231" t="str">
        <f aca="false">A107</f>
        <v>    - монтаж (регулировка) дверей/окон</v>
      </c>
      <c r="B197" s="231" t="str">
        <f aca="false">B107</f>
        <v>244</v>
      </c>
      <c r="C197" s="231" t="str">
        <f aca="false">C107</f>
        <v>225</v>
      </c>
      <c r="D197" s="232" t="s">
        <v>548</v>
      </c>
      <c r="E197" s="233" t="n">
        <f aca="false">'Приложение 4 расходы'!V416</f>
        <v>0</v>
      </c>
      <c r="F197" s="233"/>
      <c r="G197" s="233"/>
      <c r="I197" s="193"/>
      <c r="R197" s="233"/>
      <c r="S197" s="233"/>
      <c r="T197" s="233"/>
      <c r="U197" s="233" t="n">
        <f aca="false">E197-R197</f>
        <v>0</v>
      </c>
      <c r="V197" s="233" t="n">
        <f aca="false">F197-S197</f>
        <v>0</v>
      </c>
      <c r="W197" s="233" t="n">
        <f aca="false">G197-T197</f>
        <v>0</v>
      </c>
    </row>
    <row r="198" customFormat="false" ht="15" hidden="true" customHeight="true" outlineLevel="0" collapsed="false">
      <c r="A198" s="231" t="str">
        <f aca="false">A108</f>
        <v>    - поверка средств измерения</v>
      </c>
      <c r="B198" s="231" t="str">
        <f aca="false">B108</f>
        <v>244</v>
      </c>
      <c r="C198" s="231" t="str">
        <f aca="false">C108</f>
        <v>225</v>
      </c>
      <c r="D198" s="232" t="s">
        <v>548</v>
      </c>
      <c r="E198" s="233" t="n">
        <f aca="false">'Приложение 4 расходы'!V407</f>
        <v>0</v>
      </c>
      <c r="F198" s="233"/>
      <c r="G198" s="233"/>
      <c r="I198" s="193"/>
      <c r="R198" s="233"/>
      <c r="S198" s="233"/>
      <c r="T198" s="233"/>
      <c r="U198" s="233" t="n">
        <f aca="false">E198-R198</f>
        <v>0</v>
      </c>
      <c r="V198" s="233" t="n">
        <f aca="false">F198-S198</f>
        <v>0</v>
      </c>
      <c r="W198" s="233" t="n">
        <f aca="false">G198-T198</f>
        <v>0</v>
      </c>
    </row>
    <row r="199" customFormat="false" ht="30" hidden="true" customHeight="true" outlineLevel="0" collapsed="false">
      <c r="A199" s="231" t="str">
        <f aca="false">A109</f>
        <v>    - обслуживание кнопки тревожной сигнализации</v>
      </c>
      <c r="B199" s="231" t="str">
        <f aca="false">B109</f>
        <v>244</v>
      </c>
      <c r="C199" s="231" t="str">
        <f aca="false">C109</f>
        <v>225</v>
      </c>
      <c r="D199" s="343" t="s">
        <v>548</v>
      </c>
      <c r="E199" s="233"/>
      <c r="F199" s="233"/>
      <c r="G199" s="233"/>
      <c r="I199" s="193"/>
      <c r="R199" s="233"/>
      <c r="S199" s="233"/>
      <c r="T199" s="233"/>
      <c r="U199" s="233" t="n">
        <f aca="false">E199-R199</f>
        <v>0</v>
      </c>
      <c r="V199" s="233" t="n">
        <f aca="false">F199-S199</f>
        <v>0</v>
      </c>
      <c r="W199" s="233" t="n">
        <f aca="false">G199-T199</f>
        <v>0</v>
      </c>
    </row>
    <row r="200" customFormat="false" ht="15" hidden="true" customHeight="true" outlineLevel="0" collapsed="false">
      <c r="A200" s="231" t="str">
        <f aca="false">A110</f>
        <v>    - мытье окон снаружи здания</v>
      </c>
      <c r="B200" s="231" t="str">
        <f aca="false">B110</f>
        <v>244</v>
      </c>
      <c r="C200" s="231" t="str">
        <f aca="false">C110</f>
        <v>225</v>
      </c>
      <c r="D200" s="232" t="s">
        <v>556</v>
      </c>
      <c r="E200" s="233" t="n">
        <f aca="false">'Приложение 4 расходы'!V374</f>
        <v>0</v>
      </c>
      <c r="F200" s="233"/>
      <c r="G200" s="233"/>
      <c r="I200" s="193"/>
      <c r="R200" s="233"/>
      <c r="S200" s="233"/>
      <c r="T200" s="233"/>
      <c r="U200" s="233" t="n">
        <f aca="false">E200-R200</f>
        <v>0</v>
      </c>
      <c r="V200" s="233" t="n">
        <f aca="false">F200-S200</f>
        <v>0</v>
      </c>
      <c r="W200" s="233" t="n">
        <f aca="false">G200-T200</f>
        <v>0</v>
      </c>
    </row>
    <row r="201" customFormat="false" ht="15" hidden="true" customHeight="true" outlineLevel="0" collapsed="false">
      <c r="A201" s="231" t="str">
        <f aca="false">A111</f>
        <v>    - обрезка деревьев</v>
      </c>
      <c r="B201" s="231" t="str">
        <f aca="false">B111</f>
        <v>244</v>
      </c>
      <c r="C201" s="231" t="str">
        <f aca="false">C111</f>
        <v>225</v>
      </c>
      <c r="D201" s="232" t="s">
        <v>548</v>
      </c>
      <c r="E201" s="233" t="n">
        <f aca="false">'Приложение 4 расходы'!V308</f>
        <v>0</v>
      </c>
      <c r="F201" s="233"/>
      <c r="G201" s="233"/>
      <c r="I201" s="193"/>
      <c r="R201" s="233"/>
      <c r="S201" s="233"/>
      <c r="T201" s="233"/>
      <c r="U201" s="233" t="n">
        <f aca="false">E201-R201</f>
        <v>0</v>
      </c>
      <c r="V201" s="233" t="n">
        <f aca="false">F201-S201</f>
        <v>0</v>
      </c>
      <c r="W201" s="233" t="n">
        <f aca="false">G201-T201</f>
        <v>0</v>
      </c>
    </row>
    <row r="202" customFormat="false" ht="15" hidden="true" customHeight="true" outlineLevel="0" collapsed="false">
      <c r="A202" s="231" t="str">
        <f aca="false">A112</f>
        <v>    - монтаж пластиковых окон</v>
      </c>
      <c r="B202" s="231" t="str">
        <f aca="false">B112</f>
        <v>244</v>
      </c>
      <c r="C202" s="231" t="str">
        <f aca="false">C112</f>
        <v>225</v>
      </c>
      <c r="D202" s="232" t="s">
        <v>548</v>
      </c>
      <c r="E202" s="233"/>
      <c r="F202" s="233"/>
      <c r="G202" s="233"/>
      <c r="I202" s="193"/>
      <c r="R202" s="233"/>
      <c r="S202" s="233"/>
      <c r="T202" s="233"/>
      <c r="U202" s="233" t="n">
        <f aca="false">E202-R202</f>
        <v>0</v>
      </c>
      <c r="V202" s="233" t="n">
        <f aca="false">F202-S202</f>
        <v>0</v>
      </c>
      <c r="W202" s="233" t="n">
        <f aca="false">G202-T202</f>
        <v>0</v>
      </c>
    </row>
    <row r="203" customFormat="false" ht="15" hidden="true" customHeight="true" outlineLevel="0" collapsed="false">
      <c r="A203" s="231" t="str">
        <f aca="false">A113</f>
        <v>    - вывоз ТКО</v>
      </c>
      <c r="B203" s="231" t="str">
        <f aca="false">B113</f>
        <v>244</v>
      </c>
      <c r="C203" s="231" t="str">
        <f aca="false">C113</f>
        <v>225</v>
      </c>
      <c r="D203" s="232" t="s">
        <v>548</v>
      </c>
      <c r="E203" s="233"/>
      <c r="F203" s="233"/>
      <c r="G203" s="233"/>
      <c r="I203" s="193"/>
      <c r="R203" s="233"/>
      <c r="S203" s="233"/>
      <c r="T203" s="233"/>
      <c r="U203" s="233" t="n">
        <f aca="false">E203-R203</f>
        <v>0</v>
      </c>
      <c r="V203" s="233" t="n">
        <f aca="false">F203-S203</f>
        <v>0</v>
      </c>
      <c r="W203" s="233" t="n">
        <f aca="false">G203-T203</f>
        <v>0</v>
      </c>
    </row>
    <row r="204" customFormat="false" ht="15" hidden="true" customHeight="true" outlineLevel="0" collapsed="false">
      <c r="A204" s="231" t="str">
        <f aca="false">A114</f>
        <v>    - текущий ремонт оборудования</v>
      </c>
      <c r="B204" s="231" t="str">
        <f aca="false">B114</f>
        <v>244</v>
      </c>
      <c r="C204" s="231" t="str">
        <f aca="false">C114</f>
        <v>225</v>
      </c>
      <c r="D204" s="232"/>
      <c r="E204" s="233" t="n">
        <f aca="false">'Приложение 4 расходы'!V406</f>
        <v>0</v>
      </c>
      <c r="F204" s="233"/>
      <c r="G204" s="233"/>
      <c r="I204" s="193"/>
      <c r="R204" s="233"/>
      <c r="S204" s="233"/>
      <c r="T204" s="233"/>
      <c r="U204" s="233" t="n">
        <f aca="false">E204-R204</f>
        <v>0</v>
      </c>
      <c r="V204" s="233" t="n">
        <f aca="false">F204-S204</f>
        <v>0</v>
      </c>
      <c r="W204" s="233" t="n">
        <f aca="false">G204-T204</f>
        <v>0</v>
      </c>
    </row>
    <row r="205" customFormat="false" ht="15" hidden="true" customHeight="true" outlineLevel="0" collapsed="false">
      <c r="A205" s="231" t="str">
        <f aca="false">A115</f>
        <v>    - испытание пожарных лестниц</v>
      </c>
      <c r="B205" s="231" t="str">
        <f aca="false">B115</f>
        <v>244</v>
      </c>
      <c r="C205" s="231" t="str">
        <f aca="false">C115</f>
        <v>225</v>
      </c>
      <c r="D205" s="232"/>
      <c r="E205" s="233" t="n">
        <f aca="false">'Приложение 4 расходы'!V348</f>
        <v>0</v>
      </c>
      <c r="F205" s="233"/>
      <c r="G205" s="233"/>
      <c r="I205" s="193"/>
      <c r="R205" s="233"/>
      <c r="S205" s="233"/>
      <c r="T205" s="233"/>
      <c r="U205" s="233" t="n">
        <f aca="false">E205-R205</f>
        <v>0</v>
      </c>
      <c r="V205" s="233" t="n">
        <f aca="false">F205-S205</f>
        <v>0</v>
      </c>
      <c r="W205" s="233" t="n">
        <f aca="false">G205-T205</f>
        <v>0</v>
      </c>
    </row>
    <row r="206" customFormat="false" ht="30" hidden="true" customHeight="true" outlineLevel="0" collapsed="false">
      <c r="A206" s="231" t="str">
        <f aca="false">A116</f>
        <v>    - гидравлические испытания пожарных рукавов</v>
      </c>
      <c r="B206" s="231" t="str">
        <f aca="false">B116</f>
        <v>244</v>
      </c>
      <c r="C206" s="231" t="str">
        <f aca="false">C116</f>
        <v>225</v>
      </c>
      <c r="D206" s="232"/>
      <c r="E206" s="233" t="n">
        <f aca="false">'Приложение 4 расходы'!V387</f>
        <v>0</v>
      </c>
      <c r="F206" s="233"/>
      <c r="G206" s="233"/>
      <c r="I206" s="193"/>
      <c r="R206" s="233"/>
      <c r="S206" s="233"/>
      <c r="T206" s="233"/>
      <c r="U206" s="233" t="n">
        <f aca="false">E206-R206</f>
        <v>0</v>
      </c>
      <c r="V206" s="233" t="n">
        <f aca="false">F206-S206</f>
        <v>0</v>
      </c>
      <c r="W206" s="233" t="n">
        <f aca="false">G206-T206</f>
        <v>0</v>
      </c>
    </row>
    <row r="207" customFormat="false" ht="15" hidden="true" customHeight="true" outlineLevel="0" collapsed="false">
      <c r="A207" s="231" t="str">
        <f aca="false">A117</f>
        <v>    - монтаж уличного освещения</v>
      </c>
      <c r="B207" s="231" t="str">
        <f aca="false">B117</f>
        <v>244</v>
      </c>
      <c r="C207" s="231" t="str">
        <f aca="false">C117</f>
        <v>225</v>
      </c>
      <c r="D207" s="232"/>
      <c r="E207" s="233" t="n">
        <f aca="false">'Приложение 4 расходы'!V418</f>
        <v>0</v>
      </c>
      <c r="F207" s="233"/>
      <c r="G207" s="233"/>
      <c r="I207" s="193"/>
      <c r="R207" s="233"/>
      <c r="S207" s="233"/>
      <c r="T207" s="233"/>
      <c r="U207" s="233" t="n">
        <f aca="false">E207-R207</f>
        <v>0</v>
      </c>
      <c r="V207" s="233" t="n">
        <f aca="false">F207-S207</f>
        <v>0</v>
      </c>
      <c r="W207" s="233" t="n">
        <f aca="false">G207-T207</f>
        <v>0</v>
      </c>
    </row>
    <row r="208" customFormat="false" ht="15" hidden="false" customHeight="true" outlineLevel="0" collapsed="false">
      <c r="A208" s="231" t="str">
        <f aca="false">A118</f>
        <v>    - противопожарные мероприятия</v>
      </c>
      <c r="B208" s="231" t="str">
        <f aca="false">B118</f>
        <v>244</v>
      </c>
      <c r="C208" s="231" t="str">
        <f aca="false">C118</f>
        <v>225</v>
      </c>
      <c r="D208" s="232"/>
      <c r="E208" s="233"/>
      <c r="F208" s="233"/>
      <c r="G208" s="233"/>
      <c r="I208" s="193"/>
      <c r="R208" s="233"/>
      <c r="S208" s="233"/>
      <c r="T208" s="233"/>
      <c r="U208" s="233" t="n">
        <f aca="false">E208-R208</f>
        <v>0</v>
      </c>
      <c r="V208" s="233" t="n">
        <f aca="false">F208-S208</f>
        <v>0</v>
      </c>
      <c r="W208" s="233" t="n">
        <f aca="false">G208-T208</f>
        <v>0</v>
      </c>
    </row>
    <row r="209" customFormat="false" ht="29.25" hidden="false" customHeight="true" outlineLevel="0" collapsed="false">
      <c r="A209" s="231" t="str">
        <f aca="false">A119</f>
        <v>- сервисное обслуживание узла погодного регулировани</v>
      </c>
      <c r="B209" s="231" t="str">
        <f aca="false">B119</f>
        <v>244</v>
      </c>
      <c r="C209" s="231" t="str">
        <f aca="false">C119</f>
        <v>225</v>
      </c>
      <c r="D209" s="232"/>
      <c r="E209" s="270"/>
      <c r="F209" s="233"/>
      <c r="G209" s="233"/>
      <c r="I209" s="193"/>
      <c r="R209" s="233"/>
      <c r="S209" s="233"/>
      <c r="T209" s="233"/>
      <c r="U209" s="233" t="n">
        <f aca="false">E209-R209</f>
        <v>0</v>
      </c>
      <c r="V209" s="233" t="n">
        <f aca="false">F209-S209</f>
        <v>0</v>
      </c>
      <c r="W209" s="233" t="n">
        <f aca="false">G209-T209</f>
        <v>0</v>
      </c>
    </row>
    <row r="210" s="196" customFormat="true" ht="14.25" hidden="false" customHeight="true" outlineLevel="0" collapsed="false">
      <c r="A210" s="244" t="str">
        <f aca="false">A120</f>
        <v> - прочие работы, услуги, всего:</v>
      </c>
      <c r="B210" s="245" t="str">
        <f aca="false">B120</f>
        <v>244</v>
      </c>
      <c r="C210" s="245" t="str">
        <f aca="false">C120</f>
        <v>226</v>
      </c>
      <c r="D210" s="342"/>
      <c r="E210" s="246" t="n">
        <f aca="false">SUM(E211:E226)</f>
        <v>94500</v>
      </c>
      <c r="F210" s="246" t="n">
        <f aca="false">SUM(F211:F226)</f>
        <v>94500</v>
      </c>
      <c r="G210" s="246" t="n">
        <f aca="false">SUM(G211:G226)</f>
        <v>94500</v>
      </c>
      <c r="H210" s="230"/>
      <c r="I210" s="230"/>
      <c r="R210" s="246"/>
      <c r="S210" s="246"/>
      <c r="T210" s="246"/>
      <c r="U210" s="246" t="n">
        <f aca="false">E210-R210</f>
        <v>94500</v>
      </c>
      <c r="V210" s="246" t="n">
        <f aca="false">F210-S210</f>
        <v>94500</v>
      </c>
      <c r="W210" s="246" t="n">
        <f aca="false">G210-T210</f>
        <v>94500</v>
      </c>
    </row>
    <row r="211" s="240" customFormat="true" ht="15" hidden="false" customHeight="true" outlineLevel="0" collapsed="false">
      <c r="A211" s="231" t="str">
        <f aca="false">A121</f>
        <v>    - специальная оценка условий труда</v>
      </c>
      <c r="B211" s="231" t="str">
        <f aca="false">B121</f>
        <v>244</v>
      </c>
      <c r="C211" s="231" t="str">
        <f aca="false">C121</f>
        <v>226</v>
      </c>
      <c r="D211" s="232" t="s">
        <v>548</v>
      </c>
      <c r="E211" s="233" t="n">
        <f aca="false">'Приложение 4 расходы'!V431</f>
        <v>0</v>
      </c>
      <c r="F211" s="233"/>
      <c r="G211" s="233"/>
      <c r="H211" s="188"/>
      <c r="I211" s="193"/>
      <c r="R211" s="233"/>
      <c r="S211" s="233"/>
      <c r="T211" s="233"/>
      <c r="U211" s="233" t="n">
        <f aca="false">E211-R211</f>
        <v>0</v>
      </c>
      <c r="V211" s="233" t="n">
        <f aca="false">F211-S211</f>
        <v>0</v>
      </c>
      <c r="W211" s="233" t="n">
        <f aca="false">G211-T211</f>
        <v>0</v>
      </c>
    </row>
    <row r="212" s="240" customFormat="true" ht="30" hidden="false" customHeight="true" outlineLevel="0" collapsed="false">
      <c r="A212" s="231" t="str">
        <f aca="false">A122</f>
        <v>    - услуги автотранспорта (доставка продуктов; строительных материалов, вывоз веток и пр.)</v>
      </c>
      <c r="B212" s="231" t="str">
        <f aca="false">B122</f>
        <v>244</v>
      </c>
      <c r="C212" s="231" t="str">
        <f aca="false">C122</f>
        <v>226</v>
      </c>
      <c r="D212" s="232" t="s">
        <v>548</v>
      </c>
      <c r="E212" s="233"/>
      <c r="F212" s="233"/>
      <c r="G212" s="233"/>
      <c r="H212" s="188"/>
      <c r="I212" s="193"/>
      <c r="R212" s="233"/>
      <c r="S212" s="233"/>
      <c r="T212" s="233"/>
      <c r="U212" s="233" t="n">
        <f aca="false">E212-R212</f>
        <v>0</v>
      </c>
      <c r="V212" s="233" t="n">
        <f aca="false">F212-S212</f>
        <v>0</v>
      </c>
      <c r="W212" s="233" t="n">
        <f aca="false">G212-T212</f>
        <v>0</v>
      </c>
    </row>
    <row r="213" s="240" customFormat="true" ht="15" hidden="false" customHeight="true" outlineLevel="0" collapsed="false">
      <c r="A213" s="231" t="str">
        <f aca="false">A123</f>
        <v>    - Программое Обеспечение</v>
      </c>
      <c r="B213" s="231" t="str">
        <f aca="false">B123</f>
        <v>244</v>
      </c>
      <c r="C213" s="231" t="str">
        <f aca="false">C123</f>
        <v>226</v>
      </c>
      <c r="D213" s="232" t="s">
        <v>548</v>
      </c>
      <c r="E213" s="233" t="n">
        <f aca="false">'Приложение 4 расходы'!V478</f>
        <v>0</v>
      </c>
      <c r="F213" s="233"/>
      <c r="G213" s="233"/>
      <c r="H213" s="188"/>
      <c r="I213" s="193"/>
      <c r="R213" s="233"/>
      <c r="S213" s="233"/>
      <c r="T213" s="233"/>
      <c r="U213" s="233" t="n">
        <f aca="false">E213-R213</f>
        <v>0</v>
      </c>
      <c r="V213" s="233" t="n">
        <f aca="false">F213-S213</f>
        <v>0</v>
      </c>
      <c r="W213" s="233" t="n">
        <f aca="false">G213-T213</f>
        <v>0</v>
      </c>
    </row>
    <row r="214" s="240" customFormat="true" ht="15" hidden="false" customHeight="true" outlineLevel="0" collapsed="false">
      <c r="A214" s="231" t="str">
        <f aca="false">A124</f>
        <v>    - оценка профессиональных рисков</v>
      </c>
      <c r="B214" s="231" t="str">
        <f aca="false">B124</f>
        <v>244</v>
      </c>
      <c r="C214" s="231" t="str">
        <f aca="false">C124</f>
        <v>226</v>
      </c>
      <c r="D214" s="232" t="s">
        <v>548</v>
      </c>
      <c r="E214" s="233" t="n">
        <f aca="false">'Приложение 4 расходы'!V470</f>
        <v>0</v>
      </c>
      <c r="F214" s="233"/>
      <c r="G214" s="233"/>
      <c r="H214" s="188"/>
      <c r="I214" s="193"/>
      <c r="R214" s="233"/>
      <c r="S214" s="233"/>
      <c r="T214" s="233"/>
      <c r="U214" s="233" t="n">
        <f aca="false">E214-R214</f>
        <v>0</v>
      </c>
      <c r="V214" s="233" t="n">
        <f aca="false">F214-S214</f>
        <v>0</v>
      </c>
      <c r="W214" s="233" t="n">
        <f aca="false">G214-T214</f>
        <v>0</v>
      </c>
    </row>
    <row r="215" s="240" customFormat="true" ht="30" hidden="false" customHeight="true" outlineLevel="0" collapsed="false">
      <c r="A215" s="231" t="str">
        <f aca="false">A125</f>
        <v>    - расчет проектно-сметной документации (ремонт крыльца, речевое оповещение)</v>
      </c>
      <c r="B215" s="231" t="str">
        <f aca="false">B125</f>
        <v>244</v>
      </c>
      <c r="C215" s="231" t="str">
        <f aca="false">C125</f>
        <v>226</v>
      </c>
      <c r="D215" s="232" t="s">
        <v>548</v>
      </c>
      <c r="E215" s="233" t="n">
        <f aca="false">'Приложение 4 расходы'!V475</f>
        <v>0</v>
      </c>
      <c r="F215" s="233"/>
      <c r="G215" s="233"/>
      <c r="H215" s="188"/>
      <c r="I215" s="193"/>
      <c r="R215" s="233"/>
      <c r="S215" s="233"/>
      <c r="T215" s="233"/>
      <c r="U215" s="233" t="n">
        <f aca="false">E215-R215</f>
        <v>0</v>
      </c>
      <c r="V215" s="233" t="n">
        <f aca="false">F215-S215</f>
        <v>0</v>
      </c>
      <c r="W215" s="233" t="n">
        <f aca="false">G215-T215</f>
        <v>0</v>
      </c>
    </row>
    <row r="216" s="240" customFormat="true" ht="15" hidden="false" customHeight="true" outlineLevel="0" collapsed="false">
      <c r="A216" s="231" t="str">
        <f aca="false">A126</f>
        <v>    - оплата бугалтерских услуг</v>
      </c>
      <c r="B216" s="231" t="str">
        <f aca="false">B126</f>
        <v>244</v>
      </c>
      <c r="C216" s="231" t="str">
        <f aca="false">C126</f>
        <v>226</v>
      </c>
      <c r="D216" s="232" t="s">
        <v>548</v>
      </c>
      <c r="E216" s="233" t="n">
        <f aca="false">'Приложение 4 расходы'!V429</f>
        <v>75000</v>
      </c>
      <c r="F216" s="233" t="n">
        <v>75000</v>
      </c>
      <c r="G216" s="233" t="n">
        <f aca="false">F216</f>
        <v>75000</v>
      </c>
      <c r="H216" s="188"/>
      <c r="I216" s="193"/>
      <c r="R216" s="233"/>
      <c r="S216" s="233"/>
      <c r="T216" s="233"/>
      <c r="U216" s="233" t="n">
        <f aca="false">E216-R216</f>
        <v>75000</v>
      </c>
      <c r="V216" s="233" t="n">
        <f aca="false">F216-S216</f>
        <v>75000</v>
      </c>
      <c r="W216" s="233" t="n">
        <f aca="false">G216-T216</f>
        <v>75000</v>
      </c>
    </row>
    <row r="217" s="240" customFormat="true" ht="15" hidden="false" customHeight="true" outlineLevel="0" collapsed="false">
      <c r="A217" s="231" t="str">
        <f aca="false">A127</f>
        <v>    - оплата услуг банка</v>
      </c>
      <c r="B217" s="231" t="str">
        <f aca="false">B127</f>
        <v>244</v>
      </c>
      <c r="C217" s="231" t="str">
        <f aca="false">C127</f>
        <v>226</v>
      </c>
      <c r="D217" s="232" t="s">
        <v>548</v>
      </c>
      <c r="E217" s="233" t="n">
        <f aca="false">'Приложение 4 расходы'!V433</f>
        <v>19500</v>
      </c>
      <c r="F217" s="233" t="n">
        <v>19500</v>
      </c>
      <c r="G217" s="233" t="n">
        <f aca="false">F217</f>
        <v>19500</v>
      </c>
      <c r="H217" s="188"/>
      <c r="I217" s="193"/>
      <c r="R217" s="233"/>
      <c r="S217" s="233"/>
      <c r="T217" s="233"/>
      <c r="U217" s="233" t="n">
        <f aca="false">E217-R217</f>
        <v>19500</v>
      </c>
      <c r="V217" s="233" t="n">
        <f aca="false">F217-S217</f>
        <v>19500</v>
      </c>
      <c r="W217" s="233" t="n">
        <f aca="false">G217-T217</f>
        <v>19500</v>
      </c>
    </row>
    <row r="218" s="240" customFormat="true" ht="15" hidden="false" customHeight="true" outlineLevel="0" collapsed="false">
      <c r="A218" s="231" t="str">
        <f aca="false">A128</f>
        <v>    - услуги химчистки</v>
      </c>
      <c r="B218" s="231" t="str">
        <f aca="false">B128</f>
        <v>244</v>
      </c>
      <c r="C218" s="231" t="str">
        <f aca="false">C128</f>
        <v>226</v>
      </c>
      <c r="D218" s="232" t="s">
        <v>548</v>
      </c>
      <c r="E218" s="233" t="n">
        <f aca="false">'Приложение 4 расходы'!V424</f>
        <v>0</v>
      </c>
      <c r="F218" s="233"/>
      <c r="G218" s="233"/>
      <c r="H218" s="188"/>
      <c r="I218" s="193"/>
      <c r="R218" s="233"/>
      <c r="S218" s="233"/>
      <c r="T218" s="233"/>
      <c r="U218" s="233" t="n">
        <f aca="false">E218-R218</f>
        <v>0</v>
      </c>
      <c r="V218" s="233" t="n">
        <f aca="false">F218-S218</f>
        <v>0</v>
      </c>
      <c r="W218" s="233" t="n">
        <f aca="false">G218-T218</f>
        <v>0</v>
      </c>
    </row>
    <row r="219" customFormat="false" ht="15" hidden="false" customHeight="true" outlineLevel="0" collapsed="false">
      <c r="A219" s="231" t="str">
        <f aca="false">A129</f>
        <v>    - консалтинковые услуги</v>
      </c>
      <c r="B219" s="231" t="str">
        <f aca="false">B129</f>
        <v>244</v>
      </c>
      <c r="C219" s="231" t="str">
        <f aca="false">C129</f>
        <v>226</v>
      </c>
      <c r="D219" s="232" t="s">
        <v>548</v>
      </c>
      <c r="E219" s="233"/>
      <c r="F219" s="233"/>
      <c r="G219" s="233"/>
      <c r="I219" s="193"/>
      <c r="R219" s="233"/>
      <c r="S219" s="233"/>
      <c r="T219" s="233"/>
      <c r="U219" s="233" t="n">
        <f aca="false">E219-R219</f>
        <v>0</v>
      </c>
      <c r="V219" s="233" t="n">
        <f aca="false">F219-S219</f>
        <v>0</v>
      </c>
      <c r="W219" s="233" t="n">
        <f aca="false">G219-T219</f>
        <v>0</v>
      </c>
    </row>
    <row r="220" customFormat="false" ht="15" hidden="false" customHeight="true" outlineLevel="0" collapsed="false">
      <c r="A220" s="231" t="str">
        <f aca="false">A130</f>
        <v>    - перетяжка мебели</v>
      </c>
      <c r="B220" s="231" t="str">
        <f aca="false">B130</f>
        <v>244</v>
      </c>
      <c r="C220" s="231" t="str">
        <f aca="false">C130</f>
        <v>226</v>
      </c>
      <c r="D220" s="232" t="s">
        <v>548</v>
      </c>
      <c r="E220" s="233"/>
      <c r="F220" s="233"/>
      <c r="G220" s="233"/>
      <c r="I220" s="193"/>
      <c r="R220" s="233"/>
      <c r="S220" s="233"/>
      <c r="T220" s="233"/>
      <c r="U220" s="233" t="n">
        <f aca="false">E220-R220</f>
        <v>0</v>
      </c>
      <c r="V220" s="233" t="n">
        <f aca="false">F220-S220</f>
        <v>0</v>
      </c>
      <c r="W220" s="233" t="n">
        <f aca="false">G220-T220</f>
        <v>0</v>
      </c>
    </row>
    <row r="221" customFormat="false" ht="30" hidden="false" customHeight="true" outlineLevel="0" collapsed="false">
      <c r="A221" s="231" t="str">
        <f aca="false">A131</f>
        <v>    - оплата услуг по договарам ГПХ</v>
      </c>
      <c r="B221" s="231" t="str">
        <f aca="false">B131</f>
        <v>244</v>
      </c>
      <c r="C221" s="231" t="str">
        <f aca="false">C131</f>
        <v>226</v>
      </c>
      <c r="D221" s="232" t="s">
        <v>548</v>
      </c>
      <c r="E221" s="270"/>
      <c r="F221" s="233"/>
      <c r="G221" s="233"/>
      <c r="I221" s="193"/>
      <c r="R221" s="233"/>
      <c r="S221" s="233"/>
      <c r="T221" s="233"/>
      <c r="U221" s="233" t="n">
        <f aca="false">E221-R221</f>
        <v>0</v>
      </c>
      <c r="V221" s="233" t="n">
        <f aca="false">F221-S221</f>
        <v>0</v>
      </c>
      <c r="W221" s="233" t="n">
        <f aca="false">G221-T221</f>
        <v>0</v>
      </c>
    </row>
    <row r="222" customFormat="false" ht="15" hidden="false" customHeight="true" outlineLevel="0" collapsed="false">
      <c r="A222" s="231" t="str">
        <f aca="false">A132</f>
        <v>    - мониторинг охранно-пожарной сигнализации</v>
      </c>
      <c r="B222" s="231" t="str">
        <f aca="false">B132</f>
        <v>244</v>
      </c>
      <c r="C222" s="231" t="str">
        <f aca="false">C132</f>
        <v>226</v>
      </c>
      <c r="D222" s="232" t="s">
        <v>548</v>
      </c>
      <c r="E222" s="233"/>
      <c r="F222" s="233"/>
      <c r="G222" s="233"/>
      <c r="I222" s="193"/>
      <c r="R222" s="233"/>
      <c r="S222" s="233"/>
      <c r="T222" s="233"/>
      <c r="U222" s="233" t="n">
        <f aca="false">E222-R222</f>
        <v>0</v>
      </c>
      <c r="V222" s="233" t="n">
        <f aca="false">F222-S222</f>
        <v>0</v>
      </c>
      <c r="W222" s="233" t="n">
        <f aca="false">G222-T222</f>
        <v>0</v>
      </c>
    </row>
    <row r="223" customFormat="false" ht="15" hidden="false" customHeight="true" outlineLevel="0" collapsed="false">
      <c r="A223" s="231" t="str">
        <f aca="false">A133</f>
        <v>    - лабораторные исследования</v>
      </c>
      <c r="B223" s="231" t="str">
        <f aca="false">B133</f>
        <v>244</v>
      </c>
      <c r="C223" s="231" t="str">
        <f aca="false">C133</f>
        <v>226</v>
      </c>
      <c r="D223" s="343" t="s">
        <v>548</v>
      </c>
      <c r="E223" s="233"/>
      <c r="F223" s="233"/>
      <c r="G223" s="233"/>
      <c r="I223" s="193"/>
      <c r="R223" s="233"/>
      <c r="S223" s="233"/>
      <c r="T223" s="233"/>
      <c r="U223" s="233" t="n">
        <f aca="false">E223-R223</f>
        <v>0</v>
      </c>
      <c r="V223" s="233" t="n">
        <f aca="false">F223-S223</f>
        <v>0</v>
      </c>
      <c r="W223" s="233" t="n">
        <f aca="false">G223-T223</f>
        <v>0</v>
      </c>
    </row>
    <row r="224" customFormat="false" ht="15" hidden="false" customHeight="true" outlineLevel="0" collapsed="false">
      <c r="A224" s="231" t="str">
        <f aca="false">A134</f>
        <v>    - вневедомственная охрана</v>
      </c>
      <c r="B224" s="231" t="str">
        <f aca="false">B134</f>
        <v>244</v>
      </c>
      <c r="C224" s="231" t="str">
        <f aca="false">C134</f>
        <v>226</v>
      </c>
      <c r="D224" s="232" t="s">
        <v>548</v>
      </c>
      <c r="E224" s="233"/>
      <c r="F224" s="233"/>
      <c r="G224" s="233"/>
      <c r="I224" s="193"/>
      <c r="R224" s="233"/>
      <c r="S224" s="233"/>
      <c r="T224" s="233"/>
      <c r="U224" s="233" t="n">
        <f aca="false">E224-R224</f>
        <v>0</v>
      </c>
      <c r="V224" s="233" t="n">
        <f aca="false">F224-S224</f>
        <v>0</v>
      </c>
      <c r="W224" s="233" t="n">
        <f aca="false">G224-T224</f>
        <v>0</v>
      </c>
    </row>
    <row r="225" customFormat="false" ht="15" hidden="false" customHeight="true" outlineLevel="0" collapsed="false">
      <c r="A225" s="231" t="str">
        <f aca="false">A135</f>
        <v>    - лицензированная охрана</v>
      </c>
      <c r="B225" s="231" t="str">
        <f aca="false">B135</f>
        <v>244</v>
      </c>
      <c r="C225" s="231" t="str">
        <f aca="false">C135</f>
        <v>226</v>
      </c>
      <c r="D225" s="232" t="s">
        <v>548</v>
      </c>
      <c r="E225" s="233"/>
      <c r="F225" s="233"/>
      <c r="G225" s="233"/>
      <c r="I225" s="193"/>
      <c r="R225" s="233"/>
      <c r="S225" s="233"/>
      <c r="T225" s="233"/>
      <c r="U225" s="233" t="n">
        <f aca="false">E225-R225</f>
        <v>0</v>
      </c>
      <c r="V225" s="233" t="n">
        <f aca="false">F225-S225</f>
        <v>0</v>
      </c>
      <c r="W225" s="233" t="n">
        <f aca="false">G225-T225</f>
        <v>0</v>
      </c>
    </row>
    <row r="226" customFormat="false" ht="15" hidden="false" customHeight="true" outlineLevel="0" collapsed="false">
      <c r="A226" s="231" t="str">
        <f aca="false">A136</f>
        <v>    - курсы повышения квалификации</v>
      </c>
      <c r="B226" s="231" t="str">
        <f aca="false">B136</f>
        <v>244</v>
      </c>
      <c r="C226" s="231" t="str">
        <f aca="false">C136</f>
        <v>226</v>
      </c>
      <c r="D226" s="232" t="s">
        <v>548</v>
      </c>
      <c r="E226" s="233" t="n">
        <f aca="false">'Приложение 4 расходы'!V428</f>
        <v>0</v>
      </c>
      <c r="F226" s="233"/>
      <c r="G226" s="233"/>
      <c r="I226" s="193"/>
      <c r="R226" s="233"/>
      <c r="S226" s="233"/>
      <c r="T226" s="233"/>
      <c r="U226" s="233" t="n">
        <f aca="false">E226-R226</f>
        <v>0</v>
      </c>
      <c r="V226" s="233" t="n">
        <f aca="false">F226-S226</f>
        <v>0</v>
      </c>
      <c r="W226" s="233" t="n">
        <f aca="false">G226-T226</f>
        <v>0</v>
      </c>
    </row>
    <row r="227" customFormat="false" ht="15" hidden="false" customHeight="true" outlineLevel="0" collapsed="false">
      <c r="A227" s="231" t="str">
        <f aca="false">A137</f>
        <v>    - монтаж охранно-пожарной сигнализации</v>
      </c>
      <c r="B227" s="231" t="str">
        <f aca="false">B137</f>
        <v>244</v>
      </c>
      <c r="C227" s="231" t="str">
        <f aca="false">C137</f>
        <v>228</v>
      </c>
      <c r="D227" s="232" t="s">
        <v>548</v>
      </c>
      <c r="E227" s="233" t="n">
        <f aca="false">'Приложение 4 расходы'!V492</f>
        <v>0</v>
      </c>
      <c r="F227" s="233"/>
      <c r="G227" s="233"/>
      <c r="I227" s="193"/>
      <c r="R227" s="233"/>
      <c r="S227" s="233"/>
      <c r="T227" s="233"/>
      <c r="U227" s="233" t="n">
        <f aca="false">E227-R227</f>
        <v>0</v>
      </c>
      <c r="V227" s="233" t="n">
        <f aca="false">F227-S227</f>
        <v>0</v>
      </c>
      <c r="W227" s="233" t="n">
        <f aca="false">G227-T227</f>
        <v>0</v>
      </c>
    </row>
    <row r="228" customFormat="false" ht="30" hidden="false" customHeight="true" outlineLevel="0" collapsed="false">
      <c r="A228" s="231" t="str">
        <f aca="false">A138</f>
        <v> - выплаты ув.сотрудникам и их родственникам (3 дн.б/л, МП)</v>
      </c>
      <c r="B228" s="231" t="str">
        <f aca="false">B138</f>
        <v>321</v>
      </c>
      <c r="C228" s="231" t="str">
        <f aca="false">C138</f>
        <v>264</v>
      </c>
      <c r="D228" s="245" t="s">
        <v>34</v>
      </c>
      <c r="E228" s="233"/>
      <c r="F228" s="233"/>
      <c r="G228" s="233"/>
      <c r="I228" s="193"/>
      <c r="R228" s="233"/>
      <c r="S228" s="233"/>
      <c r="T228" s="233"/>
      <c r="U228" s="233" t="n">
        <f aca="false">E228-R228</f>
        <v>0</v>
      </c>
      <c r="V228" s="233" t="n">
        <f aca="false">F228-S228</f>
        <v>0</v>
      </c>
      <c r="W228" s="233" t="n">
        <f aca="false">G228-T228</f>
        <v>0</v>
      </c>
    </row>
    <row r="229" customFormat="false" ht="15" hidden="false" customHeight="true" outlineLevel="0" collapsed="false">
      <c r="A229" s="231" t="str">
        <f aca="false">A139</f>
        <v> - выплата МП неработающим пенсионерам</v>
      </c>
      <c r="B229" s="231" t="str">
        <f aca="false">B139</f>
        <v>321</v>
      </c>
      <c r="C229" s="231" t="str">
        <f aca="false">C139</f>
        <v>296</v>
      </c>
      <c r="D229" s="232" t="s">
        <v>34</v>
      </c>
      <c r="E229" s="233" t="n">
        <f aca="false">'Приложение 4 расходы'!V27</f>
        <v>0</v>
      </c>
      <c r="F229" s="233"/>
      <c r="G229" s="233"/>
      <c r="I229" s="193"/>
      <c r="R229" s="233"/>
      <c r="S229" s="233"/>
      <c r="T229" s="233"/>
      <c r="U229" s="233" t="n">
        <f aca="false">E229-R229</f>
        <v>0</v>
      </c>
      <c r="V229" s="233" t="n">
        <f aca="false">F229-S229</f>
        <v>0</v>
      </c>
      <c r="W229" s="233" t="n">
        <f aca="false">G229-T229</f>
        <v>0</v>
      </c>
    </row>
    <row r="230" s="240" customFormat="true" ht="15" hidden="false" customHeight="true" outlineLevel="0" collapsed="false">
      <c r="A230" s="231" t="str">
        <f aca="false">A140</f>
        <v> - прочие налоги и сборы</v>
      </c>
      <c r="B230" s="231" t="str">
        <f aca="false">B140</f>
        <v>852</v>
      </c>
      <c r="C230" s="231" t="str">
        <f aca="false">C140</f>
        <v>291</v>
      </c>
      <c r="D230" s="232" t="s">
        <v>34</v>
      </c>
      <c r="E230" s="233" t="n">
        <f aca="false">'Приложение 4 расходы'!V41</f>
        <v>0</v>
      </c>
      <c r="F230" s="233"/>
      <c r="G230" s="233"/>
      <c r="H230" s="239"/>
      <c r="I230" s="239"/>
      <c r="R230" s="233"/>
      <c r="S230" s="233"/>
      <c r="T230" s="233"/>
      <c r="U230" s="233" t="n">
        <f aca="false">E230-R230</f>
        <v>0</v>
      </c>
      <c r="V230" s="233" t="n">
        <f aca="false">F230-S230</f>
        <v>0</v>
      </c>
      <c r="W230" s="233" t="n">
        <f aca="false">G230-T230</f>
        <v>0</v>
      </c>
    </row>
    <row r="231" s="240" customFormat="true" ht="45" hidden="false" customHeight="true" outlineLevel="0" collapsed="false">
      <c r="A231" s="231" t="str">
        <f aca="false">A141</f>
        <v> - пеня</v>
      </c>
      <c r="B231" s="231" t="str">
        <f aca="false">B141</f>
        <v>853</v>
      </c>
      <c r="C231" s="231" t="str">
        <f aca="false">C141</f>
        <v>292,
295,
293</v>
      </c>
      <c r="D231" s="232" t="s">
        <v>34</v>
      </c>
      <c r="E231" s="233" t="n">
        <f aca="false">'Приложение 1'!H30</f>
        <v>0</v>
      </c>
      <c r="F231" s="233"/>
      <c r="G231" s="233"/>
      <c r="I231" s="239"/>
      <c r="R231" s="233"/>
      <c r="S231" s="233"/>
      <c r="T231" s="233"/>
      <c r="U231" s="233" t="n">
        <f aca="false">E231-R231</f>
        <v>0</v>
      </c>
      <c r="V231" s="233" t="n">
        <f aca="false">F231-S231</f>
        <v>0</v>
      </c>
      <c r="W231" s="233" t="n">
        <f aca="false">G231-T231</f>
        <v>0</v>
      </c>
    </row>
    <row r="232" customFormat="false" ht="15" hidden="false" customHeight="true" outlineLevel="0" collapsed="false">
      <c r="A232" s="231" t="str">
        <f aca="false">A142</f>
        <v> - налог на имущество и землю</v>
      </c>
      <c r="B232" s="231" t="str">
        <f aca="false">B142</f>
        <v>851</v>
      </c>
      <c r="C232" s="231" t="str">
        <f aca="false">C142</f>
        <v>291</v>
      </c>
      <c r="D232" s="232" t="s">
        <v>34</v>
      </c>
      <c r="E232" s="233" t="n">
        <v>23977</v>
      </c>
      <c r="F232" s="233" t="n">
        <v>23977</v>
      </c>
      <c r="G232" s="233" t="n">
        <f aca="false">F232</f>
        <v>23977</v>
      </c>
      <c r="H232" s="193"/>
      <c r="I232" s="193"/>
      <c r="R232" s="233"/>
      <c r="S232" s="233"/>
      <c r="T232" s="233"/>
      <c r="U232" s="233" t="n">
        <f aca="false">E232-R232</f>
        <v>23977</v>
      </c>
      <c r="V232" s="233" t="n">
        <f aca="false">F232-S232</f>
        <v>23977</v>
      </c>
      <c r="W232" s="233" t="n">
        <f aca="false">G232-T232</f>
        <v>23977</v>
      </c>
    </row>
    <row r="233" customFormat="false" ht="30" hidden="false" customHeight="true" outlineLevel="0" collapsed="false">
      <c r="A233" s="231" t="str">
        <f aca="false">A143</f>
        <v> - компенсация расходов (морального вреда) по решению суда</v>
      </c>
      <c r="B233" s="231" t="str">
        <f aca="false">B143</f>
        <v>831</v>
      </c>
      <c r="C233" s="231" t="str">
        <f aca="false">C143</f>
        <v>296</v>
      </c>
      <c r="D233" s="232" t="s">
        <v>34</v>
      </c>
      <c r="E233" s="233"/>
      <c r="F233" s="233"/>
      <c r="G233" s="233"/>
      <c r="H233" s="193"/>
      <c r="I233" s="193"/>
      <c r="R233" s="233"/>
      <c r="S233" s="233"/>
      <c r="T233" s="233"/>
      <c r="U233" s="233" t="n">
        <f aca="false">E233-R233</f>
        <v>0</v>
      </c>
      <c r="V233" s="233" t="n">
        <f aca="false">F233-S233</f>
        <v>0</v>
      </c>
      <c r="W233" s="233" t="n">
        <f aca="false">G233-T233</f>
        <v>0</v>
      </c>
    </row>
    <row r="234" customFormat="false" ht="30" hidden="false" customHeight="true" outlineLevel="0" collapsed="false">
      <c r="A234" s="231" t="n">
        <f aca="false">A1223</f>
        <v>0</v>
      </c>
      <c r="B234" s="231" t="str">
        <f aca="false">B144</f>
        <v>243</v>
      </c>
      <c r="C234" s="231" t="str">
        <f aca="false">C144</f>
        <v>226</v>
      </c>
      <c r="D234" s="232" t="s">
        <v>34</v>
      </c>
      <c r="E234" s="233"/>
      <c r="F234" s="233"/>
      <c r="G234" s="233"/>
      <c r="H234" s="193"/>
      <c r="I234" s="193"/>
      <c r="R234" s="233"/>
      <c r="S234" s="233"/>
      <c r="T234" s="233"/>
      <c r="U234" s="233" t="n">
        <f aca="false">E234-R234</f>
        <v>0</v>
      </c>
      <c r="V234" s="233" t="n">
        <f aca="false">F234-S234</f>
        <v>0</v>
      </c>
      <c r="W234" s="233" t="n">
        <f aca="false">G234-T234</f>
        <v>0</v>
      </c>
    </row>
    <row r="235" s="248" customFormat="true" ht="14.25" hidden="false" customHeight="true" outlineLevel="0" collapsed="false">
      <c r="A235" s="252" t="str">
        <f aca="false">A145</f>
        <v> - увеличение стоимости основных средств</v>
      </c>
      <c r="B235" s="253" t="str">
        <f aca="false">B145</f>
        <v>244</v>
      </c>
      <c r="C235" s="253" t="str">
        <f aca="false">C145</f>
        <v>310</v>
      </c>
      <c r="D235" s="245"/>
      <c r="E235" s="216" t="n">
        <f aca="false">SUM(E236:E244)</f>
        <v>256523</v>
      </c>
      <c r="F235" s="216" t="n">
        <f aca="false">SUM(F236:F244)</f>
        <v>256523</v>
      </c>
      <c r="G235" s="216" t="n">
        <f aca="false">SUM(G236:G244)</f>
        <v>256523</v>
      </c>
      <c r="H235" s="247"/>
      <c r="I235" s="247"/>
      <c r="R235" s="216"/>
      <c r="S235" s="216"/>
      <c r="T235" s="216"/>
      <c r="U235" s="216" t="n">
        <f aca="false">E235-R235</f>
        <v>256523</v>
      </c>
      <c r="V235" s="216" t="n">
        <f aca="false">F235-S235</f>
        <v>256523</v>
      </c>
      <c r="W235" s="216" t="n">
        <f aca="false">G235-T235</f>
        <v>256523</v>
      </c>
    </row>
    <row r="236" s="240" customFormat="true" ht="15" hidden="false" customHeight="true" outlineLevel="0" collapsed="false">
      <c r="A236" s="251" t="str">
        <f aca="false">A146</f>
        <v> - компьютерная техника</v>
      </c>
      <c r="B236" s="251" t="str">
        <f aca="false">B146</f>
        <v>244</v>
      </c>
      <c r="C236" s="251" t="str">
        <f aca="false">C146</f>
        <v>310</v>
      </c>
      <c r="D236" s="343" t="s">
        <v>548</v>
      </c>
      <c r="E236" s="233"/>
      <c r="F236" s="344"/>
      <c r="G236" s="344"/>
      <c r="H236" s="239"/>
      <c r="I236" s="239"/>
      <c r="R236" s="344"/>
      <c r="S236" s="344"/>
      <c r="T236" s="344"/>
      <c r="U236" s="344" t="n">
        <f aca="false">E236-R236</f>
        <v>0</v>
      </c>
      <c r="V236" s="344" t="n">
        <f aca="false">F236-S236</f>
        <v>0</v>
      </c>
      <c r="W236" s="344" t="n">
        <f aca="false">G236-T236</f>
        <v>0</v>
      </c>
    </row>
    <row r="237" s="240" customFormat="true" ht="15" hidden="false" customHeight="true" outlineLevel="0" collapsed="false">
      <c r="A237" s="251" t="str">
        <f aca="false">A147</f>
        <v> - кондиционеры</v>
      </c>
      <c r="B237" s="251" t="str">
        <f aca="false">B147</f>
        <v>244</v>
      </c>
      <c r="C237" s="251" t="str">
        <f aca="false">C147</f>
        <v>310</v>
      </c>
      <c r="D237" s="343" t="s">
        <v>548</v>
      </c>
      <c r="E237" s="233"/>
      <c r="F237" s="344"/>
      <c r="G237" s="344"/>
      <c r="H237" s="239"/>
      <c r="I237" s="239"/>
      <c r="R237" s="344"/>
      <c r="S237" s="344"/>
      <c r="T237" s="344"/>
      <c r="U237" s="344" t="n">
        <f aca="false">E237-R237</f>
        <v>0</v>
      </c>
      <c r="V237" s="344" t="n">
        <f aca="false">F237-S237</f>
        <v>0</v>
      </c>
      <c r="W237" s="344" t="n">
        <f aca="false">G237-T237</f>
        <v>0</v>
      </c>
    </row>
    <row r="238" s="240" customFormat="true" ht="15" hidden="false" customHeight="true" outlineLevel="0" collapsed="false">
      <c r="A238" s="251" t="str">
        <f aca="false">A148</f>
        <v> - мебель</v>
      </c>
      <c r="B238" s="251" t="str">
        <f aca="false">B148</f>
        <v>244</v>
      </c>
      <c r="C238" s="251" t="str">
        <f aca="false">C148</f>
        <v>310</v>
      </c>
      <c r="D238" s="343" t="s">
        <v>548</v>
      </c>
      <c r="E238" s="233" t="n">
        <f aca="false">'Приложение 4 расходы'!V524</f>
        <v>256523</v>
      </c>
      <c r="F238" s="344" t="n">
        <v>256523</v>
      </c>
      <c r="G238" s="344" t="n">
        <f aca="false">F238</f>
        <v>256523</v>
      </c>
      <c r="H238" s="239"/>
      <c r="I238" s="239"/>
      <c r="R238" s="344"/>
      <c r="S238" s="344"/>
      <c r="T238" s="344"/>
      <c r="U238" s="344" t="n">
        <f aca="false">E238-R238</f>
        <v>256523</v>
      </c>
      <c r="V238" s="344" t="n">
        <f aca="false">F238-S238</f>
        <v>256523</v>
      </c>
      <c r="W238" s="344" t="n">
        <f aca="false">G238-T238</f>
        <v>256523</v>
      </c>
    </row>
    <row r="239" s="240" customFormat="true" ht="15" hidden="false" customHeight="true" outlineLevel="0" collapsed="false">
      <c r="A239" s="251" t="str">
        <f aca="false">A149</f>
        <v> - оборудование</v>
      </c>
      <c r="B239" s="251" t="str">
        <f aca="false">B149</f>
        <v>244</v>
      </c>
      <c r="C239" s="251" t="str">
        <f aca="false">C149</f>
        <v>310</v>
      </c>
      <c r="D239" s="343" t="s">
        <v>548</v>
      </c>
      <c r="E239" s="233" t="n">
        <f aca="false">'Приложение 4 расходы'!V5223</f>
        <v>0</v>
      </c>
      <c r="F239" s="344"/>
      <c r="G239" s="344" t="n">
        <f aca="false">F239</f>
        <v>0</v>
      </c>
      <c r="H239" s="239"/>
      <c r="I239" s="239"/>
      <c r="R239" s="344"/>
      <c r="S239" s="344"/>
      <c r="T239" s="344"/>
      <c r="U239" s="344" t="n">
        <f aca="false">E239-R239</f>
        <v>0</v>
      </c>
      <c r="V239" s="344" t="n">
        <f aca="false">F239-S239</f>
        <v>0</v>
      </c>
      <c r="W239" s="344" t="n">
        <f aca="false">G239-T239</f>
        <v>0</v>
      </c>
    </row>
    <row r="240" s="240" customFormat="true" ht="15" hidden="false" customHeight="true" outlineLevel="0" collapsed="false">
      <c r="A240" s="251" t="str">
        <f aca="false">A150</f>
        <v> - инструмент и инвентарь</v>
      </c>
      <c r="B240" s="251" t="str">
        <f aca="false">B150</f>
        <v>244</v>
      </c>
      <c r="C240" s="251" t="str">
        <f aca="false">C150</f>
        <v>310</v>
      </c>
      <c r="D240" s="345" t="s">
        <v>548</v>
      </c>
      <c r="E240" s="233" t="n">
        <f aca="false">'Приложение 4 расходы'!V569+'Приложение 4 расходы'!V574</f>
        <v>0</v>
      </c>
      <c r="F240" s="344"/>
      <c r="G240" s="344" t="n">
        <f aca="false">F240</f>
        <v>0</v>
      </c>
      <c r="H240" s="239"/>
      <c r="I240" s="239"/>
      <c r="R240" s="344"/>
      <c r="S240" s="344"/>
      <c r="T240" s="344"/>
      <c r="U240" s="344" t="n">
        <f aca="false">E240-R240</f>
        <v>0</v>
      </c>
      <c r="V240" s="344" t="n">
        <f aca="false">F240-S240</f>
        <v>0</v>
      </c>
      <c r="W240" s="344" t="n">
        <f aca="false">G240-T240</f>
        <v>0</v>
      </c>
    </row>
    <row r="241" s="240" customFormat="true" ht="15" hidden="false" customHeight="true" outlineLevel="0" collapsed="false">
      <c r="A241" s="251" t="str">
        <f aca="false">A151</f>
        <v> - игрушки</v>
      </c>
      <c r="B241" s="251" t="str">
        <f aca="false">B151</f>
        <v>244</v>
      </c>
      <c r="C241" s="251" t="str">
        <f aca="false">C151</f>
        <v>310</v>
      </c>
      <c r="D241" s="345" t="s">
        <v>548</v>
      </c>
      <c r="E241" s="270" t="n">
        <f aca="false">'Приложение 4 расходы'!V592</f>
        <v>0</v>
      </c>
      <c r="F241" s="344"/>
      <c r="G241" s="344" t="n">
        <f aca="false">F241</f>
        <v>0</v>
      </c>
      <c r="H241" s="239"/>
      <c r="I241" s="239"/>
      <c r="R241" s="344"/>
      <c r="S241" s="344"/>
      <c r="T241" s="344"/>
      <c r="U241" s="344" t="n">
        <f aca="false">E241-R241</f>
        <v>0</v>
      </c>
      <c r="V241" s="344" t="n">
        <f aca="false">F241-S241</f>
        <v>0</v>
      </c>
      <c r="W241" s="344" t="n">
        <f aca="false">G241-T241</f>
        <v>0</v>
      </c>
    </row>
    <row r="242" s="240" customFormat="true" ht="15" hidden="false" customHeight="true" outlineLevel="0" collapsed="false">
      <c r="A242" s="251" t="str">
        <f aca="false">A152</f>
        <v> - противопожарные средства</v>
      </c>
      <c r="B242" s="251" t="str">
        <f aca="false">B152</f>
        <v>244</v>
      </c>
      <c r="C242" s="251" t="str">
        <f aca="false">C152</f>
        <v>310</v>
      </c>
      <c r="D242" s="345" t="s">
        <v>548</v>
      </c>
      <c r="E242" s="233" t="n">
        <f aca="false">'Приложение 4 расходы'!V593</f>
        <v>0</v>
      </c>
      <c r="F242" s="344"/>
      <c r="G242" s="344" t="n">
        <f aca="false">F242</f>
        <v>0</v>
      </c>
      <c r="H242" s="239"/>
      <c r="I242" s="239"/>
      <c r="R242" s="344"/>
      <c r="S242" s="344"/>
      <c r="T242" s="344"/>
      <c r="U242" s="344" t="n">
        <f aca="false">E242-R242</f>
        <v>0</v>
      </c>
      <c r="V242" s="344" t="n">
        <f aca="false">F242-S242</f>
        <v>0</v>
      </c>
      <c r="W242" s="344" t="n">
        <f aca="false">G242-T242</f>
        <v>0</v>
      </c>
    </row>
    <row r="243" s="240" customFormat="true" ht="15" hidden="false" customHeight="true" outlineLevel="0" collapsed="false">
      <c r="A243" s="251" t="str">
        <f aca="false">A153</f>
        <v> - кресла</v>
      </c>
      <c r="B243" s="251" t="str">
        <f aca="false">B153</f>
        <v>244</v>
      </c>
      <c r="C243" s="251" t="str">
        <f aca="false">C153</f>
        <v>310</v>
      </c>
      <c r="D243" s="345" t="s">
        <v>548</v>
      </c>
      <c r="E243" s="344"/>
      <c r="F243" s="344"/>
      <c r="G243" s="344"/>
      <c r="H243" s="239"/>
      <c r="I243" s="239"/>
      <c r="R243" s="344"/>
      <c r="S243" s="344"/>
      <c r="T243" s="344"/>
      <c r="U243" s="344" t="n">
        <f aca="false">E243-R243</f>
        <v>0</v>
      </c>
      <c r="V243" s="344" t="n">
        <f aca="false">F243-S243</f>
        <v>0</v>
      </c>
      <c r="W243" s="344" t="n">
        <f aca="false">G243-T243</f>
        <v>0</v>
      </c>
    </row>
    <row r="244" s="240" customFormat="true" ht="15" hidden="false" customHeight="true" outlineLevel="0" collapsed="false">
      <c r="A244" s="251" t="str">
        <f aca="false">A154</f>
        <v> - металлические входные двери</v>
      </c>
      <c r="B244" s="251" t="str">
        <f aca="false">B154</f>
        <v>244</v>
      </c>
      <c r="C244" s="251" t="str">
        <f aca="false">C154</f>
        <v>310</v>
      </c>
      <c r="D244" s="345" t="s">
        <v>548</v>
      </c>
      <c r="E244" s="344"/>
      <c r="F244" s="344"/>
      <c r="G244" s="344"/>
      <c r="H244" s="239"/>
      <c r="I244" s="239"/>
      <c r="R244" s="344"/>
      <c r="S244" s="344"/>
      <c r="T244" s="344"/>
      <c r="U244" s="344" t="n">
        <f aca="false">E2223-R2223</f>
        <v>0</v>
      </c>
      <c r="V244" s="344" t="n">
        <f aca="false">F2223-S2223</f>
        <v>0</v>
      </c>
      <c r="W244" s="344" t="n">
        <f aca="false">G2223-T2223</f>
        <v>0</v>
      </c>
    </row>
    <row r="245" s="196" customFormat="true" ht="28.5" hidden="false" customHeight="true" outlineLevel="0" collapsed="false">
      <c r="A245" s="244" t="str">
        <f aca="false">A155</f>
        <v> - увеличение стоимости материальных запасов, всего:</v>
      </c>
      <c r="B245" s="245" t="str">
        <f aca="false">B155</f>
        <v>244</v>
      </c>
      <c r="C245" s="245" t="str">
        <f aca="false">C155</f>
        <v>340</v>
      </c>
      <c r="D245" s="342"/>
      <c r="E245" s="246" t="n">
        <f aca="false">SUM(E246:E260)</f>
        <v>182969.45</v>
      </c>
      <c r="F245" s="246" t="n">
        <f aca="false">SUM(F246:F260)</f>
        <v>75000</v>
      </c>
      <c r="G245" s="246" t="n">
        <f aca="false">SUM(G246:G260)</f>
        <v>75000</v>
      </c>
      <c r="H245" s="230"/>
      <c r="I245" s="230"/>
      <c r="R245" s="246"/>
      <c r="S245" s="246"/>
      <c r="T245" s="246"/>
      <c r="U245" s="246" t="n">
        <f aca="false">E245-R245</f>
        <v>182969.45</v>
      </c>
      <c r="V245" s="246" t="n">
        <f aca="false">F245-S245</f>
        <v>75000</v>
      </c>
      <c r="W245" s="246" t="n">
        <f aca="false">G245-T245</f>
        <v>75000</v>
      </c>
    </row>
    <row r="246" s="240" customFormat="true" ht="15" hidden="false" customHeight="true" outlineLevel="0" collapsed="false">
      <c r="A246" s="231" t="str">
        <f aca="false">A156</f>
        <v> - бутылированная вода</v>
      </c>
      <c r="B246" s="231" t="str">
        <f aca="false">B156</f>
        <v>244</v>
      </c>
      <c r="C246" s="231" t="str">
        <f aca="false">C156</f>
        <v>342</v>
      </c>
      <c r="D246" s="232" t="s">
        <v>548</v>
      </c>
      <c r="E246" s="351" t="n">
        <f aca="false">'Приложение 4 расходы'!V668</f>
        <v>3600</v>
      </c>
      <c r="F246" s="233"/>
      <c r="G246" s="233" t="n">
        <f aca="false">F246</f>
        <v>0</v>
      </c>
      <c r="H246" s="239"/>
      <c r="I246" s="239"/>
      <c r="R246" s="233"/>
      <c r="S246" s="233"/>
      <c r="T246" s="233"/>
      <c r="U246" s="233" t="n">
        <f aca="false">E246-R246</f>
        <v>3600</v>
      </c>
      <c r="V246" s="233" t="n">
        <f aca="false">F246-S246</f>
        <v>0</v>
      </c>
      <c r="W246" s="233" t="n">
        <f aca="false">G246-T246</f>
        <v>0</v>
      </c>
    </row>
    <row r="247" s="240" customFormat="true" ht="30" hidden="false" customHeight="true" outlineLevel="0" collapsed="false">
      <c r="A247" s="231" t="str">
        <f aca="false">A157</f>
        <v> - приобретение материалов в целях создания основных средств</v>
      </c>
      <c r="B247" s="231" t="str">
        <f aca="false">B157</f>
        <v>244</v>
      </c>
      <c r="C247" s="231" t="str">
        <f aca="false">C157</f>
        <v>347</v>
      </c>
      <c r="D247" s="232" t="s">
        <v>548</v>
      </c>
      <c r="E247" s="233" t="n">
        <f aca="false">'Приложение 4 расходы'!V594</f>
        <v>0</v>
      </c>
      <c r="F247" s="233"/>
      <c r="G247" s="233"/>
      <c r="H247" s="239"/>
      <c r="I247" s="239"/>
      <c r="R247" s="233"/>
      <c r="S247" s="233"/>
      <c r="T247" s="233"/>
      <c r="U247" s="233" t="n">
        <f aca="false">E247-R247</f>
        <v>0</v>
      </c>
      <c r="V247" s="233" t="n">
        <f aca="false">F247-S247</f>
        <v>0</v>
      </c>
      <c r="W247" s="233" t="n">
        <f aca="false">G247-T247</f>
        <v>0</v>
      </c>
    </row>
    <row r="248" s="240" customFormat="true" ht="15" hidden="false" customHeight="true" outlineLevel="0" collapsed="false">
      <c r="A248" s="231" t="str">
        <f aca="false">A158</f>
        <v> - расходные материалы к комп.технике</v>
      </c>
      <c r="B248" s="231" t="str">
        <f aca="false">B158</f>
        <v>244</v>
      </c>
      <c r="C248" s="231" t="str">
        <f aca="false">C158</f>
        <v>346</v>
      </c>
      <c r="D248" s="343" t="s">
        <v>548</v>
      </c>
      <c r="E248" s="233" t="n">
        <f aca="false">'Приложение 4 расходы'!V950</f>
        <v>0</v>
      </c>
      <c r="F248" s="233"/>
      <c r="G248" s="233"/>
      <c r="H248" s="239"/>
      <c r="I248" s="239"/>
      <c r="R248" s="233"/>
      <c r="S248" s="233"/>
      <c r="T248" s="233"/>
      <c r="U248" s="233" t="n">
        <f aca="false">E248-R248</f>
        <v>0</v>
      </c>
      <c r="V248" s="233" t="n">
        <f aca="false">F248-S248</f>
        <v>0</v>
      </c>
      <c r="W248" s="233" t="n">
        <f aca="false">G248-T248</f>
        <v>0</v>
      </c>
    </row>
    <row r="249" s="240" customFormat="true" ht="15" hidden="false" customHeight="true" outlineLevel="0" collapsed="false">
      <c r="A249" s="231" t="str">
        <f aca="false">A159</f>
        <v> - медикаменты</v>
      </c>
      <c r="B249" s="231" t="str">
        <f aca="false">B159</f>
        <v>244</v>
      </c>
      <c r="C249" s="231" t="str">
        <f aca="false">C159</f>
        <v>341</v>
      </c>
      <c r="D249" s="232" t="s">
        <v>548</v>
      </c>
      <c r="E249" s="233" t="n">
        <f aca="false">'Приложение 4 расходы'!V1169</f>
        <v>0</v>
      </c>
      <c r="F249" s="233"/>
      <c r="G249" s="233"/>
      <c r="H249" s="239"/>
      <c r="I249" s="239"/>
      <c r="R249" s="233"/>
      <c r="S249" s="233"/>
      <c r="T249" s="233"/>
      <c r="U249" s="233" t="n">
        <f aca="false">E249-R249</f>
        <v>0</v>
      </c>
      <c r="V249" s="233" t="n">
        <f aca="false">F249-S249</f>
        <v>0</v>
      </c>
      <c r="W249" s="233" t="n">
        <f aca="false">G249-T249</f>
        <v>0</v>
      </c>
    </row>
    <row r="250" s="240" customFormat="true" ht="15" hidden="false" customHeight="true" outlineLevel="0" collapsed="false">
      <c r="A250" s="231" t="str">
        <f aca="false">A160</f>
        <v> - строительные материалы</v>
      </c>
      <c r="B250" s="231" t="str">
        <f aca="false">B160</f>
        <v>244</v>
      </c>
      <c r="C250" s="231" t="str">
        <f aca="false">C160</f>
        <v>344</v>
      </c>
      <c r="D250" s="232" t="s">
        <v>548</v>
      </c>
      <c r="E250" s="233"/>
      <c r="F250" s="233"/>
      <c r="G250" s="233"/>
      <c r="H250" s="239"/>
      <c r="I250" s="239"/>
      <c r="R250" s="233"/>
      <c r="S250" s="233"/>
      <c r="T250" s="233"/>
      <c r="U250" s="233" t="n">
        <f aca="false">E250-R250</f>
        <v>0</v>
      </c>
      <c r="V250" s="233" t="n">
        <f aca="false">F250-S250</f>
        <v>0</v>
      </c>
      <c r="W250" s="233" t="n">
        <f aca="false">G250-T250</f>
        <v>0</v>
      </c>
    </row>
    <row r="251" s="240" customFormat="true" ht="15" hidden="false" customHeight="true" outlineLevel="0" collapsed="false">
      <c r="A251" s="231" t="str">
        <f aca="false">A161</f>
        <v> - продукты питания</v>
      </c>
      <c r="B251" s="231" t="str">
        <f aca="false">B161</f>
        <v>244</v>
      </c>
      <c r="C251" s="231" t="str">
        <f aca="false">C161</f>
        <v>342</v>
      </c>
      <c r="D251" s="232" t="s">
        <v>548</v>
      </c>
      <c r="E251" s="270"/>
      <c r="F251" s="233"/>
      <c r="G251" s="233"/>
      <c r="H251" s="239"/>
      <c r="I251" s="239"/>
      <c r="R251" s="233"/>
      <c r="S251" s="233"/>
      <c r="T251" s="233"/>
      <c r="U251" s="233" t="n">
        <f aca="false">E251-R251</f>
        <v>0</v>
      </c>
      <c r="V251" s="233" t="n">
        <f aca="false">F251-S251</f>
        <v>0</v>
      </c>
      <c r="W251" s="233" t="n">
        <f aca="false">G251-T251</f>
        <v>0</v>
      </c>
    </row>
    <row r="252" s="240" customFormat="true" ht="15" hidden="false" customHeight="true" outlineLevel="0" collapsed="false">
      <c r="A252" s="231" t="str">
        <f aca="false">A162</f>
        <v> - канцелярские товары</v>
      </c>
      <c r="B252" s="231" t="str">
        <f aca="false">B162</f>
        <v>244</v>
      </c>
      <c r="C252" s="231" t="str">
        <f aca="false">C162</f>
        <v>346</v>
      </c>
      <c r="D252" s="343" t="s">
        <v>548</v>
      </c>
      <c r="E252" s="233" t="n">
        <f aca="false">'Приложение 4 расходы'!V706</f>
        <v>75000</v>
      </c>
      <c r="F252" s="233" t="n">
        <v>75000</v>
      </c>
      <c r="G252" s="233" t="n">
        <f aca="false">F252</f>
        <v>75000</v>
      </c>
      <c r="H252" s="239"/>
      <c r="I252" s="239"/>
      <c r="R252" s="233"/>
      <c r="S252" s="233"/>
      <c r="T252" s="233"/>
      <c r="U252" s="233" t="n">
        <f aca="false">E252-R252</f>
        <v>75000</v>
      </c>
      <c r="V252" s="233" t="n">
        <f aca="false">F252-S252</f>
        <v>75000</v>
      </c>
      <c r="W252" s="233" t="n">
        <f aca="false">G252-T252</f>
        <v>75000</v>
      </c>
    </row>
    <row r="253" s="240" customFormat="true" ht="15" hidden="false" customHeight="true" outlineLevel="0" collapsed="false">
      <c r="A253" s="231" t="str">
        <f aca="false">A163</f>
        <v> - хозяйственные товары, электрика</v>
      </c>
      <c r="B253" s="231" t="str">
        <f aca="false">B163</f>
        <v>244</v>
      </c>
      <c r="C253" s="231" t="str">
        <f aca="false">C163</f>
        <v>346</v>
      </c>
      <c r="D253" s="232" t="s">
        <v>548</v>
      </c>
      <c r="E253" s="233" t="n">
        <f aca="false">'Приложение 4 расходы'!V860</f>
        <v>0</v>
      </c>
      <c r="F253" s="233"/>
      <c r="G253" s="233"/>
      <c r="H253" s="239"/>
      <c r="I253" s="239"/>
      <c r="R253" s="233"/>
      <c r="S253" s="233"/>
      <c r="T253" s="233"/>
      <c r="U253" s="233" t="n">
        <f aca="false">E253-R253</f>
        <v>0</v>
      </c>
      <c r="V253" s="233" t="n">
        <f aca="false">F253-S253</f>
        <v>0</v>
      </c>
      <c r="W253" s="233" t="n">
        <f aca="false">G253-T253</f>
        <v>0</v>
      </c>
    </row>
    <row r="254" s="240" customFormat="true" ht="15" hidden="false" customHeight="true" outlineLevel="0" collapsed="false">
      <c r="A254" s="231" t="str">
        <f aca="false">A164</f>
        <v> - бланки</v>
      </c>
      <c r="B254" s="231" t="str">
        <f aca="false">B164</f>
        <v>244</v>
      </c>
      <c r="C254" s="231" t="str">
        <f aca="false">C164</f>
        <v>346</v>
      </c>
      <c r="D254" s="232" t="s">
        <v>548</v>
      </c>
      <c r="E254" s="233" t="n">
        <f aca="false">'Приложение 4 расходы'!V853</f>
        <v>0</v>
      </c>
      <c r="F254" s="233"/>
      <c r="G254" s="233"/>
      <c r="H254" s="239"/>
      <c r="I254" s="239"/>
      <c r="R254" s="233"/>
      <c r="S254" s="233"/>
      <c r="T254" s="233"/>
      <c r="U254" s="233" t="n">
        <f aca="false">E254-R254</f>
        <v>0</v>
      </c>
      <c r="V254" s="233" t="n">
        <f aca="false">F254-S254</f>
        <v>0</v>
      </c>
      <c r="W254" s="233" t="n">
        <f aca="false">G254-T254</f>
        <v>0</v>
      </c>
    </row>
    <row r="255" s="240" customFormat="true" ht="15" hidden="false" customHeight="true" outlineLevel="0" collapsed="false">
      <c r="A255" s="231" t="str">
        <f aca="false">A165</f>
        <v> - моющие</v>
      </c>
      <c r="B255" s="231" t="str">
        <f aca="false">B165</f>
        <v>244</v>
      </c>
      <c r="C255" s="231" t="str">
        <f aca="false">C165</f>
        <v>346</v>
      </c>
      <c r="D255" s="232" t="s">
        <v>548</v>
      </c>
      <c r="E255" s="233" t="n">
        <f aca="false">'Приложение 4 расходы'!V917</f>
        <v>0</v>
      </c>
      <c r="F255" s="233"/>
      <c r="G255" s="233" t="n">
        <f aca="false">F255</f>
        <v>0</v>
      </c>
      <c r="H255" s="239"/>
      <c r="I255" s="239"/>
      <c r="R255" s="233"/>
      <c r="S255" s="233"/>
      <c r="T255" s="233"/>
      <c r="U255" s="233" t="n">
        <f aca="false">E255-R255</f>
        <v>0</v>
      </c>
      <c r="V255" s="233" t="n">
        <f aca="false">F255-S255</f>
        <v>0</v>
      </c>
      <c r="W255" s="233" t="n">
        <f aca="false">G255-T255</f>
        <v>0</v>
      </c>
    </row>
    <row r="256" s="240" customFormat="true" ht="15" hidden="false" customHeight="true" outlineLevel="0" collapsed="false">
      <c r="A256" s="231" t="str">
        <f aca="false">A166</f>
        <v> - новогодние подарки детям сотрудников</v>
      </c>
      <c r="B256" s="231" t="str">
        <f aca="false">B166</f>
        <v>244</v>
      </c>
      <c r="C256" s="231" t="str">
        <f aca="false">C166</f>
        <v>349</v>
      </c>
      <c r="D256" s="232" t="s">
        <v>548</v>
      </c>
      <c r="E256" s="233" t="n">
        <f aca="false">'Приложение 4 расходы'!V1170</f>
        <v>0</v>
      </c>
      <c r="F256" s="233"/>
      <c r="G256" s="233"/>
      <c r="H256" s="239"/>
      <c r="I256" s="239"/>
      <c r="R256" s="233"/>
      <c r="S256" s="233"/>
      <c r="T256" s="233"/>
      <c r="U256" s="233" t="n">
        <f aca="false">E256-R256</f>
        <v>0</v>
      </c>
      <c r="V256" s="233" t="n">
        <f aca="false">F256-S256</f>
        <v>0</v>
      </c>
      <c r="W256" s="233" t="n">
        <f aca="false">G256-T256</f>
        <v>0</v>
      </c>
    </row>
    <row r="257" s="240" customFormat="true" ht="15" hidden="false" customHeight="true" outlineLevel="0" collapsed="false">
      <c r="A257" s="231" t="str">
        <f aca="false">A167</f>
        <v> - новогодние подарки сотрудникам</v>
      </c>
      <c r="B257" s="231" t="str">
        <f aca="false">B167</f>
        <v>244</v>
      </c>
      <c r="C257" s="231" t="str">
        <f aca="false">C167</f>
        <v>349</v>
      </c>
      <c r="D257" s="232" t="s">
        <v>548</v>
      </c>
      <c r="E257" s="233" t="n">
        <f aca="false">'Приложение 4 расходы'!V1175</f>
        <v>0</v>
      </c>
      <c r="F257" s="233"/>
      <c r="G257" s="233"/>
      <c r="H257" s="239"/>
      <c r="I257" s="239"/>
      <c r="R257" s="233"/>
      <c r="S257" s="233"/>
      <c r="T257" s="233"/>
      <c r="U257" s="233" t="n">
        <f aca="false">E257-R257</f>
        <v>0</v>
      </c>
      <c r="V257" s="233" t="n">
        <f aca="false">F257-S257</f>
        <v>0</v>
      </c>
      <c r="W257" s="233" t="n">
        <f aca="false">G257-T257</f>
        <v>0</v>
      </c>
    </row>
    <row r="258" s="240" customFormat="true" ht="15" hidden="false" customHeight="false" outlineLevel="0" collapsed="false">
      <c r="A258" s="231" t="str">
        <f aca="false">A168</f>
        <v> - прочие материальные запасы</v>
      </c>
      <c r="B258" s="231" t="str">
        <f aca="false">B168</f>
        <v>244</v>
      </c>
      <c r="C258" s="231" t="str">
        <f aca="false">C168</f>
        <v>346</v>
      </c>
      <c r="D258" s="232" t="s">
        <v>548</v>
      </c>
      <c r="E258" s="351" t="n">
        <f aca="false">'Приложение 4 расходы'!V1039</f>
        <v>80860.98</v>
      </c>
      <c r="F258" s="233"/>
      <c r="G258" s="233"/>
      <c r="H258" s="239"/>
      <c r="I258" s="239"/>
      <c r="R258" s="233"/>
      <c r="S258" s="233"/>
      <c r="T258" s="233"/>
      <c r="U258" s="233" t="n">
        <f aca="false">E258-R258</f>
        <v>80860.98</v>
      </c>
      <c r="V258" s="233" t="n">
        <f aca="false">F258-S258</f>
        <v>0</v>
      </c>
      <c r="W258" s="233" t="n">
        <f aca="false">G258-T258</f>
        <v>0</v>
      </c>
    </row>
    <row r="259" s="240" customFormat="true" ht="15" hidden="false" customHeight="true" outlineLevel="0" collapsed="false">
      <c r="A259" s="231" t="str">
        <f aca="false">A169</f>
        <v> - спецодежда МОП</v>
      </c>
      <c r="B259" s="231" t="str">
        <f aca="false">B169</f>
        <v>244</v>
      </c>
      <c r="C259" s="231" t="str">
        <f aca="false">C169</f>
        <v>345</v>
      </c>
      <c r="D259" s="232" t="s">
        <v>548</v>
      </c>
      <c r="E259" s="233" t="n">
        <f aca="false">'Приложение 4 расходы'!V681</f>
        <v>0</v>
      </c>
      <c r="F259" s="233"/>
      <c r="G259" s="233"/>
      <c r="H259" s="239"/>
      <c r="I259" s="239"/>
      <c r="R259" s="233"/>
      <c r="S259" s="233"/>
      <c r="T259" s="233"/>
      <c r="U259" s="233" t="n">
        <f aca="false">E259-R259</f>
        <v>0</v>
      </c>
      <c r="V259" s="233" t="n">
        <f aca="false">F259-S259</f>
        <v>0</v>
      </c>
      <c r="W259" s="233" t="n">
        <f aca="false">G259-T259</f>
        <v>0</v>
      </c>
    </row>
    <row r="260" s="240" customFormat="true" ht="15" hidden="false" customHeight="true" outlineLevel="0" collapsed="false">
      <c r="A260" s="231" t="str">
        <f aca="false">A170</f>
        <v> - лагерь дневного пребывания</v>
      </c>
      <c r="B260" s="231" t="str">
        <f aca="false">B170</f>
        <v>244</v>
      </c>
      <c r="C260" s="231" t="str">
        <f aca="false">C170</f>
        <v>346</v>
      </c>
      <c r="D260" s="232" t="s">
        <v>548</v>
      </c>
      <c r="E260" s="351" t="n">
        <f aca="false">'Приложение 4 расходы'!V670</f>
        <v>23508.47</v>
      </c>
      <c r="F260" s="233"/>
      <c r="G260" s="233"/>
      <c r="H260" s="239"/>
      <c r="I260" s="239"/>
      <c r="R260" s="233"/>
      <c r="S260" s="233"/>
      <c r="T260" s="233"/>
      <c r="U260" s="233" t="n">
        <f aca="false">E260-R260</f>
        <v>23508.47</v>
      </c>
      <c r="V260" s="233" t="n">
        <f aca="false">F260-S260</f>
        <v>0</v>
      </c>
      <c r="W260" s="233" t="n">
        <f aca="false">G260-T260</f>
        <v>0</v>
      </c>
    </row>
    <row r="261" s="196" customFormat="true" ht="14.25" hidden="false" customHeight="true" outlineLevel="0" collapsed="false">
      <c r="A261" s="346" t="s">
        <v>770</v>
      </c>
      <c r="B261" s="266"/>
      <c r="C261" s="266"/>
      <c r="D261" s="266" t="s">
        <v>34</v>
      </c>
      <c r="E261" s="267" t="n">
        <f aca="false">SUM(E262,E263,E264,E265,E266,E267,E268,E276,E274,E300,E318,E320,E321,E322,E323,E325,E335,E272,E275,E319,E271,E273,E317,E324)</f>
        <v>2447.12</v>
      </c>
      <c r="F261" s="267" t="n">
        <f aca="false">SUM(F262,F263,F264,F265,F266,F267,F268,F276,F274,F300,F318,F320,F321,F322,F323,F325,F335,F272,F275,F319,F271,F273,F317,F324)</f>
        <v>0</v>
      </c>
      <c r="G261" s="267" t="n">
        <f aca="false">SUM(G262,G263,G264,G265,G266,G267,G268,G276,G274,G300,G318,G320,G321,G322,G323,G325,G335,G272,G275,G319,G271,G273,G317,G324)</f>
        <v>0</v>
      </c>
      <c r="H261" s="352" t="n">
        <v>205</v>
      </c>
      <c r="R261" s="216"/>
      <c r="S261" s="216"/>
      <c r="T261" s="216"/>
      <c r="U261" s="216" t="n">
        <f aca="false">E261-R261</f>
        <v>2447.12</v>
      </c>
      <c r="V261" s="216" t="n">
        <f aca="false">F261-S261</f>
        <v>0</v>
      </c>
      <c r="W261" s="216" t="n">
        <f aca="false">G261-T261</f>
        <v>0</v>
      </c>
    </row>
    <row r="262" customFormat="false" ht="15" hidden="true" customHeight="true" outlineLevel="0" collapsed="false">
      <c r="A262" s="348" t="str">
        <f aca="false">A82</f>
        <v> - заработная плата</v>
      </c>
      <c r="B262" s="348" t="str">
        <f aca="false">B82</f>
        <v>111</v>
      </c>
      <c r="C262" s="348" t="str">
        <f aca="false">C82</f>
        <v>211</v>
      </c>
      <c r="D262" s="232" t="s">
        <v>34</v>
      </c>
      <c r="E262" s="233"/>
      <c r="F262" s="233"/>
      <c r="G262" s="233"/>
      <c r="H262" s="193"/>
      <c r="R262" s="233"/>
      <c r="S262" s="233"/>
      <c r="T262" s="233"/>
      <c r="U262" s="233" t="n">
        <f aca="false">E262-R262</f>
        <v>0</v>
      </c>
      <c r="V262" s="233" t="n">
        <f aca="false">F262-S262</f>
        <v>0</v>
      </c>
      <c r="W262" s="233" t="n">
        <f aca="false">G262-T262</f>
        <v>0</v>
      </c>
    </row>
    <row r="263" customFormat="false" ht="15" hidden="true" customHeight="true" outlineLevel="0" collapsed="false">
      <c r="A263" s="231" t="str">
        <f aca="false">A83</f>
        <v> - 3 дн б/л за счет работодателя</v>
      </c>
      <c r="B263" s="231" t="str">
        <f aca="false">B83</f>
        <v>111</v>
      </c>
      <c r="C263" s="231" t="str">
        <f aca="false">C83</f>
        <v>266</v>
      </c>
      <c r="D263" s="232" t="s">
        <v>34</v>
      </c>
      <c r="E263" s="233"/>
      <c r="F263" s="233"/>
      <c r="G263" s="233"/>
      <c r="H263" s="193"/>
      <c r="R263" s="233"/>
      <c r="S263" s="233"/>
      <c r="T263" s="233"/>
      <c r="U263" s="233" t="n">
        <f aca="false">E263-R263</f>
        <v>0</v>
      </c>
      <c r="V263" s="233" t="n">
        <f aca="false">F263-S263</f>
        <v>0</v>
      </c>
      <c r="W263" s="233" t="n">
        <f aca="false">G263-T263</f>
        <v>0</v>
      </c>
    </row>
    <row r="264" s="240" customFormat="true" ht="15" hidden="true" customHeight="true" outlineLevel="0" collapsed="false">
      <c r="A264" s="231" t="str">
        <f aca="false">A84</f>
        <v> - пособие по уходу за ребенком</v>
      </c>
      <c r="B264" s="231" t="str">
        <f aca="false">B84</f>
        <v>112</v>
      </c>
      <c r="C264" s="231" t="str">
        <f aca="false">C84</f>
        <v>266</v>
      </c>
      <c r="D264" s="232" t="s">
        <v>34</v>
      </c>
      <c r="E264" s="233"/>
      <c r="F264" s="233"/>
      <c r="G264" s="233"/>
      <c r="H264" s="239"/>
      <c r="I264" s="239"/>
      <c r="R264" s="233"/>
      <c r="S264" s="233"/>
      <c r="T264" s="233"/>
      <c r="U264" s="233" t="n">
        <f aca="false">E264-R264</f>
        <v>0</v>
      </c>
      <c r="V264" s="233" t="n">
        <f aca="false">F264-S264</f>
        <v>0</v>
      </c>
      <c r="W264" s="233" t="n">
        <f aca="false">G264-T264</f>
        <v>0</v>
      </c>
    </row>
    <row r="265" s="240" customFormat="true" ht="15" hidden="true" customHeight="true" outlineLevel="0" collapsed="false">
      <c r="A265" s="231" t="str">
        <f aca="false">A85</f>
        <v> - предварительный мед.осмотр (возм.расх.)</v>
      </c>
      <c r="B265" s="231" t="str">
        <f aca="false">B85</f>
        <v>112</v>
      </c>
      <c r="C265" s="231" t="str">
        <f aca="false">C85</f>
        <v>226</v>
      </c>
      <c r="D265" s="232" t="s">
        <v>34</v>
      </c>
      <c r="E265" s="233"/>
      <c r="F265" s="233"/>
      <c r="G265" s="233"/>
      <c r="H265" s="239"/>
      <c r="I265" s="239"/>
      <c r="R265" s="233"/>
      <c r="S265" s="233"/>
      <c r="T265" s="233"/>
      <c r="U265" s="233" t="n">
        <f aca="false">E265-R265</f>
        <v>0</v>
      </c>
      <c r="V265" s="233" t="n">
        <f aca="false">F265-S265</f>
        <v>0</v>
      </c>
      <c r="W265" s="233" t="n">
        <f aca="false">G265-T265</f>
        <v>0</v>
      </c>
    </row>
    <row r="266" s="240" customFormat="true" ht="15" hidden="true" customHeight="true" outlineLevel="0" collapsed="false">
      <c r="A266" s="231" t="str">
        <f aca="false">A86</f>
        <v> - выходное пособие</v>
      </c>
      <c r="B266" s="231" t="str">
        <f aca="false">B86</f>
        <v>112</v>
      </c>
      <c r="C266" s="231" t="str">
        <f aca="false">C86</f>
        <v>266</v>
      </c>
      <c r="D266" s="232" t="s">
        <v>34</v>
      </c>
      <c r="E266" s="233"/>
      <c r="F266" s="233"/>
      <c r="G266" s="233"/>
      <c r="H266" s="239"/>
      <c r="I266" s="239"/>
      <c r="R266" s="233"/>
      <c r="S266" s="233"/>
      <c r="T266" s="233"/>
      <c r="U266" s="233" t="n">
        <f aca="false">E266-R266</f>
        <v>0</v>
      </c>
      <c r="V266" s="233" t="n">
        <f aca="false">F266-S266</f>
        <v>0</v>
      </c>
      <c r="W266" s="233" t="n">
        <f aca="false">G266-T266</f>
        <v>0</v>
      </c>
    </row>
    <row r="267" customFormat="false" ht="15" hidden="true" customHeight="true" outlineLevel="0" collapsed="false">
      <c r="A267" s="231" t="str">
        <f aca="false">A87</f>
        <v> - начисления на оплату труда</v>
      </c>
      <c r="B267" s="231" t="str">
        <f aca="false">B87</f>
        <v>119</v>
      </c>
      <c r="C267" s="231" t="str">
        <f aca="false">C87</f>
        <v>213</v>
      </c>
      <c r="D267" s="232" t="s">
        <v>34</v>
      </c>
      <c r="E267" s="233"/>
      <c r="F267" s="233"/>
      <c r="G267" s="233"/>
      <c r="H267" s="193"/>
      <c r="R267" s="233"/>
      <c r="S267" s="233"/>
      <c r="T267" s="233"/>
      <c r="U267" s="233" t="n">
        <f aca="false">E267-R267</f>
        <v>0</v>
      </c>
      <c r="V267" s="233" t="n">
        <f aca="false">F267-S267</f>
        <v>0</v>
      </c>
      <c r="W267" s="233" t="n">
        <f aca="false">G267-T267</f>
        <v>0</v>
      </c>
    </row>
    <row r="268" s="196" customFormat="true" ht="15" hidden="true" customHeight="true" outlineLevel="0" collapsed="false">
      <c r="A268" s="231" t="str">
        <f aca="false">A88</f>
        <v> - услуги связи, всего:</v>
      </c>
      <c r="B268" s="231" t="str">
        <f aca="false">B88</f>
        <v>244</v>
      </c>
      <c r="C268" s="231" t="str">
        <f aca="false">C88</f>
        <v>221</v>
      </c>
      <c r="D268" s="245"/>
      <c r="E268" s="216" t="n">
        <f aca="false">SUM(E269:E270)</f>
        <v>0</v>
      </c>
      <c r="F268" s="216" t="n">
        <f aca="false">SUM(F269:F270)</f>
        <v>0</v>
      </c>
      <c r="G268" s="216" t="n">
        <f aca="false">SUM(G269:G270)</f>
        <v>0</v>
      </c>
      <c r="H268" s="230"/>
      <c r="R268" s="216"/>
      <c r="S268" s="216"/>
      <c r="T268" s="216"/>
      <c r="U268" s="216" t="n">
        <f aca="false">E268-R268</f>
        <v>0</v>
      </c>
      <c r="V268" s="216" t="n">
        <f aca="false">F268-S268</f>
        <v>0</v>
      </c>
      <c r="W268" s="216" t="n">
        <f aca="false">G268-T268</f>
        <v>0</v>
      </c>
    </row>
    <row r="269" customFormat="false" ht="30" hidden="true" customHeight="true" outlineLevel="0" collapsed="false">
      <c r="A269" s="231" t="str">
        <f aca="false">A89</f>
        <v>   в том числе:
    - прочие (конверты, почтовые отправления)</v>
      </c>
      <c r="B269" s="231" t="str">
        <f aca="false">B89</f>
        <v>244</v>
      </c>
      <c r="C269" s="231" t="str">
        <f aca="false">C89</f>
        <v>221</v>
      </c>
      <c r="D269" s="232"/>
      <c r="E269" s="233"/>
      <c r="F269" s="233"/>
      <c r="G269" s="233"/>
      <c r="H269" s="193"/>
      <c r="I269" s="193"/>
      <c r="R269" s="233"/>
      <c r="S269" s="233"/>
      <c r="T269" s="233"/>
      <c r="U269" s="233" t="n">
        <f aca="false">E269-R269</f>
        <v>0</v>
      </c>
      <c r="V269" s="233" t="n">
        <f aca="false">F269-S269</f>
        <v>0</v>
      </c>
      <c r="W269" s="233" t="n">
        <f aca="false">G269-T269</f>
        <v>0</v>
      </c>
    </row>
    <row r="270" s="240" customFormat="true" ht="15" hidden="true" customHeight="true" outlineLevel="0" collapsed="false">
      <c r="A270" s="231" t="str">
        <f aca="false">A90</f>
        <v>    - интернет </v>
      </c>
      <c r="B270" s="231" t="str">
        <f aca="false">B90</f>
        <v>244</v>
      </c>
      <c r="C270" s="231" t="str">
        <f aca="false">C90</f>
        <v>221</v>
      </c>
      <c r="D270" s="232"/>
      <c r="E270" s="233"/>
      <c r="F270" s="233"/>
      <c r="G270" s="233"/>
      <c r="H270" s="239"/>
      <c r="I270" s="239"/>
      <c r="R270" s="233"/>
      <c r="S270" s="233"/>
      <c r="T270" s="233"/>
      <c r="U270" s="233" t="n">
        <f aca="false">E270-R270</f>
        <v>0</v>
      </c>
      <c r="V270" s="233" t="n">
        <f aca="false">F270-S270</f>
        <v>0</v>
      </c>
      <c r="W270" s="233" t="n">
        <f aca="false">G270-T270</f>
        <v>0</v>
      </c>
    </row>
    <row r="271" s="240" customFormat="true" ht="15" hidden="true" customHeight="true" outlineLevel="0" collapsed="false">
      <c r="A271" s="231" t="str">
        <f aca="false">A91</f>
        <v> - транспортные расходы</v>
      </c>
      <c r="B271" s="231" t="str">
        <f aca="false">B91</f>
        <v>244</v>
      </c>
      <c r="C271" s="231" t="str">
        <f aca="false">C91</f>
        <v>222</v>
      </c>
      <c r="D271" s="232"/>
      <c r="E271" s="233"/>
      <c r="F271" s="233"/>
      <c r="G271" s="233"/>
      <c r="I271" s="239"/>
      <c r="R271" s="233"/>
      <c r="S271" s="233"/>
      <c r="T271" s="233"/>
      <c r="U271" s="233" t="n">
        <f aca="false">E271-R271</f>
        <v>0</v>
      </c>
      <c r="V271" s="233" t="n">
        <f aca="false">F271-S271</f>
        <v>0</v>
      </c>
      <c r="W271" s="233" t="n">
        <f aca="false">G271-T271</f>
        <v>0</v>
      </c>
    </row>
    <row r="272" customFormat="false" ht="15" hidden="true" customHeight="true" outlineLevel="0" collapsed="false">
      <c r="A272" s="231" t="str">
        <f aca="false">A92</f>
        <v> - коммунальные расходы (вода)</v>
      </c>
      <c r="B272" s="231" t="str">
        <f aca="false">B92</f>
        <v>247</v>
      </c>
      <c r="C272" s="231" t="str">
        <f aca="false">C92</f>
        <v>223</v>
      </c>
      <c r="D272" s="232"/>
      <c r="E272" s="233"/>
      <c r="F272" s="233"/>
      <c r="G272" s="233"/>
      <c r="H272" s="193"/>
      <c r="I272" s="193"/>
      <c r="R272" s="233"/>
      <c r="S272" s="233"/>
      <c r="T272" s="233"/>
      <c r="U272" s="233" t="n">
        <f aca="false">E272-R272</f>
        <v>0</v>
      </c>
      <c r="V272" s="233" t="n">
        <f aca="false">F272-S272</f>
        <v>0</v>
      </c>
      <c r="W272" s="233" t="n">
        <f aca="false">G272-T272</f>
        <v>0</v>
      </c>
    </row>
    <row r="273" customFormat="false" ht="15" hidden="true" customHeight="true" outlineLevel="0" collapsed="false">
      <c r="A273" s="231" t="str">
        <f aca="false">A93</f>
        <v> - коммунальные расходы (тепло+свет)</v>
      </c>
      <c r="B273" s="231" t="str">
        <f aca="false">B93</f>
        <v>247</v>
      </c>
      <c r="C273" s="231" t="str">
        <f aca="false">C93</f>
        <v>223</v>
      </c>
      <c r="D273" s="232"/>
      <c r="E273" s="233"/>
      <c r="F273" s="233"/>
      <c r="G273" s="233"/>
      <c r="H273" s="193"/>
      <c r="I273" s="193"/>
      <c r="R273" s="233"/>
      <c r="S273" s="233"/>
      <c r="T273" s="233"/>
      <c r="U273" s="233" t="n">
        <f aca="false">E273-R273</f>
        <v>0</v>
      </c>
      <c r="V273" s="233" t="n">
        <f aca="false">F273-S273</f>
        <v>0</v>
      </c>
      <c r="W273" s="233" t="n">
        <f aca="false">G273-T273</f>
        <v>0</v>
      </c>
    </row>
    <row r="274" customFormat="false" ht="15" hidden="true" customHeight="true" outlineLevel="0" collapsed="false">
      <c r="A274" s="231" t="str">
        <f aca="false">A94</f>
        <v>    - ЖБО </v>
      </c>
      <c r="B274" s="231" t="str">
        <f aca="false">B94</f>
        <v>244</v>
      </c>
      <c r="C274" s="231" t="str">
        <f aca="false">C94</f>
        <v>223</v>
      </c>
      <c r="D274" s="232"/>
      <c r="E274" s="233"/>
      <c r="F274" s="233"/>
      <c r="G274" s="233"/>
      <c r="H274" s="240"/>
      <c r="I274" s="239"/>
      <c r="R274" s="233"/>
      <c r="S274" s="233"/>
      <c r="T274" s="233"/>
      <c r="U274" s="233" t="n">
        <f aca="false">E274-R274</f>
        <v>0</v>
      </c>
      <c r="V274" s="233" t="n">
        <f aca="false">F274-S274</f>
        <v>0</v>
      </c>
      <c r="W274" s="233" t="n">
        <f aca="false">G274-T274</f>
        <v>0</v>
      </c>
    </row>
    <row r="275" s="240" customFormat="true" ht="15" hidden="true" customHeight="true" outlineLevel="0" collapsed="false">
      <c r="A275" s="231" t="str">
        <f aca="false">A95</f>
        <v> - арендная плата </v>
      </c>
      <c r="B275" s="231" t="str">
        <f aca="false">B95</f>
        <v>244</v>
      </c>
      <c r="C275" s="231" t="str">
        <f aca="false">C95</f>
        <v>224</v>
      </c>
      <c r="D275" s="232"/>
      <c r="E275" s="233"/>
      <c r="F275" s="233"/>
      <c r="G275" s="233"/>
      <c r="H275" s="239"/>
      <c r="I275" s="239"/>
      <c r="R275" s="233"/>
      <c r="S275" s="233"/>
      <c r="T275" s="233"/>
      <c r="U275" s="233" t="n">
        <f aca="false">E275-R275</f>
        <v>0</v>
      </c>
      <c r="V275" s="233" t="n">
        <f aca="false">F275-S275</f>
        <v>0</v>
      </c>
      <c r="W275" s="233" t="n">
        <f aca="false">G275-T275</f>
        <v>0</v>
      </c>
    </row>
    <row r="276" s="196" customFormat="true" ht="15" hidden="true" customHeight="true" outlineLevel="0" collapsed="false">
      <c r="A276" s="231" t="str">
        <f aca="false">A96</f>
        <v> - услуги по содержанию имущества, всего:</v>
      </c>
      <c r="B276" s="231" t="str">
        <f aca="false">B96</f>
        <v>244</v>
      </c>
      <c r="C276" s="231" t="str">
        <f aca="false">C96</f>
        <v>225</v>
      </c>
      <c r="D276" s="342"/>
      <c r="E276" s="246" t="n">
        <f aca="false">SUM(E277:E299)</f>
        <v>0</v>
      </c>
      <c r="F276" s="246" t="n">
        <f aca="false">SUM(F277:F299)</f>
        <v>0</v>
      </c>
      <c r="G276" s="246" t="n">
        <f aca="false">SUM(G277:G299)</f>
        <v>0</v>
      </c>
      <c r="H276" s="230"/>
      <c r="I276" s="230"/>
      <c r="R276" s="246"/>
      <c r="S276" s="246"/>
      <c r="T276" s="246"/>
      <c r="U276" s="246" t="n">
        <f aca="false">E276-R276</f>
        <v>0</v>
      </c>
      <c r="V276" s="246" t="n">
        <f aca="false">F276-S276</f>
        <v>0</v>
      </c>
      <c r="W276" s="246" t="n">
        <f aca="false">G276-T276</f>
        <v>0</v>
      </c>
    </row>
    <row r="277" customFormat="false" ht="45" hidden="true" customHeight="true" outlineLevel="0" collapsed="false">
      <c r="A277" s="231" t="str">
        <f aca="false">A97</f>
        <v>   в том числе:
    - тек.ремонт (отопление, водопровод, электросетей)</v>
      </c>
      <c r="B277" s="231" t="str">
        <f aca="false">B97</f>
        <v>244</v>
      </c>
      <c r="C277" s="231" t="str">
        <f aca="false">C97</f>
        <v>225</v>
      </c>
      <c r="D277" s="232"/>
      <c r="E277" s="233"/>
      <c r="F277" s="233"/>
      <c r="G277" s="233"/>
      <c r="H277" s="193"/>
      <c r="I277" s="193"/>
      <c r="R277" s="233"/>
      <c r="S277" s="233"/>
      <c r="T277" s="233"/>
      <c r="U277" s="233" t="n">
        <f aca="false">E277-R277</f>
        <v>0</v>
      </c>
      <c r="V277" s="233" t="n">
        <f aca="false">F277-S277</f>
        <v>0</v>
      </c>
      <c r="W277" s="233" t="n">
        <f aca="false">G277-T277</f>
        <v>0</v>
      </c>
    </row>
    <row r="278" s="258" customFormat="true" ht="15" hidden="true" customHeight="true" outlineLevel="0" collapsed="false">
      <c r="A278" s="231" t="str">
        <f aca="false">A98</f>
        <v>    - очистка кровли от снега</v>
      </c>
      <c r="B278" s="231" t="str">
        <f aca="false">B98</f>
        <v>244</v>
      </c>
      <c r="C278" s="231" t="str">
        <f aca="false">C98</f>
        <v>225</v>
      </c>
      <c r="D278" s="232"/>
      <c r="E278" s="233"/>
      <c r="F278" s="233"/>
      <c r="G278" s="233"/>
      <c r="I278" s="257"/>
      <c r="R278" s="233"/>
      <c r="S278" s="233"/>
      <c r="T278" s="233"/>
      <c r="U278" s="233" t="n">
        <f aca="false">E278-R278</f>
        <v>0</v>
      </c>
      <c r="V278" s="233" t="n">
        <f aca="false">F278-S278</f>
        <v>0</v>
      </c>
      <c r="W278" s="233" t="n">
        <f aca="false">G278-T278</f>
        <v>0</v>
      </c>
    </row>
    <row r="279" customFormat="false" ht="15" hidden="true" customHeight="true" outlineLevel="0" collapsed="false">
      <c r="A279" s="231" t="str">
        <f aca="false">A99</f>
        <v>    - текущий ремонт кровли, крыльца, заделка швов, асфальтирование территории</v>
      </c>
      <c r="B279" s="231" t="str">
        <f aca="false">B99</f>
        <v>244</v>
      </c>
      <c r="C279" s="231" t="str">
        <f aca="false">C99</f>
        <v>225</v>
      </c>
      <c r="D279" s="232"/>
      <c r="E279" s="233"/>
      <c r="F279" s="233"/>
      <c r="G279" s="233"/>
      <c r="H279" s="193"/>
      <c r="I279" s="193"/>
      <c r="R279" s="233"/>
      <c r="S279" s="233"/>
      <c r="T279" s="233"/>
      <c r="U279" s="233" t="n">
        <f aca="false">E279-R279</f>
        <v>0</v>
      </c>
      <c r="V279" s="233" t="n">
        <f aca="false">F279-S279</f>
        <v>0</v>
      </c>
      <c r="W279" s="233" t="n">
        <f aca="false">G279-T279</f>
        <v>0</v>
      </c>
    </row>
    <row r="280" customFormat="false" ht="15" hidden="true" customHeight="true" outlineLevel="0" collapsed="false">
      <c r="A280" s="231" t="str">
        <f aca="false">A100</f>
        <v>    - аварийно-техническое обслуживание зданий</v>
      </c>
      <c r="B280" s="231" t="str">
        <f aca="false">B100</f>
        <v>244</v>
      </c>
      <c r="C280" s="231" t="str">
        <f aca="false">C100</f>
        <v>225</v>
      </c>
      <c r="D280" s="232"/>
      <c r="E280" s="233"/>
      <c r="F280" s="233"/>
      <c r="G280" s="233"/>
      <c r="H280" s="193"/>
      <c r="I280" s="193"/>
      <c r="R280" s="233"/>
      <c r="S280" s="233"/>
      <c r="T280" s="233"/>
      <c r="U280" s="233" t="n">
        <f aca="false">E280-R280</f>
        <v>0</v>
      </c>
      <c r="V280" s="233" t="n">
        <f aca="false">F280-S280</f>
        <v>0</v>
      </c>
      <c r="W280" s="233" t="n">
        <f aca="false">G280-T280</f>
        <v>0</v>
      </c>
    </row>
    <row r="281" customFormat="false" ht="30" hidden="true" customHeight="true" outlineLevel="0" collapsed="false">
      <c r="A281" s="231" t="str">
        <f aca="false">A101</f>
        <v>    - содержание мест общего пользования (ПЖРЭТ), взносы на кап.ремонт</v>
      </c>
      <c r="B281" s="231" t="str">
        <f aca="false">B101</f>
        <v>244</v>
      </c>
      <c r="C281" s="231" t="str">
        <f aca="false">C101</f>
        <v>225</v>
      </c>
      <c r="D281" s="232"/>
      <c r="E281" s="233"/>
      <c r="F281" s="233"/>
      <c r="G281" s="233"/>
      <c r="I281" s="193"/>
      <c r="R281" s="233"/>
      <c r="S281" s="233"/>
      <c r="T281" s="233"/>
      <c r="U281" s="233" t="n">
        <f aca="false">E281-R281</f>
        <v>0</v>
      </c>
      <c r="V281" s="233" t="n">
        <f aca="false">F281-S281</f>
        <v>0</v>
      </c>
      <c r="W281" s="233" t="n">
        <f aca="false">G281-T281</f>
        <v>0</v>
      </c>
    </row>
    <row r="282" customFormat="false" ht="15" hidden="true" customHeight="true" outlineLevel="0" collapsed="false">
      <c r="A282" s="231" t="str">
        <f aca="false">A102</f>
        <v>    - наружное освещение</v>
      </c>
      <c r="B282" s="231" t="str">
        <f aca="false">B102</f>
        <v>244</v>
      </c>
      <c r="C282" s="231" t="str">
        <f aca="false">C102</f>
        <v>225</v>
      </c>
      <c r="D282" s="232"/>
      <c r="E282" s="233"/>
      <c r="F282" s="233"/>
      <c r="G282" s="233"/>
      <c r="I282" s="193"/>
      <c r="R282" s="233"/>
      <c r="S282" s="233"/>
      <c r="T282" s="233"/>
      <c r="U282" s="233" t="n">
        <f aca="false">E282-R282</f>
        <v>0</v>
      </c>
      <c r="V282" s="233" t="n">
        <f aca="false">F282-S282</f>
        <v>0</v>
      </c>
      <c r="W282" s="233" t="n">
        <f aca="false">G282-T282</f>
        <v>0</v>
      </c>
    </row>
    <row r="283" customFormat="false" ht="30" hidden="true" customHeight="true" outlineLevel="0" collapsed="false">
      <c r="A283" s="231" t="str">
        <f aca="false">A103</f>
        <v>    -  то приборов коммерческого учета </v>
      </c>
      <c r="B283" s="231" t="str">
        <f aca="false">B103</f>
        <v>244</v>
      </c>
      <c r="C283" s="231" t="str">
        <f aca="false">C103</f>
        <v>225</v>
      </c>
      <c r="D283" s="232"/>
      <c r="E283" s="233"/>
      <c r="F283" s="233"/>
      <c r="G283" s="233"/>
      <c r="I283" s="193"/>
      <c r="R283" s="233"/>
      <c r="S283" s="233"/>
      <c r="T283" s="233"/>
      <c r="U283" s="233" t="n">
        <f aca="false">E283-R283</f>
        <v>0</v>
      </c>
      <c r="V283" s="233" t="n">
        <f aca="false">F283-S283</f>
        <v>0</v>
      </c>
      <c r="W283" s="233" t="n">
        <f aca="false">G283-T283</f>
        <v>0</v>
      </c>
    </row>
    <row r="284" customFormat="false" ht="15" hidden="true" customHeight="true" outlineLevel="0" collapsed="false">
      <c r="A284" s="231" t="str">
        <f aca="false">A104</f>
        <v>    - дезинфекция</v>
      </c>
      <c r="B284" s="231" t="str">
        <f aca="false">B104</f>
        <v>244</v>
      </c>
      <c r="C284" s="231" t="str">
        <f aca="false">C104</f>
        <v>225</v>
      </c>
      <c r="D284" s="232"/>
      <c r="E284" s="233"/>
      <c r="F284" s="233"/>
      <c r="G284" s="233"/>
      <c r="I284" s="193"/>
      <c r="R284" s="233"/>
      <c r="S284" s="233"/>
      <c r="T284" s="233"/>
      <c r="U284" s="233" t="n">
        <f aca="false">E284-R284</f>
        <v>0</v>
      </c>
      <c r="V284" s="233" t="n">
        <f aca="false">F284-S284</f>
        <v>0</v>
      </c>
      <c r="W284" s="233" t="n">
        <f aca="false">G284-T284</f>
        <v>0</v>
      </c>
    </row>
    <row r="285" customFormat="false" ht="15" hidden="true" customHeight="true" outlineLevel="0" collapsed="false">
      <c r="A285" s="231" t="str">
        <f aca="false">A105</f>
        <v>    - то видеонаблюдения</v>
      </c>
      <c r="B285" s="231" t="str">
        <f aca="false">B105</f>
        <v>244</v>
      </c>
      <c r="C285" s="231" t="str">
        <f aca="false">C105</f>
        <v>225</v>
      </c>
      <c r="D285" s="232"/>
      <c r="E285" s="233"/>
      <c r="F285" s="233"/>
      <c r="G285" s="233"/>
      <c r="I285" s="193"/>
      <c r="R285" s="233"/>
      <c r="S285" s="233"/>
      <c r="T285" s="233"/>
      <c r="U285" s="233" t="n">
        <f aca="false">E285-R285</f>
        <v>0</v>
      </c>
      <c r="V285" s="233" t="n">
        <f aca="false">F285-S285</f>
        <v>0</v>
      </c>
      <c r="W285" s="233" t="n">
        <f aca="false">G285-T285</f>
        <v>0</v>
      </c>
    </row>
    <row r="286" customFormat="false" ht="15" hidden="true" customHeight="true" outlineLevel="0" collapsed="false">
      <c r="A286" s="231" t="str">
        <f aca="false">A106</f>
        <v>    - то пожарно-охранной сигнализации</v>
      </c>
      <c r="B286" s="231" t="str">
        <f aca="false">B106</f>
        <v>244</v>
      </c>
      <c r="C286" s="231" t="str">
        <f aca="false">C106</f>
        <v>225</v>
      </c>
      <c r="D286" s="232"/>
      <c r="E286" s="233"/>
      <c r="F286" s="233"/>
      <c r="G286" s="233"/>
      <c r="I286" s="193"/>
      <c r="R286" s="233"/>
      <c r="S286" s="233"/>
      <c r="T286" s="233"/>
      <c r="U286" s="233" t="n">
        <f aca="false">E286-R286</f>
        <v>0</v>
      </c>
      <c r="V286" s="233" t="n">
        <f aca="false">F286-S286</f>
        <v>0</v>
      </c>
      <c r="W286" s="233" t="n">
        <f aca="false">G286-T286</f>
        <v>0</v>
      </c>
    </row>
    <row r="287" customFormat="false" ht="15" hidden="true" customHeight="true" outlineLevel="0" collapsed="false">
      <c r="A287" s="231" t="str">
        <f aca="false">A107</f>
        <v>    - монтаж (регулировка) дверей/окон</v>
      </c>
      <c r="B287" s="231" t="str">
        <f aca="false">B107</f>
        <v>244</v>
      </c>
      <c r="C287" s="231" t="str">
        <f aca="false">C107</f>
        <v>225</v>
      </c>
      <c r="D287" s="232"/>
      <c r="E287" s="233"/>
      <c r="F287" s="233"/>
      <c r="G287" s="233"/>
      <c r="I287" s="193"/>
      <c r="R287" s="233"/>
      <c r="S287" s="233"/>
      <c r="T287" s="233"/>
      <c r="U287" s="233" t="n">
        <f aca="false">E287-R287</f>
        <v>0</v>
      </c>
      <c r="V287" s="233" t="n">
        <f aca="false">F287-S287</f>
        <v>0</v>
      </c>
      <c r="W287" s="233" t="n">
        <f aca="false">G287-T287</f>
        <v>0</v>
      </c>
    </row>
    <row r="288" customFormat="false" ht="15" hidden="true" customHeight="true" outlineLevel="0" collapsed="false">
      <c r="A288" s="231" t="str">
        <f aca="false">A108</f>
        <v>    - поверка средств измерения</v>
      </c>
      <c r="B288" s="231" t="str">
        <f aca="false">B108</f>
        <v>244</v>
      </c>
      <c r="C288" s="231" t="str">
        <f aca="false">C108</f>
        <v>225</v>
      </c>
      <c r="D288" s="232"/>
      <c r="E288" s="233"/>
      <c r="F288" s="233"/>
      <c r="G288" s="233"/>
      <c r="I288" s="193"/>
      <c r="R288" s="233"/>
      <c r="S288" s="233"/>
      <c r="T288" s="233"/>
      <c r="U288" s="233" t="n">
        <f aca="false">E288-R288</f>
        <v>0</v>
      </c>
      <c r="V288" s="233" t="n">
        <f aca="false">F288-S288</f>
        <v>0</v>
      </c>
      <c r="W288" s="233" t="n">
        <f aca="false">G288-T288</f>
        <v>0</v>
      </c>
    </row>
    <row r="289" customFormat="false" ht="15" hidden="true" customHeight="true" outlineLevel="0" collapsed="false">
      <c r="A289" s="231" t="str">
        <f aca="false">A109</f>
        <v>    - обслуживание кнопки тревожной сигнализации</v>
      </c>
      <c r="B289" s="231" t="str">
        <f aca="false">B109</f>
        <v>244</v>
      </c>
      <c r="C289" s="231" t="str">
        <f aca="false">C109</f>
        <v>225</v>
      </c>
      <c r="D289" s="232"/>
      <c r="E289" s="233"/>
      <c r="F289" s="233"/>
      <c r="G289" s="233"/>
      <c r="I289" s="193"/>
      <c r="R289" s="233"/>
      <c r="S289" s="233"/>
      <c r="T289" s="233"/>
      <c r="U289" s="233" t="n">
        <f aca="false">E289-R289</f>
        <v>0</v>
      </c>
      <c r="V289" s="233" t="n">
        <f aca="false">F289-S289</f>
        <v>0</v>
      </c>
      <c r="W289" s="233" t="n">
        <f aca="false">G289-T289</f>
        <v>0</v>
      </c>
    </row>
    <row r="290" customFormat="false" ht="15" hidden="true" customHeight="true" outlineLevel="0" collapsed="false">
      <c r="A290" s="231" t="str">
        <f aca="false">A110</f>
        <v>    - мытье окон снаружи здания</v>
      </c>
      <c r="B290" s="231" t="str">
        <f aca="false">B110</f>
        <v>244</v>
      </c>
      <c r="C290" s="231" t="str">
        <f aca="false">C110</f>
        <v>225</v>
      </c>
      <c r="D290" s="232"/>
      <c r="E290" s="233"/>
      <c r="F290" s="233"/>
      <c r="G290" s="233"/>
      <c r="I290" s="193"/>
      <c r="R290" s="233"/>
      <c r="S290" s="233"/>
      <c r="T290" s="233"/>
      <c r="U290" s="233" t="n">
        <f aca="false">E290-R290</f>
        <v>0</v>
      </c>
      <c r="V290" s="233" t="n">
        <f aca="false">F290-S290</f>
        <v>0</v>
      </c>
      <c r="W290" s="233" t="n">
        <f aca="false">G290-T290</f>
        <v>0</v>
      </c>
    </row>
    <row r="291" customFormat="false" ht="15" hidden="true" customHeight="true" outlineLevel="0" collapsed="false">
      <c r="A291" s="231" t="str">
        <f aca="false">A111</f>
        <v>    - обрезка деревьев</v>
      </c>
      <c r="B291" s="231" t="str">
        <f aca="false">B111</f>
        <v>244</v>
      </c>
      <c r="C291" s="231" t="str">
        <f aca="false">C111</f>
        <v>225</v>
      </c>
      <c r="D291" s="232"/>
      <c r="E291" s="233"/>
      <c r="F291" s="233"/>
      <c r="G291" s="233"/>
      <c r="I291" s="193"/>
      <c r="R291" s="233"/>
      <c r="S291" s="233"/>
      <c r="T291" s="233"/>
      <c r="U291" s="233" t="n">
        <f aca="false">E291-R291</f>
        <v>0</v>
      </c>
      <c r="V291" s="233" t="n">
        <f aca="false">F291-S291</f>
        <v>0</v>
      </c>
      <c r="W291" s="233" t="n">
        <f aca="false">G291-T291</f>
        <v>0</v>
      </c>
    </row>
    <row r="292" customFormat="false" ht="15" hidden="true" customHeight="true" outlineLevel="0" collapsed="false">
      <c r="A292" s="231" t="str">
        <f aca="false">A112</f>
        <v>    - монтаж пластиковых окон</v>
      </c>
      <c r="B292" s="231" t="str">
        <f aca="false">B112</f>
        <v>244</v>
      </c>
      <c r="C292" s="231" t="str">
        <f aca="false">C112</f>
        <v>225</v>
      </c>
      <c r="D292" s="232"/>
      <c r="E292" s="233"/>
      <c r="F292" s="233"/>
      <c r="G292" s="233"/>
      <c r="I292" s="193"/>
      <c r="R292" s="233"/>
      <c r="S292" s="233"/>
      <c r="T292" s="233"/>
      <c r="U292" s="233" t="n">
        <f aca="false">E292-R292</f>
        <v>0</v>
      </c>
      <c r="V292" s="233" t="n">
        <f aca="false">F292-S292</f>
        <v>0</v>
      </c>
      <c r="W292" s="233" t="n">
        <f aca="false">G292-T292</f>
        <v>0</v>
      </c>
    </row>
    <row r="293" customFormat="false" ht="15" hidden="true" customHeight="true" outlineLevel="0" collapsed="false">
      <c r="A293" s="231" t="str">
        <f aca="false">A113</f>
        <v>    - вывоз ТКО</v>
      </c>
      <c r="B293" s="231" t="str">
        <f aca="false">B113</f>
        <v>244</v>
      </c>
      <c r="C293" s="231" t="str">
        <f aca="false">C113</f>
        <v>225</v>
      </c>
      <c r="D293" s="232"/>
      <c r="E293" s="233"/>
      <c r="F293" s="233"/>
      <c r="G293" s="233"/>
      <c r="I293" s="193"/>
      <c r="R293" s="233"/>
      <c r="S293" s="233"/>
      <c r="T293" s="233"/>
      <c r="U293" s="233" t="n">
        <f aca="false">E293-R293</f>
        <v>0</v>
      </c>
      <c r="V293" s="233" t="n">
        <f aca="false">F293-S293</f>
        <v>0</v>
      </c>
      <c r="W293" s="233" t="n">
        <f aca="false">G293-T293</f>
        <v>0</v>
      </c>
    </row>
    <row r="294" customFormat="false" ht="15" hidden="true" customHeight="true" outlineLevel="0" collapsed="false">
      <c r="A294" s="231" t="str">
        <f aca="false">A114</f>
        <v>    - текущий ремонт оборудования</v>
      </c>
      <c r="B294" s="231" t="str">
        <f aca="false">B114</f>
        <v>244</v>
      </c>
      <c r="C294" s="231" t="str">
        <f aca="false">C114</f>
        <v>225</v>
      </c>
      <c r="D294" s="232"/>
      <c r="E294" s="233"/>
      <c r="F294" s="233"/>
      <c r="G294" s="233"/>
      <c r="I294" s="193"/>
      <c r="R294" s="233"/>
      <c r="S294" s="233"/>
      <c r="T294" s="233"/>
      <c r="U294" s="233" t="n">
        <f aca="false">E294-R294</f>
        <v>0</v>
      </c>
      <c r="V294" s="233" t="n">
        <f aca="false">F294-S294</f>
        <v>0</v>
      </c>
      <c r="W294" s="233" t="n">
        <f aca="false">G294-T294</f>
        <v>0</v>
      </c>
    </row>
    <row r="295" customFormat="false" ht="15" hidden="true" customHeight="true" outlineLevel="0" collapsed="false">
      <c r="A295" s="231" t="str">
        <f aca="false">A115</f>
        <v>    - испытание пожарных лестниц</v>
      </c>
      <c r="B295" s="231" t="str">
        <f aca="false">B115</f>
        <v>244</v>
      </c>
      <c r="C295" s="231" t="str">
        <f aca="false">C115</f>
        <v>225</v>
      </c>
      <c r="D295" s="232"/>
      <c r="E295" s="233"/>
      <c r="F295" s="233"/>
      <c r="G295" s="233"/>
      <c r="I295" s="193"/>
      <c r="R295" s="233"/>
      <c r="S295" s="233"/>
      <c r="T295" s="233"/>
      <c r="U295" s="233" t="n">
        <f aca="false">E295-R295</f>
        <v>0</v>
      </c>
      <c r="V295" s="233" t="n">
        <f aca="false">F295-S295</f>
        <v>0</v>
      </c>
      <c r="W295" s="233" t="n">
        <f aca="false">G295-T295</f>
        <v>0</v>
      </c>
    </row>
    <row r="296" customFormat="false" ht="30" hidden="true" customHeight="true" outlineLevel="0" collapsed="false">
      <c r="A296" s="231" t="str">
        <f aca="false">A116</f>
        <v>    - гидравлические испытания пожарных рукавов</v>
      </c>
      <c r="B296" s="231" t="str">
        <f aca="false">B116</f>
        <v>244</v>
      </c>
      <c r="C296" s="231" t="str">
        <f aca="false">C116</f>
        <v>225</v>
      </c>
      <c r="D296" s="232"/>
      <c r="E296" s="233"/>
      <c r="F296" s="233"/>
      <c r="G296" s="233"/>
      <c r="I296" s="193"/>
      <c r="R296" s="233"/>
      <c r="S296" s="233"/>
      <c r="T296" s="233"/>
      <c r="U296" s="233" t="n">
        <f aca="false">E296-R296</f>
        <v>0</v>
      </c>
      <c r="V296" s="233" t="n">
        <f aca="false">F296-S296</f>
        <v>0</v>
      </c>
      <c r="W296" s="233" t="n">
        <f aca="false">G296-T296</f>
        <v>0</v>
      </c>
    </row>
    <row r="297" customFormat="false" ht="15" hidden="true" customHeight="true" outlineLevel="0" collapsed="false">
      <c r="A297" s="231" t="str">
        <f aca="false">A117</f>
        <v>    - монтаж уличного освещения</v>
      </c>
      <c r="B297" s="231" t="str">
        <f aca="false">B117</f>
        <v>244</v>
      </c>
      <c r="C297" s="231" t="str">
        <f aca="false">C117</f>
        <v>225</v>
      </c>
      <c r="D297" s="232"/>
      <c r="E297" s="233"/>
      <c r="F297" s="233"/>
      <c r="G297" s="233"/>
      <c r="I297" s="193"/>
      <c r="R297" s="233"/>
      <c r="S297" s="233"/>
      <c r="T297" s="233"/>
      <c r="U297" s="233" t="n">
        <f aca="false">E297-R297</f>
        <v>0</v>
      </c>
      <c r="V297" s="233" t="n">
        <f aca="false">F297-S297</f>
        <v>0</v>
      </c>
      <c r="W297" s="233" t="n">
        <f aca="false">G297-T297</f>
        <v>0</v>
      </c>
    </row>
    <row r="298" customFormat="false" ht="15" hidden="true" customHeight="true" outlineLevel="0" collapsed="false">
      <c r="A298" s="231" t="str">
        <f aca="false">A118</f>
        <v>    - противопожарные мероприятия</v>
      </c>
      <c r="B298" s="231" t="str">
        <f aca="false">B118</f>
        <v>244</v>
      </c>
      <c r="C298" s="231" t="str">
        <f aca="false">C118</f>
        <v>225</v>
      </c>
      <c r="D298" s="232"/>
      <c r="E298" s="233"/>
      <c r="F298" s="233"/>
      <c r="G298" s="233"/>
      <c r="I298" s="193"/>
      <c r="R298" s="233"/>
      <c r="S298" s="233"/>
      <c r="T298" s="233"/>
      <c r="U298" s="233" t="n">
        <f aca="false">E298-R298</f>
        <v>0</v>
      </c>
      <c r="V298" s="233" t="n">
        <f aca="false">F298-S298</f>
        <v>0</v>
      </c>
      <c r="W298" s="233" t="n">
        <f aca="false">G298-T298</f>
        <v>0</v>
      </c>
    </row>
    <row r="299" customFormat="false" ht="15" hidden="true" customHeight="true" outlineLevel="0" collapsed="false">
      <c r="A299" s="231" t="str">
        <f aca="false">A119</f>
        <v>- сервисное обслуживание узла погодного регулировани</v>
      </c>
      <c r="B299" s="231" t="str">
        <f aca="false">B119</f>
        <v>244</v>
      </c>
      <c r="C299" s="231" t="str">
        <f aca="false">C119</f>
        <v>225</v>
      </c>
      <c r="D299" s="232"/>
      <c r="E299" s="233"/>
      <c r="F299" s="233"/>
      <c r="G299" s="233"/>
      <c r="I299" s="193"/>
      <c r="R299" s="233"/>
      <c r="S299" s="233"/>
      <c r="T299" s="233"/>
      <c r="U299" s="233" t="n">
        <f aca="false">E299-R299</f>
        <v>0</v>
      </c>
      <c r="V299" s="233" t="n">
        <f aca="false">F299-S299</f>
        <v>0</v>
      </c>
      <c r="W299" s="233" t="n">
        <f aca="false">G299-T299</f>
        <v>0</v>
      </c>
    </row>
    <row r="300" s="196" customFormat="true" ht="15" hidden="true" customHeight="true" outlineLevel="0" collapsed="false">
      <c r="A300" s="231" t="str">
        <f aca="false">A120</f>
        <v> - прочие работы, услуги, всего:</v>
      </c>
      <c r="B300" s="231" t="str">
        <f aca="false">B120</f>
        <v>244</v>
      </c>
      <c r="C300" s="231" t="str">
        <f aca="false">C120</f>
        <v>226</v>
      </c>
      <c r="D300" s="342"/>
      <c r="E300" s="246" t="n">
        <f aca="false">SUM(E301:E316)</f>
        <v>0</v>
      </c>
      <c r="F300" s="246" t="n">
        <f aca="false">SUM(F301:F316)</f>
        <v>0</v>
      </c>
      <c r="G300" s="246" t="n">
        <f aca="false">SUM(G301:G316)</f>
        <v>0</v>
      </c>
      <c r="H300" s="230"/>
      <c r="I300" s="230"/>
      <c r="R300" s="246"/>
      <c r="S300" s="246"/>
      <c r="T300" s="246"/>
      <c r="U300" s="246" t="n">
        <f aca="false">E300-R300</f>
        <v>0</v>
      </c>
      <c r="V300" s="246" t="n">
        <f aca="false">F300-S300</f>
        <v>0</v>
      </c>
      <c r="W300" s="246" t="n">
        <f aca="false">G300-T300</f>
        <v>0</v>
      </c>
    </row>
    <row r="301" s="240" customFormat="true" ht="15" hidden="true" customHeight="true" outlineLevel="0" collapsed="false">
      <c r="A301" s="231" t="str">
        <f aca="false">A121</f>
        <v>    - специальная оценка условий труда</v>
      </c>
      <c r="B301" s="231" t="str">
        <f aca="false">B121</f>
        <v>244</v>
      </c>
      <c r="C301" s="231" t="str">
        <f aca="false">C121</f>
        <v>226</v>
      </c>
      <c r="D301" s="232" t="s">
        <v>548</v>
      </c>
      <c r="E301" s="233"/>
      <c r="F301" s="233"/>
      <c r="G301" s="233"/>
      <c r="H301" s="188"/>
      <c r="I301" s="193"/>
      <c r="R301" s="233"/>
      <c r="S301" s="233"/>
      <c r="T301" s="233"/>
      <c r="U301" s="233" t="n">
        <f aca="false">E301-R301</f>
        <v>0</v>
      </c>
      <c r="V301" s="233" t="n">
        <f aca="false">F301-S301</f>
        <v>0</v>
      </c>
      <c r="W301" s="233" t="n">
        <f aca="false">G301-T301</f>
        <v>0</v>
      </c>
    </row>
    <row r="302" s="240" customFormat="true" ht="30" hidden="true" customHeight="true" outlineLevel="0" collapsed="false">
      <c r="A302" s="231" t="str">
        <f aca="false">A122</f>
        <v>    - услуги автотранспорта (доставка продуктов; строительных материалов, вывоз веток и пр.)</v>
      </c>
      <c r="B302" s="231" t="str">
        <f aca="false">B122</f>
        <v>244</v>
      </c>
      <c r="C302" s="231" t="str">
        <f aca="false">C122</f>
        <v>226</v>
      </c>
      <c r="D302" s="232" t="s">
        <v>548</v>
      </c>
      <c r="E302" s="233"/>
      <c r="F302" s="233"/>
      <c r="G302" s="233"/>
      <c r="H302" s="188"/>
      <c r="I302" s="193"/>
      <c r="R302" s="233"/>
      <c r="S302" s="233"/>
      <c r="T302" s="233"/>
      <c r="U302" s="233" t="n">
        <f aca="false">E302-R302</f>
        <v>0</v>
      </c>
      <c r="V302" s="233" t="n">
        <f aca="false">F302-S302</f>
        <v>0</v>
      </c>
      <c r="W302" s="233" t="n">
        <f aca="false">G302-T302</f>
        <v>0</v>
      </c>
    </row>
    <row r="303" s="240" customFormat="true" ht="15" hidden="true" customHeight="true" outlineLevel="0" collapsed="false">
      <c r="A303" s="231" t="str">
        <f aca="false">A123</f>
        <v>    - Программое Обеспечение</v>
      </c>
      <c r="B303" s="231" t="str">
        <f aca="false">B123</f>
        <v>244</v>
      </c>
      <c r="C303" s="231" t="str">
        <f aca="false">C123</f>
        <v>226</v>
      </c>
      <c r="D303" s="232" t="s">
        <v>548</v>
      </c>
      <c r="E303" s="233"/>
      <c r="F303" s="233"/>
      <c r="G303" s="233"/>
      <c r="H303" s="188"/>
      <c r="I303" s="193"/>
      <c r="R303" s="233"/>
      <c r="S303" s="233"/>
      <c r="T303" s="233"/>
      <c r="U303" s="233" t="n">
        <f aca="false">E303-R303</f>
        <v>0</v>
      </c>
      <c r="V303" s="233" t="n">
        <f aca="false">F303-S303</f>
        <v>0</v>
      </c>
      <c r="W303" s="233" t="n">
        <f aca="false">G303-T303</f>
        <v>0</v>
      </c>
    </row>
    <row r="304" s="240" customFormat="true" ht="15" hidden="true" customHeight="true" outlineLevel="0" collapsed="false">
      <c r="A304" s="231" t="str">
        <f aca="false">A124</f>
        <v>    - оценка профессиональных рисков</v>
      </c>
      <c r="B304" s="231" t="str">
        <f aca="false">B124</f>
        <v>244</v>
      </c>
      <c r="C304" s="231" t="str">
        <f aca="false">C124</f>
        <v>226</v>
      </c>
      <c r="D304" s="232" t="s">
        <v>548</v>
      </c>
      <c r="E304" s="233"/>
      <c r="F304" s="233"/>
      <c r="G304" s="233"/>
      <c r="H304" s="188"/>
      <c r="I304" s="193"/>
      <c r="R304" s="233"/>
      <c r="S304" s="233"/>
      <c r="T304" s="233"/>
      <c r="U304" s="233" t="n">
        <f aca="false">E304-R304</f>
        <v>0</v>
      </c>
      <c r="V304" s="233" t="n">
        <f aca="false">F304-S304</f>
        <v>0</v>
      </c>
      <c r="W304" s="233" t="n">
        <f aca="false">G304-T304</f>
        <v>0</v>
      </c>
    </row>
    <row r="305" s="240" customFormat="true" ht="30" hidden="true" customHeight="true" outlineLevel="0" collapsed="false">
      <c r="A305" s="231" t="str">
        <f aca="false">A125</f>
        <v>    - расчет проектно-сметной документации (ремонт крыльца, речевое оповещение)</v>
      </c>
      <c r="B305" s="231" t="str">
        <f aca="false">B125</f>
        <v>244</v>
      </c>
      <c r="C305" s="231" t="str">
        <f aca="false">C125</f>
        <v>226</v>
      </c>
      <c r="D305" s="232" t="s">
        <v>548</v>
      </c>
      <c r="E305" s="233"/>
      <c r="F305" s="233"/>
      <c r="G305" s="233"/>
      <c r="H305" s="188"/>
      <c r="I305" s="193"/>
      <c r="R305" s="233"/>
      <c r="S305" s="233"/>
      <c r="T305" s="233"/>
      <c r="U305" s="233" t="n">
        <f aca="false">E305-R305</f>
        <v>0</v>
      </c>
      <c r="V305" s="233" t="n">
        <f aca="false">F305-S305</f>
        <v>0</v>
      </c>
      <c r="W305" s="233" t="n">
        <f aca="false">G305-T305</f>
        <v>0</v>
      </c>
    </row>
    <row r="306" s="240" customFormat="true" ht="15" hidden="true" customHeight="true" outlineLevel="0" collapsed="false">
      <c r="A306" s="231" t="str">
        <f aca="false">A126</f>
        <v>    - оплата бугалтерских услуг</v>
      </c>
      <c r="B306" s="231" t="str">
        <f aca="false">B126</f>
        <v>244</v>
      </c>
      <c r="C306" s="231" t="str">
        <f aca="false">C126</f>
        <v>226</v>
      </c>
      <c r="D306" s="232" t="s">
        <v>548</v>
      </c>
      <c r="E306" s="233"/>
      <c r="F306" s="233"/>
      <c r="G306" s="233"/>
      <c r="H306" s="188"/>
      <c r="I306" s="193"/>
      <c r="R306" s="233"/>
      <c r="S306" s="233"/>
      <c r="T306" s="233"/>
      <c r="U306" s="233" t="n">
        <f aca="false">E306-R306</f>
        <v>0</v>
      </c>
      <c r="V306" s="233" t="n">
        <f aca="false">F306-S306</f>
        <v>0</v>
      </c>
      <c r="W306" s="233" t="n">
        <f aca="false">G306-T306</f>
        <v>0</v>
      </c>
    </row>
    <row r="307" s="240" customFormat="true" ht="15" hidden="true" customHeight="true" outlineLevel="0" collapsed="false">
      <c r="A307" s="231" t="str">
        <f aca="false">A127</f>
        <v>    - оплата услуг банка</v>
      </c>
      <c r="B307" s="231" t="str">
        <f aca="false">B127</f>
        <v>244</v>
      </c>
      <c r="C307" s="231" t="str">
        <f aca="false">C127</f>
        <v>226</v>
      </c>
      <c r="D307" s="232" t="s">
        <v>548</v>
      </c>
      <c r="E307" s="233"/>
      <c r="F307" s="233"/>
      <c r="G307" s="233"/>
      <c r="H307" s="188"/>
      <c r="I307" s="193"/>
      <c r="R307" s="233"/>
      <c r="S307" s="233"/>
      <c r="T307" s="233"/>
      <c r="U307" s="233" t="n">
        <f aca="false">E307-R307</f>
        <v>0</v>
      </c>
      <c r="V307" s="233" t="n">
        <f aca="false">F307-S307</f>
        <v>0</v>
      </c>
      <c r="W307" s="233" t="n">
        <f aca="false">G307-T307</f>
        <v>0</v>
      </c>
    </row>
    <row r="308" s="240" customFormat="true" ht="15" hidden="true" customHeight="true" outlineLevel="0" collapsed="false">
      <c r="A308" s="231" t="str">
        <f aca="false">A128</f>
        <v>    - услуги химчистки</v>
      </c>
      <c r="B308" s="231" t="str">
        <f aca="false">B128</f>
        <v>244</v>
      </c>
      <c r="C308" s="231" t="str">
        <f aca="false">C128</f>
        <v>226</v>
      </c>
      <c r="D308" s="232" t="s">
        <v>548</v>
      </c>
      <c r="E308" s="233"/>
      <c r="F308" s="233"/>
      <c r="G308" s="233"/>
      <c r="H308" s="188"/>
      <c r="I308" s="193"/>
      <c r="R308" s="233"/>
      <c r="S308" s="233"/>
      <c r="T308" s="233"/>
      <c r="U308" s="233" t="n">
        <f aca="false">E308-R308</f>
        <v>0</v>
      </c>
      <c r="V308" s="233" t="n">
        <f aca="false">F308-S308</f>
        <v>0</v>
      </c>
      <c r="W308" s="233" t="n">
        <f aca="false">G308-T308</f>
        <v>0</v>
      </c>
    </row>
    <row r="309" customFormat="false" ht="15" hidden="true" customHeight="true" outlineLevel="0" collapsed="false">
      <c r="A309" s="231" t="str">
        <f aca="false">A129</f>
        <v>    - консалтинковые услуги</v>
      </c>
      <c r="B309" s="231" t="str">
        <f aca="false">B129</f>
        <v>244</v>
      </c>
      <c r="C309" s="231" t="str">
        <f aca="false">C129</f>
        <v>226</v>
      </c>
      <c r="D309" s="232" t="s">
        <v>548</v>
      </c>
      <c r="E309" s="233"/>
      <c r="F309" s="233"/>
      <c r="G309" s="233"/>
      <c r="I309" s="193"/>
      <c r="R309" s="233"/>
      <c r="S309" s="233"/>
      <c r="T309" s="233"/>
      <c r="U309" s="233" t="n">
        <f aca="false">E309-R309</f>
        <v>0</v>
      </c>
      <c r="V309" s="233" t="n">
        <f aca="false">F309-S309</f>
        <v>0</v>
      </c>
      <c r="W309" s="233" t="n">
        <f aca="false">G309-T309</f>
        <v>0</v>
      </c>
    </row>
    <row r="310" customFormat="false" ht="15" hidden="true" customHeight="true" outlineLevel="0" collapsed="false">
      <c r="A310" s="231" t="str">
        <f aca="false">A130</f>
        <v>    - перетяжка мебели</v>
      </c>
      <c r="B310" s="231" t="str">
        <f aca="false">B130</f>
        <v>244</v>
      </c>
      <c r="C310" s="231" t="str">
        <f aca="false">C130</f>
        <v>226</v>
      </c>
      <c r="D310" s="232" t="s">
        <v>548</v>
      </c>
      <c r="E310" s="233"/>
      <c r="F310" s="233"/>
      <c r="G310" s="233"/>
      <c r="I310" s="193"/>
      <c r="R310" s="233"/>
      <c r="S310" s="233"/>
      <c r="T310" s="233"/>
      <c r="U310" s="233" t="n">
        <f aca="false">E310-R310</f>
        <v>0</v>
      </c>
      <c r="V310" s="233" t="n">
        <f aca="false">F310-S310</f>
        <v>0</v>
      </c>
      <c r="W310" s="233" t="n">
        <f aca="false">G310-T310</f>
        <v>0</v>
      </c>
    </row>
    <row r="311" customFormat="false" ht="30" hidden="true" customHeight="true" outlineLevel="0" collapsed="false">
      <c r="A311" s="231" t="str">
        <f aca="false">A131</f>
        <v>    - оплата услуг по договарам ГПХ</v>
      </c>
      <c r="B311" s="231" t="str">
        <f aca="false">B131</f>
        <v>244</v>
      </c>
      <c r="C311" s="231" t="str">
        <f aca="false">C131</f>
        <v>226</v>
      </c>
      <c r="D311" s="232" t="s">
        <v>548</v>
      </c>
      <c r="E311" s="233"/>
      <c r="F311" s="233"/>
      <c r="G311" s="233"/>
      <c r="I311" s="193"/>
      <c r="R311" s="233"/>
      <c r="S311" s="233"/>
      <c r="T311" s="233"/>
      <c r="U311" s="233" t="n">
        <f aca="false">E311-R311</f>
        <v>0</v>
      </c>
      <c r="V311" s="233" t="n">
        <f aca="false">F311-S311</f>
        <v>0</v>
      </c>
      <c r="W311" s="233" t="n">
        <f aca="false">G311-T311</f>
        <v>0</v>
      </c>
    </row>
    <row r="312" customFormat="false" ht="15" hidden="true" customHeight="true" outlineLevel="0" collapsed="false">
      <c r="A312" s="231" t="str">
        <f aca="false">A132</f>
        <v>    - мониторинг охранно-пожарной сигнализации</v>
      </c>
      <c r="B312" s="231" t="str">
        <f aca="false">B132</f>
        <v>244</v>
      </c>
      <c r="C312" s="231" t="str">
        <f aca="false">C132</f>
        <v>226</v>
      </c>
      <c r="D312" s="232" t="s">
        <v>548</v>
      </c>
      <c r="E312" s="233"/>
      <c r="F312" s="233"/>
      <c r="G312" s="233"/>
      <c r="I312" s="193"/>
      <c r="R312" s="233"/>
      <c r="S312" s="233"/>
      <c r="T312" s="233"/>
      <c r="U312" s="233" t="n">
        <f aca="false">E312-R312</f>
        <v>0</v>
      </c>
      <c r="V312" s="233" t="n">
        <f aca="false">F312-S312</f>
        <v>0</v>
      </c>
      <c r="W312" s="233" t="n">
        <f aca="false">G312-T312</f>
        <v>0</v>
      </c>
    </row>
    <row r="313" customFormat="false" ht="15" hidden="true" customHeight="true" outlineLevel="0" collapsed="false">
      <c r="A313" s="231" t="str">
        <f aca="false">A133</f>
        <v>    - лабораторные исследования</v>
      </c>
      <c r="B313" s="231" t="str">
        <f aca="false">B133</f>
        <v>244</v>
      </c>
      <c r="C313" s="231" t="str">
        <f aca="false">C133</f>
        <v>226</v>
      </c>
      <c r="D313" s="232" t="s">
        <v>548</v>
      </c>
      <c r="E313" s="233"/>
      <c r="F313" s="233"/>
      <c r="G313" s="233"/>
      <c r="I313" s="193"/>
      <c r="R313" s="233"/>
      <c r="S313" s="233"/>
      <c r="T313" s="233"/>
      <c r="U313" s="233" t="n">
        <f aca="false">E313-R313</f>
        <v>0</v>
      </c>
      <c r="V313" s="233" t="n">
        <f aca="false">F313-S313</f>
        <v>0</v>
      </c>
      <c r="W313" s="233" t="n">
        <f aca="false">G313-T313</f>
        <v>0</v>
      </c>
    </row>
    <row r="314" customFormat="false" ht="15" hidden="true" customHeight="true" outlineLevel="0" collapsed="false">
      <c r="A314" s="231" t="str">
        <f aca="false">A134</f>
        <v>    - вневедомственная охрана</v>
      </c>
      <c r="B314" s="231" t="str">
        <f aca="false">B134</f>
        <v>244</v>
      </c>
      <c r="C314" s="231" t="str">
        <f aca="false">C134</f>
        <v>226</v>
      </c>
      <c r="D314" s="232" t="s">
        <v>548</v>
      </c>
      <c r="E314" s="233"/>
      <c r="F314" s="233"/>
      <c r="G314" s="233"/>
      <c r="I314" s="193"/>
      <c r="R314" s="233"/>
      <c r="S314" s="233"/>
      <c r="T314" s="233"/>
      <c r="U314" s="233" t="n">
        <f aca="false">E314-R314</f>
        <v>0</v>
      </c>
      <c r="V314" s="233" t="n">
        <f aca="false">F314-S314</f>
        <v>0</v>
      </c>
      <c r="W314" s="233" t="n">
        <f aca="false">G314-T314</f>
        <v>0</v>
      </c>
    </row>
    <row r="315" customFormat="false" ht="15" hidden="true" customHeight="true" outlineLevel="0" collapsed="false">
      <c r="A315" s="231" t="str">
        <f aca="false">A135</f>
        <v>    - лицензированная охрана</v>
      </c>
      <c r="B315" s="231" t="str">
        <f aca="false">B135</f>
        <v>244</v>
      </c>
      <c r="C315" s="231" t="str">
        <f aca="false">C135</f>
        <v>226</v>
      </c>
      <c r="D315" s="232" t="s">
        <v>548</v>
      </c>
      <c r="E315" s="233"/>
      <c r="F315" s="233"/>
      <c r="G315" s="233"/>
      <c r="I315" s="193"/>
      <c r="R315" s="233"/>
      <c r="S315" s="233"/>
      <c r="T315" s="233"/>
      <c r="U315" s="233" t="n">
        <f aca="false">E315-R315</f>
        <v>0</v>
      </c>
      <c r="V315" s="233" t="n">
        <f aca="false">F315-S315</f>
        <v>0</v>
      </c>
      <c r="W315" s="233" t="n">
        <f aca="false">G315-T315</f>
        <v>0</v>
      </c>
    </row>
    <row r="316" customFormat="false" ht="15" hidden="true" customHeight="true" outlineLevel="0" collapsed="false">
      <c r="A316" s="231" t="str">
        <f aca="false">A136</f>
        <v>    - курсы повышения квалификации</v>
      </c>
      <c r="B316" s="231" t="str">
        <f aca="false">B136</f>
        <v>244</v>
      </c>
      <c r="C316" s="231" t="str">
        <f aca="false">C136</f>
        <v>226</v>
      </c>
      <c r="D316" s="232" t="s">
        <v>548</v>
      </c>
      <c r="E316" s="233"/>
      <c r="F316" s="233"/>
      <c r="G316" s="233"/>
      <c r="I316" s="193"/>
      <c r="R316" s="233"/>
      <c r="S316" s="233"/>
      <c r="T316" s="233"/>
      <c r="U316" s="233" t="n">
        <f aca="false">E316-R316</f>
        <v>0</v>
      </c>
      <c r="V316" s="233" t="n">
        <f aca="false">F316-S316</f>
        <v>0</v>
      </c>
      <c r="W316" s="233" t="n">
        <f aca="false">G316-T316</f>
        <v>0</v>
      </c>
    </row>
    <row r="317" customFormat="false" ht="15" hidden="true" customHeight="true" outlineLevel="0" collapsed="false">
      <c r="A317" s="231" t="str">
        <f aca="false">A137</f>
        <v>    - монтаж охранно-пожарной сигнализации</v>
      </c>
      <c r="B317" s="231" t="str">
        <f aca="false">B137</f>
        <v>244</v>
      </c>
      <c r="C317" s="231" t="str">
        <f aca="false">C137</f>
        <v>228</v>
      </c>
      <c r="D317" s="232" t="s">
        <v>548</v>
      </c>
      <c r="E317" s="233"/>
      <c r="F317" s="233"/>
      <c r="G317" s="233"/>
      <c r="I317" s="193"/>
      <c r="R317" s="233"/>
      <c r="S317" s="233"/>
      <c r="T317" s="233"/>
      <c r="U317" s="233" t="n">
        <f aca="false">E317-R317</f>
        <v>0</v>
      </c>
      <c r="V317" s="233" t="n">
        <f aca="false">F317-S317</f>
        <v>0</v>
      </c>
      <c r="W317" s="233" t="n">
        <f aca="false">G317-T317</f>
        <v>0</v>
      </c>
    </row>
    <row r="318" customFormat="false" ht="30" hidden="true" customHeight="true" outlineLevel="0" collapsed="false">
      <c r="A318" s="231" t="str">
        <f aca="false">A138</f>
        <v> - выплаты ув.сотрудникам и их родственникам (3 дн.б/л, МП)</v>
      </c>
      <c r="B318" s="231" t="str">
        <f aca="false">B138</f>
        <v>321</v>
      </c>
      <c r="C318" s="231" t="str">
        <f aca="false">C138</f>
        <v>264</v>
      </c>
      <c r="D318" s="245" t="s">
        <v>548</v>
      </c>
      <c r="E318" s="233"/>
      <c r="F318" s="233"/>
      <c r="G318" s="233"/>
      <c r="I318" s="193"/>
      <c r="R318" s="233"/>
      <c r="S318" s="233"/>
      <c r="T318" s="233"/>
      <c r="U318" s="233" t="n">
        <f aca="false">E318-R318</f>
        <v>0</v>
      </c>
      <c r="V318" s="233" t="n">
        <f aca="false">F318-S318</f>
        <v>0</v>
      </c>
      <c r="W318" s="233" t="n">
        <f aca="false">G318-T318</f>
        <v>0</v>
      </c>
    </row>
    <row r="319" customFormat="false" ht="15" hidden="true" customHeight="true" outlineLevel="0" collapsed="false">
      <c r="A319" s="231" t="str">
        <f aca="false">A139</f>
        <v> - выплата МП неработающим пенсионерам</v>
      </c>
      <c r="B319" s="231" t="str">
        <f aca="false">B139</f>
        <v>321</v>
      </c>
      <c r="C319" s="231" t="str">
        <f aca="false">C139</f>
        <v>296</v>
      </c>
      <c r="D319" s="245" t="s">
        <v>548</v>
      </c>
      <c r="E319" s="233"/>
      <c r="F319" s="233"/>
      <c r="G319" s="233"/>
      <c r="I319" s="193"/>
      <c r="R319" s="233"/>
      <c r="S319" s="233"/>
      <c r="T319" s="233"/>
      <c r="U319" s="233" t="n">
        <f aca="false">E319-R319</f>
        <v>0</v>
      </c>
      <c r="V319" s="233" t="n">
        <f aca="false">F319-S319</f>
        <v>0</v>
      </c>
      <c r="W319" s="233" t="n">
        <f aca="false">G319-T319</f>
        <v>0</v>
      </c>
    </row>
    <row r="320" s="240" customFormat="true" ht="15" hidden="true" customHeight="true" outlineLevel="0" collapsed="false">
      <c r="A320" s="231" t="str">
        <f aca="false">A140</f>
        <v> - прочие налоги и сборы</v>
      </c>
      <c r="B320" s="231" t="str">
        <f aca="false">B140</f>
        <v>852</v>
      </c>
      <c r="C320" s="231" t="str">
        <f aca="false">C140</f>
        <v>291</v>
      </c>
      <c r="D320" s="232" t="s">
        <v>548</v>
      </c>
      <c r="E320" s="233"/>
      <c r="F320" s="233"/>
      <c r="G320" s="233"/>
      <c r="H320" s="239"/>
      <c r="I320" s="239"/>
      <c r="R320" s="233"/>
      <c r="S320" s="233"/>
      <c r="T320" s="233"/>
      <c r="U320" s="233" t="n">
        <f aca="false">E320-R320</f>
        <v>0</v>
      </c>
      <c r="V320" s="233" t="n">
        <f aca="false">F320-S320</f>
        <v>0</v>
      </c>
      <c r="W320" s="233" t="n">
        <f aca="false">G320-T320</f>
        <v>0</v>
      </c>
    </row>
    <row r="321" s="240" customFormat="true" ht="45" hidden="true" customHeight="true" outlineLevel="0" collapsed="false">
      <c r="A321" s="231" t="str">
        <f aca="false">A141</f>
        <v> - пеня</v>
      </c>
      <c r="B321" s="231" t="str">
        <f aca="false">B141</f>
        <v>853</v>
      </c>
      <c r="C321" s="231" t="str">
        <f aca="false">C141</f>
        <v>292,
295,
293</v>
      </c>
      <c r="D321" s="232" t="s">
        <v>548</v>
      </c>
      <c r="E321" s="233"/>
      <c r="F321" s="233"/>
      <c r="G321" s="233"/>
      <c r="I321" s="239"/>
      <c r="R321" s="233"/>
      <c r="S321" s="233"/>
      <c r="T321" s="233"/>
      <c r="U321" s="233" t="n">
        <f aca="false">E321-R321</f>
        <v>0</v>
      </c>
      <c r="V321" s="233" t="n">
        <f aca="false">F321-S321</f>
        <v>0</v>
      </c>
      <c r="W321" s="233" t="n">
        <f aca="false">G321-T321</f>
        <v>0</v>
      </c>
    </row>
    <row r="322" customFormat="false" ht="15" hidden="true" customHeight="true" outlineLevel="0" collapsed="false">
      <c r="A322" s="231" t="str">
        <f aca="false">A142</f>
        <v> - налог на имущество и землю</v>
      </c>
      <c r="B322" s="231" t="str">
        <f aca="false">B142</f>
        <v>851</v>
      </c>
      <c r="C322" s="231" t="str">
        <f aca="false">C142</f>
        <v>291</v>
      </c>
      <c r="D322" s="232" t="s">
        <v>548</v>
      </c>
      <c r="E322" s="233"/>
      <c r="F322" s="233"/>
      <c r="G322" s="233"/>
      <c r="H322" s="193"/>
      <c r="I322" s="193"/>
      <c r="R322" s="233"/>
      <c r="S322" s="233"/>
      <c r="T322" s="233"/>
      <c r="U322" s="233" t="n">
        <f aca="false">E322-R322</f>
        <v>0</v>
      </c>
      <c r="V322" s="233" t="n">
        <f aca="false">F322-S322</f>
        <v>0</v>
      </c>
      <c r="W322" s="233" t="n">
        <f aca="false">G322-T322</f>
        <v>0</v>
      </c>
    </row>
    <row r="323" customFormat="false" ht="30" hidden="true" customHeight="true" outlineLevel="0" collapsed="false">
      <c r="A323" s="231" t="str">
        <f aca="false">A143</f>
        <v> - компенсация расходов (морального вреда) по решению суда</v>
      </c>
      <c r="B323" s="231" t="str">
        <f aca="false">B143</f>
        <v>831</v>
      </c>
      <c r="C323" s="231" t="str">
        <f aca="false">C143</f>
        <v>296</v>
      </c>
      <c r="D323" s="232" t="s">
        <v>548</v>
      </c>
      <c r="E323" s="233"/>
      <c r="F323" s="233"/>
      <c r="G323" s="233"/>
      <c r="H323" s="193"/>
      <c r="I323" s="193"/>
      <c r="R323" s="233"/>
      <c r="S323" s="233"/>
      <c r="T323" s="233"/>
      <c r="U323" s="233" t="n">
        <f aca="false">E323-R323</f>
        <v>0</v>
      </c>
      <c r="V323" s="233" t="n">
        <f aca="false">F323-S323</f>
        <v>0</v>
      </c>
      <c r="W323" s="233" t="n">
        <f aca="false">G323-T323</f>
        <v>0</v>
      </c>
    </row>
    <row r="324" customFormat="false" ht="30" hidden="true" customHeight="true" outlineLevel="0" collapsed="false">
      <c r="A324" s="231" t="n">
        <f aca="false">A1223</f>
        <v>0</v>
      </c>
      <c r="B324" s="231" t="str">
        <f aca="false">B144</f>
        <v>243</v>
      </c>
      <c r="C324" s="231" t="str">
        <f aca="false">C144</f>
        <v>226</v>
      </c>
      <c r="D324" s="232" t="s">
        <v>548</v>
      </c>
      <c r="E324" s="233"/>
      <c r="F324" s="233"/>
      <c r="G324" s="233"/>
      <c r="H324" s="193"/>
      <c r="I324" s="193"/>
      <c r="R324" s="233"/>
      <c r="S324" s="233"/>
      <c r="T324" s="233"/>
      <c r="U324" s="233"/>
      <c r="V324" s="233"/>
      <c r="W324" s="233"/>
    </row>
    <row r="325" s="248" customFormat="true" ht="14.25" hidden="true" customHeight="true" outlineLevel="0" collapsed="false">
      <c r="A325" s="252" t="str">
        <f aca="false">A145</f>
        <v> - увеличение стоимости основных средств</v>
      </c>
      <c r="B325" s="252" t="str">
        <f aca="false">B145</f>
        <v>244</v>
      </c>
      <c r="C325" s="252" t="str">
        <f aca="false">C145</f>
        <v>310</v>
      </c>
      <c r="D325" s="245" t="s">
        <v>548</v>
      </c>
      <c r="E325" s="216" t="n">
        <f aca="false">SUM(E326:E334)</f>
        <v>0</v>
      </c>
      <c r="F325" s="216" t="n">
        <f aca="false">SUM(F326:F334)</f>
        <v>0</v>
      </c>
      <c r="G325" s="216" t="n">
        <f aca="false">SUM(G326:G334)</f>
        <v>0</v>
      </c>
      <c r="H325" s="247"/>
      <c r="I325" s="247"/>
      <c r="R325" s="216"/>
      <c r="S325" s="216"/>
      <c r="T325" s="216"/>
      <c r="U325" s="216" t="n">
        <f aca="false">E325-R325</f>
        <v>0</v>
      </c>
      <c r="V325" s="216" t="n">
        <f aca="false">F325-S325</f>
        <v>0</v>
      </c>
      <c r="W325" s="216" t="n">
        <f aca="false">G325-T325</f>
        <v>0</v>
      </c>
    </row>
    <row r="326" s="248" customFormat="true" ht="15" hidden="true" customHeight="true" outlineLevel="0" collapsed="false">
      <c r="A326" s="251" t="str">
        <f aca="false">A146</f>
        <v> - компьютерная техника</v>
      </c>
      <c r="B326" s="251" t="str">
        <f aca="false">B146</f>
        <v>244</v>
      </c>
      <c r="C326" s="251" t="str">
        <f aca="false">C146</f>
        <v>310</v>
      </c>
      <c r="D326" s="345" t="s">
        <v>548</v>
      </c>
      <c r="E326" s="344"/>
      <c r="F326" s="344"/>
      <c r="G326" s="344"/>
      <c r="H326" s="247"/>
      <c r="I326" s="247"/>
      <c r="R326" s="344"/>
      <c r="S326" s="344"/>
      <c r="T326" s="344"/>
      <c r="U326" s="344" t="n">
        <f aca="false">E326-R326</f>
        <v>0</v>
      </c>
      <c r="V326" s="344" t="n">
        <f aca="false">F326-S326</f>
        <v>0</v>
      </c>
      <c r="W326" s="344" t="n">
        <f aca="false">G326-T326</f>
        <v>0</v>
      </c>
    </row>
    <row r="327" s="248" customFormat="true" ht="15" hidden="true" customHeight="true" outlineLevel="0" collapsed="false">
      <c r="A327" s="251" t="str">
        <f aca="false">A147</f>
        <v> - кондиционеры</v>
      </c>
      <c r="B327" s="251" t="str">
        <f aca="false">B147</f>
        <v>244</v>
      </c>
      <c r="C327" s="251" t="str">
        <f aca="false">C147</f>
        <v>310</v>
      </c>
      <c r="D327" s="345" t="s">
        <v>548</v>
      </c>
      <c r="E327" s="344"/>
      <c r="F327" s="344"/>
      <c r="G327" s="344"/>
      <c r="H327" s="247"/>
      <c r="I327" s="247"/>
      <c r="R327" s="344"/>
      <c r="S327" s="344"/>
      <c r="T327" s="344"/>
      <c r="U327" s="344" t="n">
        <f aca="false">E327-R327</f>
        <v>0</v>
      </c>
      <c r="V327" s="344" t="n">
        <f aca="false">F327-S327</f>
        <v>0</v>
      </c>
      <c r="W327" s="344" t="n">
        <f aca="false">G327-T327</f>
        <v>0</v>
      </c>
    </row>
    <row r="328" s="248" customFormat="true" ht="15" hidden="true" customHeight="true" outlineLevel="0" collapsed="false">
      <c r="A328" s="251" t="str">
        <f aca="false">A148</f>
        <v> - мебель</v>
      </c>
      <c r="B328" s="251" t="str">
        <f aca="false">B148</f>
        <v>244</v>
      </c>
      <c r="C328" s="251" t="str">
        <f aca="false">C148</f>
        <v>310</v>
      </c>
      <c r="D328" s="345" t="s">
        <v>548</v>
      </c>
      <c r="E328" s="344"/>
      <c r="F328" s="344"/>
      <c r="G328" s="344"/>
      <c r="H328" s="247"/>
      <c r="I328" s="247"/>
      <c r="R328" s="344"/>
      <c r="S328" s="344"/>
      <c r="T328" s="344"/>
      <c r="U328" s="344" t="n">
        <f aca="false">E328-R328</f>
        <v>0</v>
      </c>
      <c r="V328" s="344" t="n">
        <f aca="false">F328-S328</f>
        <v>0</v>
      </c>
      <c r="W328" s="344" t="n">
        <f aca="false">G328-T328</f>
        <v>0</v>
      </c>
    </row>
    <row r="329" s="248" customFormat="true" ht="15" hidden="true" customHeight="true" outlineLevel="0" collapsed="false">
      <c r="A329" s="251" t="str">
        <f aca="false">A149</f>
        <v> - оборудование</v>
      </c>
      <c r="B329" s="251" t="str">
        <f aca="false">B149</f>
        <v>244</v>
      </c>
      <c r="C329" s="251" t="str">
        <f aca="false">C149</f>
        <v>310</v>
      </c>
      <c r="D329" s="345" t="s">
        <v>548</v>
      </c>
      <c r="E329" s="344"/>
      <c r="F329" s="344"/>
      <c r="G329" s="344"/>
      <c r="H329" s="247"/>
      <c r="I329" s="247"/>
      <c r="R329" s="344"/>
      <c r="S329" s="344"/>
      <c r="T329" s="344"/>
      <c r="U329" s="344" t="n">
        <f aca="false">E329-R329</f>
        <v>0</v>
      </c>
      <c r="V329" s="344" t="n">
        <f aca="false">F329-S329</f>
        <v>0</v>
      </c>
      <c r="W329" s="344" t="n">
        <f aca="false">G329-T329</f>
        <v>0</v>
      </c>
    </row>
    <row r="330" s="248" customFormat="true" ht="15" hidden="true" customHeight="true" outlineLevel="0" collapsed="false">
      <c r="A330" s="251" t="str">
        <f aca="false">A150</f>
        <v> - инструмент и инвентарь</v>
      </c>
      <c r="B330" s="251" t="str">
        <f aca="false">B150</f>
        <v>244</v>
      </c>
      <c r="C330" s="251" t="str">
        <f aca="false">C150</f>
        <v>310</v>
      </c>
      <c r="D330" s="345" t="s">
        <v>548</v>
      </c>
      <c r="E330" s="344"/>
      <c r="F330" s="344"/>
      <c r="G330" s="344"/>
      <c r="H330" s="247"/>
      <c r="I330" s="247"/>
      <c r="R330" s="344"/>
      <c r="S330" s="344"/>
      <c r="T330" s="344"/>
      <c r="U330" s="344" t="n">
        <f aca="false">E330-R330</f>
        <v>0</v>
      </c>
      <c r="V330" s="344" t="n">
        <f aca="false">F330-S330</f>
        <v>0</v>
      </c>
      <c r="W330" s="344" t="n">
        <f aca="false">G330-T330</f>
        <v>0</v>
      </c>
    </row>
    <row r="331" s="248" customFormat="true" ht="15" hidden="true" customHeight="true" outlineLevel="0" collapsed="false">
      <c r="A331" s="251" t="str">
        <f aca="false">A151</f>
        <v> - игрушки</v>
      </c>
      <c r="B331" s="251" t="str">
        <f aca="false">B151</f>
        <v>244</v>
      </c>
      <c r="C331" s="251" t="str">
        <f aca="false">C151</f>
        <v>310</v>
      </c>
      <c r="D331" s="345" t="s">
        <v>548</v>
      </c>
      <c r="E331" s="344"/>
      <c r="F331" s="344"/>
      <c r="G331" s="344"/>
      <c r="H331" s="247"/>
      <c r="I331" s="247"/>
      <c r="R331" s="344"/>
      <c r="S331" s="344"/>
      <c r="T331" s="344"/>
      <c r="U331" s="344" t="n">
        <f aca="false">E331-R331</f>
        <v>0</v>
      </c>
      <c r="V331" s="344" t="n">
        <f aca="false">F331-S331</f>
        <v>0</v>
      </c>
      <c r="W331" s="344" t="n">
        <f aca="false">G331-T331</f>
        <v>0</v>
      </c>
    </row>
    <row r="332" s="248" customFormat="true" ht="15" hidden="true" customHeight="true" outlineLevel="0" collapsed="false">
      <c r="A332" s="251" t="str">
        <f aca="false">A152</f>
        <v> - противопожарные средства</v>
      </c>
      <c r="B332" s="251" t="str">
        <f aca="false">B152</f>
        <v>244</v>
      </c>
      <c r="C332" s="251" t="str">
        <f aca="false">C152</f>
        <v>310</v>
      </c>
      <c r="D332" s="345" t="s">
        <v>548</v>
      </c>
      <c r="E332" s="344"/>
      <c r="F332" s="344"/>
      <c r="G332" s="344"/>
      <c r="H332" s="247"/>
      <c r="I332" s="247"/>
      <c r="R332" s="344"/>
      <c r="S332" s="344"/>
      <c r="T332" s="344"/>
      <c r="U332" s="344" t="n">
        <f aca="false">E332-R332</f>
        <v>0</v>
      </c>
      <c r="V332" s="344" t="n">
        <f aca="false">F332-S332</f>
        <v>0</v>
      </c>
      <c r="W332" s="344" t="n">
        <f aca="false">G332-T332</f>
        <v>0</v>
      </c>
    </row>
    <row r="333" s="248" customFormat="true" ht="15" hidden="true" customHeight="true" outlineLevel="0" collapsed="false">
      <c r="A333" s="251" t="str">
        <f aca="false">A153</f>
        <v> - кресла</v>
      </c>
      <c r="B333" s="251" t="str">
        <f aca="false">B153</f>
        <v>244</v>
      </c>
      <c r="C333" s="251" t="str">
        <f aca="false">C153</f>
        <v>310</v>
      </c>
      <c r="D333" s="345" t="s">
        <v>548</v>
      </c>
      <c r="E333" s="344"/>
      <c r="F333" s="344"/>
      <c r="G333" s="344"/>
      <c r="H333" s="247"/>
      <c r="I333" s="247"/>
      <c r="R333" s="344"/>
      <c r="S333" s="344"/>
      <c r="T333" s="344"/>
      <c r="U333" s="344" t="n">
        <f aca="false">E333-R333</f>
        <v>0</v>
      </c>
      <c r="V333" s="344" t="n">
        <f aca="false">F333-S333</f>
        <v>0</v>
      </c>
      <c r="W333" s="344" t="n">
        <f aca="false">G333-T333</f>
        <v>0</v>
      </c>
    </row>
    <row r="334" s="248" customFormat="true" ht="15" hidden="false" customHeight="true" outlineLevel="0" collapsed="false">
      <c r="A334" s="251" t="str">
        <f aca="false">A154</f>
        <v> - металлические входные двери</v>
      </c>
      <c r="B334" s="251" t="str">
        <f aca="false">B154</f>
        <v>244</v>
      </c>
      <c r="C334" s="251" t="str">
        <f aca="false">C154</f>
        <v>310</v>
      </c>
      <c r="D334" s="345" t="s">
        <v>548</v>
      </c>
      <c r="E334" s="344"/>
      <c r="F334" s="344"/>
      <c r="G334" s="344"/>
      <c r="H334" s="247"/>
      <c r="I334" s="247"/>
      <c r="R334" s="344"/>
      <c r="S334" s="344"/>
      <c r="T334" s="344"/>
      <c r="U334" s="344" t="n">
        <f aca="false">E334-R334</f>
        <v>0</v>
      </c>
      <c r="V334" s="344" t="n">
        <f aca="false">F334-S334</f>
        <v>0</v>
      </c>
      <c r="W334" s="344" t="n">
        <f aca="false">G334-T334</f>
        <v>0</v>
      </c>
    </row>
    <row r="335" s="196" customFormat="true" ht="28.5" hidden="false" customHeight="true" outlineLevel="0" collapsed="false">
      <c r="A335" s="244" t="str">
        <f aca="false">A155</f>
        <v> - увеличение стоимости материальных запасов, всего:</v>
      </c>
      <c r="B335" s="245" t="str">
        <f aca="false">B155</f>
        <v>244</v>
      </c>
      <c r="C335" s="245" t="str">
        <f aca="false">C155</f>
        <v>340</v>
      </c>
      <c r="D335" s="342"/>
      <c r="E335" s="246" t="n">
        <f aca="false">SUM(E336:E350)</f>
        <v>2447.12</v>
      </c>
      <c r="F335" s="246" t="n">
        <f aca="false">SUM(F336:F350)</f>
        <v>0</v>
      </c>
      <c r="G335" s="246" t="n">
        <f aca="false">SUM(G336:G350)</f>
        <v>0</v>
      </c>
      <c r="H335" s="230"/>
      <c r="I335" s="230"/>
      <c r="R335" s="246"/>
      <c r="S335" s="246"/>
      <c r="T335" s="246"/>
      <c r="U335" s="246" t="n">
        <f aca="false">E335-R335</f>
        <v>2447.12</v>
      </c>
      <c r="V335" s="246" t="n">
        <f aca="false">F335-S335</f>
        <v>0</v>
      </c>
      <c r="W335" s="246" t="n">
        <f aca="false">G335-T335</f>
        <v>0</v>
      </c>
    </row>
    <row r="336" s="240" customFormat="true" ht="15" hidden="true" customHeight="true" outlineLevel="0" collapsed="false">
      <c r="A336" s="231" t="str">
        <f aca="false">A156</f>
        <v> - бутылированная вода</v>
      </c>
      <c r="B336" s="231" t="str">
        <f aca="false">B156</f>
        <v>244</v>
      </c>
      <c r="C336" s="231" t="str">
        <f aca="false">C156</f>
        <v>342</v>
      </c>
      <c r="D336" s="232" t="s">
        <v>548</v>
      </c>
      <c r="E336" s="233"/>
      <c r="F336" s="233"/>
      <c r="G336" s="233"/>
      <c r="H336" s="239"/>
      <c r="I336" s="239"/>
      <c r="R336" s="233"/>
      <c r="S336" s="233"/>
      <c r="T336" s="233"/>
      <c r="U336" s="233" t="n">
        <f aca="false">E336-R336</f>
        <v>0</v>
      </c>
      <c r="V336" s="233" t="n">
        <f aca="false">F336-S336</f>
        <v>0</v>
      </c>
      <c r="W336" s="233" t="n">
        <f aca="false">G336-T336</f>
        <v>0</v>
      </c>
    </row>
    <row r="337" s="240" customFormat="true" ht="30" hidden="true" customHeight="true" outlineLevel="0" collapsed="false">
      <c r="A337" s="231" t="str">
        <f aca="false">A157</f>
        <v> - приобретение материалов в целях создания основных средств</v>
      </c>
      <c r="B337" s="231" t="str">
        <f aca="false">B157</f>
        <v>244</v>
      </c>
      <c r="C337" s="231" t="str">
        <f aca="false">C157</f>
        <v>347</v>
      </c>
      <c r="D337" s="232" t="s">
        <v>548</v>
      </c>
      <c r="E337" s="233"/>
      <c r="F337" s="233"/>
      <c r="G337" s="233"/>
      <c r="H337" s="239"/>
      <c r="I337" s="239"/>
      <c r="R337" s="233"/>
      <c r="S337" s="233"/>
      <c r="T337" s="233"/>
      <c r="U337" s="233" t="n">
        <f aca="false">E337-R337</f>
        <v>0</v>
      </c>
      <c r="V337" s="233" t="n">
        <f aca="false">F337-S337</f>
        <v>0</v>
      </c>
      <c r="W337" s="233" t="n">
        <f aca="false">G337-T337</f>
        <v>0</v>
      </c>
    </row>
    <row r="338" s="240" customFormat="true" ht="15" hidden="true" customHeight="true" outlineLevel="0" collapsed="false">
      <c r="A338" s="231" t="str">
        <f aca="false">A158</f>
        <v> - расходные материалы к комп.технике</v>
      </c>
      <c r="B338" s="231" t="str">
        <f aca="false">B158</f>
        <v>244</v>
      </c>
      <c r="C338" s="231" t="str">
        <f aca="false">C158</f>
        <v>346</v>
      </c>
      <c r="D338" s="232" t="s">
        <v>548</v>
      </c>
      <c r="E338" s="233"/>
      <c r="F338" s="233"/>
      <c r="G338" s="233"/>
      <c r="H338" s="239"/>
      <c r="I338" s="239"/>
      <c r="R338" s="233"/>
      <c r="S338" s="233"/>
      <c r="T338" s="233"/>
      <c r="U338" s="233" t="n">
        <f aca="false">E338-R338</f>
        <v>0</v>
      </c>
      <c r="V338" s="233" t="n">
        <f aca="false">F338-S338</f>
        <v>0</v>
      </c>
      <c r="W338" s="233" t="n">
        <f aca="false">G338-T338</f>
        <v>0</v>
      </c>
    </row>
    <row r="339" s="240" customFormat="true" ht="15" hidden="true" customHeight="true" outlineLevel="0" collapsed="false">
      <c r="A339" s="231" t="str">
        <f aca="false">A159</f>
        <v> - медикаменты</v>
      </c>
      <c r="B339" s="231" t="str">
        <f aca="false">B159</f>
        <v>244</v>
      </c>
      <c r="C339" s="231" t="str">
        <f aca="false">C159</f>
        <v>341</v>
      </c>
      <c r="D339" s="232" t="s">
        <v>548</v>
      </c>
      <c r="E339" s="233"/>
      <c r="F339" s="233"/>
      <c r="G339" s="233"/>
      <c r="H339" s="239"/>
      <c r="I339" s="239"/>
      <c r="R339" s="233"/>
      <c r="S339" s="233"/>
      <c r="T339" s="233"/>
      <c r="U339" s="233" t="n">
        <f aca="false">E339-R339</f>
        <v>0</v>
      </c>
      <c r="V339" s="233" t="n">
        <f aca="false">F339-S339</f>
        <v>0</v>
      </c>
      <c r="W339" s="233" t="n">
        <f aca="false">G339-T339</f>
        <v>0</v>
      </c>
    </row>
    <row r="340" s="240" customFormat="true" ht="15" hidden="true" customHeight="true" outlineLevel="0" collapsed="false">
      <c r="A340" s="231" t="str">
        <f aca="false">A160</f>
        <v> - строительные материалы</v>
      </c>
      <c r="B340" s="231" t="str">
        <f aca="false">B160</f>
        <v>244</v>
      </c>
      <c r="C340" s="231" t="str">
        <f aca="false">C160</f>
        <v>344</v>
      </c>
      <c r="D340" s="232" t="s">
        <v>548</v>
      </c>
      <c r="E340" s="233"/>
      <c r="F340" s="233"/>
      <c r="G340" s="233"/>
      <c r="H340" s="239"/>
      <c r="I340" s="239"/>
      <c r="R340" s="233"/>
      <c r="S340" s="233"/>
      <c r="T340" s="233"/>
      <c r="U340" s="233" t="n">
        <f aca="false">E340-R340</f>
        <v>0</v>
      </c>
      <c r="V340" s="233" t="n">
        <f aca="false">F340-S340</f>
        <v>0</v>
      </c>
      <c r="W340" s="233" t="n">
        <f aca="false">G340-T340</f>
        <v>0</v>
      </c>
    </row>
    <row r="341" s="240" customFormat="true" ht="15" hidden="true" customHeight="true" outlineLevel="0" collapsed="false">
      <c r="A341" s="231" t="str">
        <f aca="false">A161</f>
        <v> - продукты питания</v>
      </c>
      <c r="B341" s="231" t="str">
        <f aca="false">B161</f>
        <v>244</v>
      </c>
      <c r="C341" s="231" t="str">
        <f aca="false">C161</f>
        <v>342</v>
      </c>
      <c r="D341" s="232" t="s">
        <v>548</v>
      </c>
      <c r="E341" s="233"/>
      <c r="F341" s="233"/>
      <c r="G341" s="233"/>
      <c r="H341" s="239"/>
      <c r="I341" s="239"/>
      <c r="R341" s="233"/>
      <c r="S341" s="233"/>
      <c r="T341" s="233"/>
      <c r="U341" s="233" t="n">
        <f aca="false">E341-R341</f>
        <v>0</v>
      </c>
      <c r="V341" s="233" t="n">
        <f aca="false">F341-S341</f>
        <v>0</v>
      </c>
      <c r="W341" s="233" t="n">
        <f aca="false">G341-T341</f>
        <v>0</v>
      </c>
    </row>
    <row r="342" s="240" customFormat="true" ht="15" hidden="true" customHeight="true" outlineLevel="0" collapsed="false">
      <c r="A342" s="231" t="str">
        <f aca="false">A162</f>
        <v> - канцелярские товары</v>
      </c>
      <c r="B342" s="231" t="str">
        <f aca="false">B162</f>
        <v>244</v>
      </c>
      <c r="C342" s="231" t="str">
        <f aca="false">C162</f>
        <v>346</v>
      </c>
      <c r="D342" s="232" t="s">
        <v>548</v>
      </c>
      <c r="E342" s="233"/>
      <c r="F342" s="233"/>
      <c r="G342" s="233"/>
      <c r="H342" s="239"/>
      <c r="I342" s="239"/>
      <c r="R342" s="233"/>
      <c r="S342" s="233"/>
      <c r="T342" s="233"/>
      <c r="U342" s="233" t="n">
        <f aca="false">E342-R342</f>
        <v>0</v>
      </c>
      <c r="V342" s="233" t="n">
        <f aca="false">F342-S342</f>
        <v>0</v>
      </c>
      <c r="W342" s="233" t="n">
        <f aca="false">G342-T342</f>
        <v>0</v>
      </c>
    </row>
    <row r="343" s="240" customFormat="true" ht="15" hidden="true" customHeight="true" outlineLevel="0" collapsed="false">
      <c r="A343" s="231" t="str">
        <f aca="false">A163</f>
        <v> - хозяйственные товары, электрика</v>
      </c>
      <c r="B343" s="231" t="str">
        <f aca="false">B163</f>
        <v>244</v>
      </c>
      <c r="C343" s="231" t="str">
        <f aca="false">C163</f>
        <v>346</v>
      </c>
      <c r="D343" s="232" t="s">
        <v>548</v>
      </c>
      <c r="E343" s="233"/>
      <c r="F343" s="233"/>
      <c r="G343" s="233"/>
      <c r="H343" s="239"/>
      <c r="I343" s="239"/>
      <c r="R343" s="233"/>
      <c r="S343" s="233"/>
      <c r="T343" s="233"/>
      <c r="U343" s="233" t="n">
        <f aca="false">E343-R343</f>
        <v>0</v>
      </c>
      <c r="V343" s="233" t="n">
        <f aca="false">F343-S343</f>
        <v>0</v>
      </c>
      <c r="W343" s="233" t="n">
        <f aca="false">G343-T343</f>
        <v>0</v>
      </c>
    </row>
    <row r="344" s="240" customFormat="true" ht="15" hidden="true" customHeight="true" outlineLevel="0" collapsed="false">
      <c r="A344" s="231" t="str">
        <f aca="false">A164</f>
        <v> - бланки</v>
      </c>
      <c r="B344" s="231" t="str">
        <f aca="false">B164</f>
        <v>244</v>
      </c>
      <c r="C344" s="231" t="str">
        <f aca="false">C164</f>
        <v>346</v>
      </c>
      <c r="D344" s="232"/>
      <c r="E344" s="233"/>
      <c r="F344" s="233"/>
      <c r="G344" s="233"/>
      <c r="H344" s="239"/>
      <c r="I344" s="239"/>
      <c r="R344" s="233"/>
      <c r="S344" s="233"/>
      <c r="T344" s="233"/>
      <c r="U344" s="233" t="n">
        <f aca="false">E3223-R3223</f>
        <v>0</v>
      </c>
      <c r="V344" s="233" t="n">
        <f aca="false">F3223-S3223</f>
        <v>0</v>
      </c>
      <c r="W344" s="233" t="n">
        <f aca="false">G3223-T3223</f>
        <v>0</v>
      </c>
    </row>
    <row r="345" s="240" customFormat="true" ht="15" hidden="true" customHeight="true" outlineLevel="0" collapsed="false">
      <c r="A345" s="231" t="str">
        <f aca="false">A165</f>
        <v> - моющие</v>
      </c>
      <c r="B345" s="231" t="str">
        <f aca="false">B165</f>
        <v>244</v>
      </c>
      <c r="C345" s="231" t="str">
        <f aca="false">C165</f>
        <v>346</v>
      </c>
      <c r="D345" s="232"/>
      <c r="E345" s="233"/>
      <c r="F345" s="233"/>
      <c r="G345" s="233"/>
      <c r="H345" s="239"/>
      <c r="I345" s="239"/>
      <c r="R345" s="233"/>
      <c r="S345" s="233"/>
      <c r="T345" s="233"/>
      <c r="U345" s="233" t="n">
        <f aca="false">E345-R345</f>
        <v>0</v>
      </c>
      <c r="V345" s="233" t="n">
        <f aca="false">F345-S345</f>
        <v>0</v>
      </c>
      <c r="W345" s="233" t="n">
        <f aca="false">G345-T345</f>
        <v>0</v>
      </c>
    </row>
    <row r="346" s="240" customFormat="true" ht="15" hidden="true" customHeight="true" outlineLevel="0" collapsed="false">
      <c r="A346" s="231" t="str">
        <f aca="false">A166</f>
        <v> - новогодние подарки детям сотрудников</v>
      </c>
      <c r="B346" s="231" t="str">
        <f aca="false">B166</f>
        <v>244</v>
      </c>
      <c r="C346" s="231" t="str">
        <f aca="false">C166</f>
        <v>349</v>
      </c>
      <c r="D346" s="232"/>
      <c r="E346" s="233"/>
      <c r="F346" s="233"/>
      <c r="G346" s="233"/>
      <c r="H346" s="239"/>
      <c r="I346" s="239"/>
      <c r="R346" s="233"/>
      <c r="S346" s="233"/>
      <c r="T346" s="233"/>
      <c r="U346" s="233" t="n">
        <f aca="false">E346-R346</f>
        <v>0</v>
      </c>
      <c r="V346" s="233" t="n">
        <f aca="false">F346-S346</f>
        <v>0</v>
      </c>
      <c r="W346" s="233" t="n">
        <f aca="false">G346-T346</f>
        <v>0</v>
      </c>
    </row>
    <row r="347" s="240" customFormat="true" ht="15" hidden="false" customHeight="true" outlineLevel="0" collapsed="false">
      <c r="A347" s="231" t="str">
        <f aca="false">A167</f>
        <v> - новогодние подарки сотрудникам</v>
      </c>
      <c r="B347" s="231" t="str">
        <f aca="false">B167</f>
        <v>244</v>
      </c>
      <c r="C347" s="231" t="str">
        <f aca="false">C167</f>
        <v>349</v>
      </c>
      <c r="D347" s="232"/>
      <c r="E347" s="233"/>
      <c r="F347" s="233"/>
      <c r="G347" s="233"/>
      <c r="H347" s="239"/>
      <c r="I347" s="239"/>
      <c r="R347" s="233"/>
      <c r="S347" s="233"/>
      <c r="T347" s="233"/>
      <c r="U347" s="233" t="n">
        <f aca="false">E347-R347</f>
        <v>0</v>
      </c>
      <c r="V347" s="233" t="n">
        <f aca="false">F347-S347</f>
        <v>0</v>
      </c>
      <c r="W347" s="233" t="n">
        <f aca="false">G347-T347</f>
        <v>0</v>
      </c>
    </row>
    <row r="348" s="240" customFormat="true" ht="15" hidden="false" customHeight="false" outlineLevel="0" collapsed="false">
      <c r="A348" s="231" t="str">
        <f aca="false">A168</f>
        <v> - прочие материальные запасы</v>
      </c>
      <c r="B348" s="231" t="str">
        <f aca="false">B168</f>
        <v>244</v>
      </c>
      <c r="C348" s="231" t="str">
        <f aca="false">C168</f>
        <v>346</v>
      </c>
      <c r="D348" s="232"/>
      <c r="E348" s="351" t="n">
        <f aca="false">'Приложение 4 расходы'!V1040</f>
        <v>2447.12</v>
      </c>
      <c r="F348" s="233"/>
      <c r="G348" s="233"/>
      <c r="H348" s="239"/>
      <c r="I348" s="239"/>
      <c r="R348" s="233"/>
      <c r="S348" s="233"/>
      <c r="T348" s="233"/>
      <c r="U348" s="233" t="n">
        <f aca="false">E348-R348</f>
        <v>2447.12</v>
      </c>
      <c r="V348" s="233" t="n">
        <f aca="false">F348-S348</f>
        <v>0</v>
      </c>
      <c r="W348" s="233" t="n">
        <f aca="false">G348-T348</f>
        <v>0</v>
      </c>
    </row>
    <row r="349" s="240" customFormat="true" ht="15" hidden="false" customHeight="true" outlineLevel="0" collapsed="false">
      <c r="A349" s="231" t="str">
        <f aca="false">A169</f>
        <v> - спецодежда МОП</v>
      </c>
      <c r="B349" s="231" t="str">
        <f aca="false">B169</f>
        <v>244</v>
      </c>
      <c r="C349" s="231" t="str">
        <f aca="false">C169</f>
        <v>345</v>
      </c>
      <c r="D349" s="232"/>
      <c r="E349" s="233"/>
      <c r="F349" s="233"/>
      <c r="G349" s="233"/>
      <c r="H349" s="239"/>
      <c r="I349" s="239"/>
      <c r="R349" s="233"/>
      <c r="S349" s="233"/>
      <c r="T349" s="233"/>
      <c r="U349" s="233" t="n">
        <f aca="false">E349-R349</f>
        <v>0</v>
      </c>
      <c r="V349" s="233" t="n">
        <f aca="false">F349-S349</f>
        <v>0</v>
      </c>
      <c r="W349" s="233" t="n">
        <f aca="false">G349-T349</f>
        <v>0</v>
      </c>
    </row>
    <row r="350" s="240" customFormat="true" ht="15" hidden="false" customHeight="true" outlineLevel="0" collapsed="false">
      <c r="A350" s="231" t="str">
        <f aca="false">A170</f>
        <v> - лагерь дневного пребывания</v>
      </c>
      <c r="B350" s="231" t="str">
        <f aca="false">B170</f>
        <v>244</v>
      </c>
      <c r="C350" s="231" t="str">
        <f aca="false">C170</f>
        <v>346</v>
      </c>
      <c r="D350" s="232"/>
      <c r="E350" s="233"/>
      <c r="F350" s="233"/>
      <c r="G350" s="233"/>
      <c r="H350" s="239"/>
      <c r="I350" s="239"/>
      <c r="R350" s="233"/>
      <c r="S350" s="233"/>
      <c r="T350" s="233"/>
      <c r="U350" s="233" t="n">
        <f aca="false">E350-R350</f>
        <v>0</v>
      </c>
      <c r="V350" s="233" t="n">
        <f aca="false">F350-S350</f>
        <v>0</v>
      </c>
      <c r="W350" s="233" t="n">
        <f aca="false">G350-T350</f>
        <v>0</v>
      </c>
    </row>
    <row r="351" s="196" customFormat="true" ht="14.25" hidden="false" customHeight="true" outlineLevel="0" collapsed="false">
      <c r="A351" s="346" t="s">
        <v>772</v>
      </c>
      <c r="B351" s="266"/>
      <c r="C351" s="266"/>
      <c r="D351" s="266" t="s">
        <v>34</v>
      </c>
      <c r="E351" s="267" t="n">
        <f aca="false">SUM(E352,E353,E354,E355,E356,E357,E358,E366,E364,E390,E408,E410,E411,E412,E413,E415,E425,E362,E365,E409,E361,E363,E407,E414)</f>
        <v>242109.68</v>
      </c>
      <c r="F351" s="267" t="n">
        <f aca="false">SUM(F352,F353,F354,F355,F356,F357,F358,F366,F364,F390,F408,F410,F411,F412,F413,F415,F425,F362,F365,F409,F361,F363,F407,F414)</f>
        <v>250000</v>
      </c>
      <c r="G351" s="267" t="n">
        <f aca="false">SUM(G352,G353,G354,G355,G356,G357,G358,G366,G364,G390,G408,G410,G411,G412,G413,G415,G425,G362,G365,G409,G361,G363,G407,G414)</f>
        <v>250000</v>
      </c>
      <c r="H351" s="352" t="n">
        <v>218</v>
      </c>
      <c r="R351" s="216"/>
      <c r="S351" s="216"/>
      <c r="T351" s="216"/>
      <c r="U351" s="216" t="n">
        <f aca="false">E351-R351</f>
        <v>242109.68</v>
      </c>
      <c r="V351" s="216" t="n">
        <f aca="false">F351-S351</f>
        <v>250000</v>
      </c>
      <c r="W351" s="216" t="n">
        <f aca="false">G351-T351</f>
        <v>250000</v>
      </c>
    </row>
    <row r="352" customFormat="false" ht="15" hidden="true" customHeight="true" outlineLevel="0" collapsed="false">
      <c r="A352" s="348" t="str">
        <f aca="false">A82</f>
        <v> - заработная плата</v>
      </c>
      <c r="B352" s="231" t="str">
        <f aca="false">B82</f>
        <v>111</v>
      </c>
      <c r="C352" s="231" t="str">
        <f aca="false">C82</f>
        <v>211</v>
      </c>
      <c r="D352" s="232" t="s">
        <v>34</v>
      </c>
      <c r="E352" s="233"/>
      <c r="F352" s="233"/>
      <c r="G352" s="233"/>
      <c r="H352" s="193"/>
      <c r="R352" s="233"/>
      <c r="S352" s="233"/>
      <c r="T352" s="233"/>
      <c r="U352" s="233" t="n">
        <f aca="false">E352-R352</f>
        <v>0</v>
      </c>
      <c r="V352" s="233" t="n">
        <f aca="false">F352-S352</f>
        <v>0</v>
      </c>
      <c r="W352" s="233" t="n">
        <f aca="false">G352-T352</f>
        <v>0</v>
      </c>
    </row>
    <row r="353" customFormat="false" ht="15" hidden="true" customHeight="true" outlineLevel="0" collapsed="false">
      <c r="A353" s="231" t="str">
        <f aca="false">A83</f>
        <v> - 3 дн б/л за счет работодателя</v>
      </c>
      <c r="B353" s="231" t="str">
        <f aca="false">B83</f>
        <v>111</v>
      </c>
      <c r="C353" s="231" t="str">
        <f aca="false">C83</f>
        <v>266</v>
      </c>
      <c r="D353" s="232" t="s">
        <v>34</v>
      </c>
      <c r="E353" s="233"/>
      <c r="F353" s="233"/>
      <c r="G353" s="233"/>
      <c r="H353" s="193"/>
      <c r="R353" s="233"/>
      <c r="S353" s="233"/>
      <c r="T353" s="233"/>
      <c r="U353" s="233" t="n">
        <f aca="false">E353-R353</f>
        <v>0</v>
      </c>
      <c r="V353" s="233" t="n">
        <f aca="false">F353-S353</f>
        <v>0</v>
      </c>
      <c r="W353" s="233" t="n">
        <f aca="false">G353-T353</f>
        <v>0</v>
      </c>
    </row>
    <row r="354" s="240" customFormat="true" ht="15" hidden="true" customHeight="true" outlineLevel="0" collapsed="false">
      <c r="A354" s="231" t="str">
        <f aca="false">A84</f>
        <v> - пособие по уходу за ребенком</v>
      </c>
      <c r="B354" s="231" t="str">
        <f aca="false">B84</f>
        <v>112</v>
      </c>
      <c r="C354" s="231" t="str">
        <f aca="false">C84</f>
        <v>266</v>
      </c>
      <c r="D354" s="232" t="s">
        <v>34</v>
      </c>
      <c r="E354" s="233"/>
      <c r="F354" s="233"/>
      <c r="G354" s="233"/>
      <c r="H354" s="239"/>
      <c r="I354" s="239"/>
      <c r="R354" s="233"/>
      <c r="S354" s="233"/>
      <c r="T354" s="233"/>
      <c r="U354" s="233" t="n">
        <f aca="false">E354-R354</f>
        <v>0</v>
      </c>
      <c r="V354" s="233" t="n">
        <f aca="false">F354-S354</f>
        <v>0</v>
      </c>
      <c r="W354" s="233" t="n">
        <f aca="false">G354-T354</f>
        <v>0</v>
      </c>
    </row>
    <row r="355" s="240" customFormat="true" ht="15" hidden="true" customHeight="true" outlineLevel="0" collapsed="false">
      <c r="A355" s="231" t="str">
        <f aca="false">A85</f>
        <v> - предварительный мед.осмотр (возм.расх.)</v>
      </c>
      <c r="B355" s="231" t="str">
        <f aca="false">B85</f>
        <v>112</v>
      </c>
      <c r="C355" s="231" t="str">
        <f aca="false">C85</f>
        <v>226</v>
      </c>
      <c r="D355" s="232" t="s">
        <v>34</v>
      </c>
      <c r="E355" s="233"/>
      <c r="F355" s="233"/>
      <c r="G355" s="233"/>
      <c r="H355" s="239"/>
      <c r="I355" s="239"/>
      <c r="R355" s="233"/>
      <c r="S355" s="233"/>
      <c r="T355" s="233"/>
      <c r="U355" s="233" t="n">
        <f aca="false">E355-R355</f>
        <v>0</v>
      </c>
      <c r="V355" s="233" t="n">
        <f aca="false">F355-S355</f>
        <v>0</v>
      </c>
      <c r="W355" s="233" t="n">
        <f aca="false">G355-T355</f>
        <v>0</v>
      </c>
    </row>
    <row r="356" s="240" customFormat="true" ht="15" hidden="true" customHeight="true" outlineLevel="0" collapsed="false">
      <c r="A356" s="231" t="str">
        <f aca="false">A86</f>
        <v> - выходное пособие</v>
      </c>
      <c r="B356" s="231" t="str">
        <f aca="false">B86</f>
        <v>112</v>
      </c>
      <c r="C356" s="231" t="str">
        <f aca="false">C86</f>
        <v>266</v>
      </c>
      <c r="D356" s="232" t="s">
        <v>34</v>
      </c>
      <c r="E356" s="233"/>
      <c r="F356" s="233"/>
      <c r="G356" s="233"/>
      <c r="H356" s="239"/>
      <c r="I356" s="239"/>
      <c r="R356" s="233"/>
      <c r="S356" s="233"/>
      <c r="T356" s="233"/>
      <c r="U356" s="233" t="n">
        <f aca="false">E356-R356</f>
        <v>0</v>
      </c>
      <c r="V356" s="233" t="n">
        <f aca="false">F356-S356</f>
        <v>0</v>
      </c>
      <c r="W356" s="233" t="n">
        <f aca="false">G356-T356</f>
        <v>0</v>
      </c>
    </row>
    <row r="357" customFormat="false" ht="15" hidden="true" customHeight="true" outlineLevel="0" collapsed="false">
      <c r="A357" s="231" t="str">
        <f aca="false">A87</f>
        <v> - начисления на оплату труда</v>
      </c>
      <c r="B357" s="231" t="str">
        <f aca="false">B87</f>
        <v>119</v>
      </c>
      <c r="C357" s="231" t="str">
        <f aca="false">C87</f>
        <v>213</v>
      </c>
      <c r="D357" s="232" t="s">
        <v>34</v>
      </c>
      <c r="E357" s="233"/>
      <c r="F357" s="233"/>
      <c r="G357" s="233"/>
      <c r="H357" s="193"/>
      <c r="R357" s="233"/>
      <c r="S357" s="233"/>
      <c r="T357" s="233"/>
      <c r="U357" s="233" t="n">
        <f aca="false">E357-R357</f>
        <v>0</v>
      </c>
      <c r="V357" s="233" t="n">
        <f aca="false">F357-S357</f>
        <v>0</v>
      </c>
      <c r="W357" s="233" t="n">
        <f aca="false">G357-T357</f>
        <v>0</v>
      </c>
    </row>
    <row r="358" s="196" customFormat="true" ht="15" hidden="true" customHeight="true" outlineLevel="0" collapsed="false">
      <c r="A358" s="231" t="str">
        <f aca="false">A88</f>
        <v> - услуги связи, всего:</v>
      </c>
      <c r="B358" s="231" t="str">
        <f aca="false">B88</f>
        <v>244</v>
      </c>
      <c r="C358" s="231" t="str">
        <f aca="false">C88</f>
        <v>221</v>
      </c>
      <c r="D358" s="245"/>
      <c r="E358" s="216" t="n">
        <f aca="false">SUM(E359:E360)</f>
        <v>0</v>
      </c>
      <c r="F358" s="216" t="n">
        <f aca="false">SUM(F359:F360)</f>
        <v>0</v>
      </c>
      <c r="G358" s="216" t="n">
        <f aca="false">SUM(G359:G360)</f>
        <v>0</v>
      </c>
      <c r="H358" s="230"/>
      <c r="R358" s="216"/>
      <c r="S358" s="216"/>
      <c r="T358" s="216"/>
      <c r="U358" s="216" t="n">
        <f aca="false">E358-R358</f>
        <v>0</v>
      </c>
      <c r="V358" s="216" t="n">
        <f aca="false">F358-S358</f>
        <v>0</v>
      </c>
      <c r="W358" s="216" t="n">
        <f aca="false">G358-T358</f>
        <v>0</v>
      </c>
    </row>
    <row r="359" customFormat="false" ht="30" hidden="true" customHeight="true" outlineLevel="0" collapsed="false">
      <c r="A359" s="231" t="str">
        <f aca="false">A89</f>
        <v>   в том числе:
    - прочие (конверты, почтовые отправления)</v>
      </c>
      <c r="B359" s="231" t="str">
        <f aca="false">B89</f>
        <v>244</v>
      </c>
      <c r="C359" s="231" t="str">
        <f aca="false">C89</f>
        <v>221</v>
      </c>
      <c r="D359" s="232"/>
      <c r="E359" s="233"/>
      <c r="F359" s="233"/>
      <c r="G359" s="233"/>
      <c r="H359" s="193"/>
      <c r="I359" s="193"/>
      <c r="R359" s="233"/>
      <c r="S359" s="233"/>
      <c r="T359" s="233"/>
      <c r="U359" s="233" t="n">
        <f aca="false">E359-R359</f>
        <v>0</v>
      </c>
      <c r="V359" s="233" t="n">
        <f aca="false">F359-S359</f>
        <v>0</v>
      </c>
      <c r="W359" s="233" t="n">
        <f aca="false">G359-T359</f>
        <v>0</v>
      </c>
    </row>
    <row r="360" s="240" customFormat="true" ht="15" hidden="true" customHeight="true" outlineLevel="0" collapsed="false">
      <c r="A360" s="231" t="str">
        <f aca="false">A90</f>
        <v>    - интернет </v>
      </c>
      <c r="B360" s="231" t="str">
        <f aca="false">B90</f>
        <v>244</v>
      </c>
      <c r="C360" s="231" t="str">
        <f aca="false">C90</f>
        <v>221</v>
      </c>
      <c r="D360" s="232"/>
      <c r="E360" s="233"/>
      <c r="F360" s="233"/>
      <c r="G360" s="233"/>
      <c r="H360" s="239"/>
      <c r="I360" s="239"/>
      <c r="R360" s="233"/>
      <c r="S360" s="233"/>
      <c r="T360" s="233"/>
      <c r="U360" s="233" t="n">
        <f aca="false">E360-R360</f>
        <v>0</v>
      </c>
      <c r="V360" s="233" t="n">
        <f aca="false">F360-S360</f>
        <v>0</v>
      </c>
      <c r="W360" s="233" t="n">
        <f aca="false">G360-T360</f>
        <v>0</v>
      </c>
    </row>
    <row r="361" s="240" customFormat="true" ht="15" hidden="true" customHeight="true" outlineLevel="0" collapsed="false">
      <c r="A361" s="231" t="str">
        <f aca="false">A91</f>
        <v> - транспортные расходы</v>
      </c>
      <c r="B361" s="231" t="str">
        <f aca="false">B91</f>
        <v>244</v>
      </c>
      <c r="C361" s="231" t="str">
        <f aca="false">C91</f>
        <v>222</v>
      </c>
      <c r="D361" s="232"/>
      <c r="E361" s="233"/>
      <c r="F361" s="233"/>
      <c r="G361" s="233"/>
      <c r="I361" s="239"/>
      <c r="R361" s="233"/>
      <c r="S361" s="233"/>
      <c r="T361" s="233"/>
      <c r="U361" s="233" t="n">
        <f aca="false">E361-R361</f>
        <v>0</v>
      </c>
      <c r="V361" s="233" t="n">
        <f aca="false">F361-S361</f>
        <v>0</v>
      </c>
      <c r="W361" s="233" t="n">
        <f aca="false">G361-T361</f>
        <v>0</v>
      </c>
    </row>
    <row r="362" customFormat="false" ht="15" hidden="true" customHeight="true" outlineLevel="0" collapsed="false">
      <c r="A362" s="231" t="str">
        <f aca="false">A92</f>
        <v> - коммунальные расходы (вода)</v>
      </c>
      <c r="B362" s="231" t="str">
        <f aca="false">B92</f>
        <v>247</v>
      </c>
      <c r="C362" s="231" t="str">
        <f aca="false">C92</f>
        <v>223</v>
      </c>
      <c r="D362" s="232"/>
      <c r="E362" s="233"/>
      <c r="F362" s="233"/>
      <c r="G362" s="233"/>
      <c r="H362" s="193"/>
      <c r="I362" s="193"/>
      <c r="R362" s="233"/>
      <c r="S362" s="233"/>
      <c r="T362" s="233"/>
      <c r="U362" s="233" t="n">
        <f aca="false">E362-R362</f>
        <v>0</v>
      </c>
      <c r="V362" s="233" t="n">
        <f aca="false">F362-S362</f>
        <v>0</v>
      </c>
      <c r="W362" s="233" t="n">
        <f aca="false">G362-T362</f>
        <v>0</v>
      </c>
    </row>
    <row r="363" customFormat="false" ht="15" hidden="true" customHeight="true" outlineLevel="0" collapsed="false">
      <c r="A363" s="231" t="str">
        <f aca="false">A93</f>
        <v> - коммунальные расходы (тепло+свет)</v>
      </c>
      <c r="B363" s="231" t="str">
        <f aca="false">B93</f>
        <v>247</v>
      </c>
      <c r="C363" s="231" t="str">
        <f aca="false">C93</f>
        <v>223</v>
      </c>
      <c r="D363" s="232"/>
      <c r="E363" s="233"/>
      <c r="F363" s="233"/>
      <c r="G363" s="233"/>
      <c r="H363" s="193"/>
      <c r="I363" s="193"/>
      <c r="R363" s="233"/>
      <c r="S363" s="233"/>
      <c r="T363" s="233"/>
      <c r="U363" s="233" t="n">
        <f aca="false">E363-R363</f>
        <v>0</v>
      </c>
      <c r="V363" s="233" t="n">
        <f aca="false">F363-S363</f>
        <v>0</v>
      </c>
      <c r="W363" s="233" t="n">
        <f aca="false">G363-T363</f>
        <v>0</v>
      </c>
    </row>
    <row r="364" customFormat="false" ht="15" hidden="true" customHeight="true" outlineLevel="0" collapsed="false">
      <c r="A364" s="231" t="str">
        <f aca="false">A94</f>
        <v>    - ЖБО </v>
      </c>
      <c r="B364" s="231" t="str">
        <f aca="false">B94</f>
        <v>244</v>
      </c>
      <c r="C364" s="231" t="str">
        <f aca="false">C94</f>
        <v>223</v>
      </c>
      <c r="D364" s="232"/>
      <c r="E364" s="233"/>
      <c r="F364" s="233"/>
      <c r="G364" s="233"/>
      <c r="H364" s="240"/>
      <c r="I364" s="239"/>
      <c r="R364" s="233"/>
      <c r="S364" s="233"/>
      <c r="T364" s="233"/>
      <c r="U364" s="233" t="n">
        <f aca="false">E364-R364</f>
        <v>0</v>
      </c>
      <c r="V364" s="233" t="n">
        <f aca="false">F364-S364</f>
        <v>0</v>
      </c>
      <c r="W364" s="233" t="n">
        <f aca="false">G364-T364</f>
        <v>0</v>
      </c>
    </row>
    <row r="365" s="240" customFormat="true" ht="15" hidden="true" customHeight="true" outlineLevel="0" collapsed="false">
      <c r="A365" s="231" t="str">
        <f aca="false">A95</f>
        <v> - арендная плата </v>
      </c>
      <c r="B365" s="231" t="str">
        <f aca="false">B95</f>
        <v>244</v>
      </c>
      <c r="C365" s="231" t="str">
        <f aca="false">C95</f>
        <v>224</v>
      </c>
      <c r="D365" s="232"/>
      <c r="E365" s="233"/>
      <c r="F365" s="233"/>
      <c r="G365" s="233"/>
      <c r="H365" s="239"/>
      <c r="I365" s="239"/>
      <c r="R365" s="233"/>
      <c r="S365" s="233"/>
      <c r="T365" s="233"/>
      <c r="U365" s="233" t="n">
        <f aca="false">E365-R365</f>
        <v>0</v>
      </c>
      <c r="V365" s="233" t="n">
        <f aca="false">F365-S365</f>
        <v>0</v>
      </c>
      <c r="W365" s="233" t="n">
        <f aca="false">G365-T365</f>
        <v>0</v>
      </c>
    </row>
    <row r="366" s="196" customFormat="true" ht="15" hidden="true" customHeight="true" outlineLevel="0" collapsed="false">
      <c r="A366" s="231" t="str">
        <f aca="false">A96</f>
        <v> - услуги по содержанию имущества, всего:</v>
      </c>
      <c r="B366" s="231" t="str">
        <f aca="false">B96</f>
        <v>244</v>
      </c>
      <c r="C366" s="231" t="str">
        <f aca="false">C96</f>
        <v>225</v>
      </c>
      <c r="D366" s="342"/>
      <c r="E366" s="246" t="n">
        <f aca="false">SUM(E367:E389)</f>
        <v>0</v>
      </c>
      <c r="F366" s="246" t="n">
        <f aca="false">SUM(F367:F389)</f>
        <v>0</v>
      </c>
      <c r="G366" s="246" t="n">
        <f aca="false">SUM(G367:G389)</f>
        <v>0</v>
      </c>
      <c r="H366" s="230"/>
      <c r="I366" s="230"/>
      <c r="R366" s="246"/>
      <c r="S366" s="246"/>
      <c r="T366" s="246"/>
      <c r="U366" s="246" t="n">
        <f aca="false">E366-R366</f>
        <v>0</v>
      </c>
      <c r="V366" s="246" t="n">
        <f aca="false">F366-S366</f>
        <v>0</v>
      </c>
      <c r="W366" s="246" t="n">
        <f aca="false">G366-T366</f>
        <v>0</v>
      </c>
    </row>
    <row r="367" customFormat="false" ht="45" hidden="true" customHeight="true" outlineLevel="0" collapsed="false">
      <c r="A367" s="231" t="str">
        <f aca="false">A97</f>
        <v>   в том числе:
    - тек.ремонт (отопление, водопровод, электросетей)</v>
      </c>
      <c r="B367" s="231" t="str">
        <f aca="false">B97</f>
        <v>244</v>
      </c>
      <c r="C367" s="231" t="str">
        <f aca="false">C97</f>
        <v>225</v>
      </c>
      <c r="D367" s="232"/>
      <c r="E367" s="233"/>
      <c r="F367" s="233"/>
      <c r="G367" s="233"/>
      <c r="H367" s="193"/>
      <c r="I367" s="193"/>
      <c r="R367" s="233"/>
      <c r="S367" s="233"/>
      <c r="T367" s="233"/>
      <c r="U367" s="233" t="n">
        <f aca="false">E367-R367</f>
        <v>0</v>
      </c>
      <c r="V367" s="233" t="n">
        <f aca="false">F367-S367</f>
        <v>0</v>
      </c>
      <c r="W367" s="233" t="n">
        <f aca="false">G367-T367</f>
        <v>0</v>
      </c>
    </row>
    <row r="368" s="258" customFormat="true" ht="15" hidden="true" customHeight="true" outlineLevel="0" collapsed="false">
      <c r="A368" s="231" t="str">
        <f aca="false">A98</f>
        <v>    - очистка кровли от снега</v>
      </c>
      <c r="B368" s="231" t="str">
        <f aca="false">B98</f>
        <v>244</v>
      </c>
      <c r="C368" s="231" t="str">
        <f aca="false">C98</f>
        <v>225</v>
      </c>
      <c r="D368" s="232"/>
      <c r="E368" s="233"/>
      <c r="F368" s="233"/>
      <c r="G368" s="233"/>
      <c r="I368" s="257"/>
      <c r="R368" s="233"/>
      <c r="S368" s="233"/>
      <c r="T368" s="233"/>
      <c r="U368" s="233" t="n">
        <f aca="false">E368-R368</f>
        <v>0</v>
      </c>
      <c r="V368" s="233" t="n">
        <f aca="false">F368-S368</f>
        <v>0</v>
      </c>
      <c r="W368" s="233" t="n">
        <f aca="false">G368-T368</f>
        <v>0</v>
      </c>
    </row>
    <row r="369" customFormat="false" ht="30" hidden="true" customHeight="true" outlineLevel="0" collapsed="false">
      <c r="A369" s="231" t="str">
        <f aca="false">A99</f>
        <v>    - текущий ремонт кровли, крыльца, заделка швов, асфальтирование территории</v>
      </c>
      <c r="B369" s="231" t="str">
        <f aca="false">B99</f>
        <v>244</v>
      </c>
      <c r="C369" s="231" t="str">
        <f aca="false">C99</f>
        <v>225</v>
      </c>
      <c r="D369" s="232"/>
      <c r="E369" s="233"/>
      <c r="F369" s="233"/>
      <c r="G369" s="233"/>
      <c r="H369" s="193"/>
      <c r="I369" s="193"/>
      <c r="R369" s="233"/>
      <c r="S369" s="233"/>
      <c r="T369" s="233"/>
      <c r="U369" s="233" t="n">
        <f aca="false">E369-R369</f>
        <v>0</v>
      </c>
      <c r="V369" s="233" t="n">
        <f aca="false">F369-S369</f>
        <v>0</v>
      </c>
      <c r="W369" s="233" t="n">
        <f aca="false">G369-T369</f>
        <v>0</v>
      </c>
    </row>
    <row r="370" customFormat="false" ht="15" hidden="true" customHeight="true" outlineLevel="0" collapsed="false">
      <c r="A370" s="231" t="str">
        <f aca="false">A100</f>
        <v>    - аварийно-техническое обслуживание зданий</v>
      </c>
      <c r="B370" s="231" t="str">
        <f aca="false">B100</f>
        <v>244</v>
      </c>
      <c r="C370" s="231" t="str">
        <f aca="false">C100</f>
        <v>225</v>
      </c>
      <c r="D370" s="232"/>
      <c r="E370" s="233"/>
      <c r="F370" s="233"/>
      <c r="G370" s="233"/>
      <c r="H370" s="193"/>
      <c r="I370" s="193"/>
      <c r="R370" s="233"/>
      <c r="S370" s="233"/>
      <c r="T370" s="233"/>
      <c r="U370" s="233" t="n">
        <f aca="false">E370-R370</f>
        <v>0</v>
      </c>
      <c r="V370" s="233" t="n">
        <f aca="false">F370-S370</f>
        <v>0</v>
      </c>
      <c r="W370" s="233" t="n">
        <f aca="false">G370-T370</f>
        <v>0</v>
      </c>
    </row>
    <row r="371" customFormat="false" ht="30" hidden="true" customHeight="true" outlineLevel="0" collapsed="false">
      <c r="A371" s="231" t="str">
        <f aca="false">A101</f>
        <v>    - содержание мест общего пользования (ПЖРЭТ), взносы на кап.ремонт</v>
      </c>
      <c r="B371" s="231" t="str">
        <f aca="false">B101</f>
        <v>244</v>
      </c>
      <c r="C371" s="231" t="str">
        <f aca="false">C101</f>
        <v>225</v>
      </c>
      <c r="D371" s="232"/>
      <c r="E371" s="233"/>
      <c r="F371" s="233"/>
      <c r="G371" s="233"/>
      <c r="I371" s="193"/>
      <c r="R371" s="233"/>
      <c r="S371" s="233"/>
      <c r="T371" s="233"/>
      <c r="U371" s="233" t="n">
        <f aca="false">E371-R371</f>
        <v>0</v>
      </c>
      <c r="V371" s="233" t="n">
        <f aca="false">F371-S371</f>
        <v>0</v>
      </c>
      <c r="W371" s="233" t="n">
        <f aca="false">G371-T371</f>
        <v>0</v>
      </c>
    </row>
    <row r="372" customFormat="false" ht="15" hidden="true" customHeight="true" outlineLevel="0" collapsed="false">
      <c r="A372" s="231" t="str">
        <f aca="false">A102</f>
        <v>    - наружное освещение</v>
      </c>
      <c r="B372" s="231" t="str">
        <f aca="false">B102</f>
        <v>244</v>
      </c>
      <c r="C372" s="231" t="str">
        <f aca="false">C102</f>
        <v>225</v>
      </c>
      <c r="D372" s="232"/>
      <c r="E372" s="233"/>
      <c r="F372" s="233"/>
      <c r="G372" s="233"/>
      <c r="I372" s="193"/>
      <c r="R372" s="233"/>
      <c r="S372" s="233"/>
      <c r="T372" s="233"/>
      <c r="U372" s="233" t="n">
        <f aca="false">E372-R372</f>
        <v>0</v>
      </c>
      <c r="V372" s="233" t="n">
        <f aca="false">F372-S372</f>
        <v>0</v>
      </c>
      <c r="W372" s="233" t="n">
        <f aca="false">G372-T372</f>
        <v>0</v>
      </c>
    </row>
    <row r="373" customFormat="false" ht="30" hidden="true" customHeight="true" outlineLevel="0" collapsed="false">
      <c r="A373" s="231" t="str">
        <f aca="false">A103</f>
        <v>    -  то приборов коммерческого учета </v>
      </c>
      <c r="B373" s="231" t="str">
        <f aca="false">B103</f>
        <v>244</v>
      </c>
      <c r="C373" s="231" t="str">
        <f aca="false">C103</f>
        <v>225</v>
      </c>
      <c r="D373" s="232"/>
      <c r="E373" s="233"/>
      <c r="F373" s="233"/>
      <c r="G373" s="233"/>
      <c r="I373" s="193"/>
      <c r="R373" s="233"/>
      <c r="S373" s="233"/>
      <c r="T373" s="233"/>
      <c r="U373" s="233" t="n">
        <f aca="false">E373-R373</f>
        <v>0</v>
      </c>
      <c r="V373" s="233" t="n">
        <f aca="false">F373-S373</f>
        <v>0</v>
      </c>
      <c r="W373" s="233" t="n">
        <f aca="false">G373-T373</f>
        <v>0</v>
      </c>
    </row>
    <row r="374" customFormat="false" ht="15" hidden="true" customHeight="true" outlineLevel="0" collapsed="false">
      <c r="A374" s="231" t="str">
        <f aca="false">A104</f>
        <v>    - дезинфекция</v>
      </c>
      <c r="B374" s="231" t="str">
        <f aca="false">B104</f>
        <v>244</v>
      </c>
      <c r="C374" s="231" t="str">
        <f aca="false">C104</f>
        <v>225</v>
      </c>
      <c r="D374" s="232"/>
      <c r="E374" s="233"/>
      <c r="F374" s="233"/>
      <c r="G374" s="233"/>
      <c r="I374" s="193"/>
      <c r="R374" s="233"/>
      <c r="S374" s="233"/>
      <c r="T374" s="233"/>
      <c r="U374" s="233" t="n">
        <f aca="false">E374-R374</f>
        <v>0</v>
      </c>
      <c r="V374" s="233" t="n">
        <f aca="false">F374-S374</f>
        <v>0</v>
      </c>
      <c r="W374" s="233" t="n">
        <f aca="false">G374-T374</f>
        <v>0</v>
      </c>
    </row>
    <row r="375" customFormat="false" ht="15" hidden="true" customHeight="true" outlineLevel="0" collapsed="false">
      <c r="A375" s="231" t="str">
        <f aca="false">A105</f>
        <v>    - то видеонаблюдения</v>
      </c>
      <c r="B375" s="231" t="str">
        <f aca="false">B105</f>
        <v>244</v>
      </c>
      <c r="C375" s="231" t="str">
        <f aca="false">C105</f>
        <v>225</v>
      </c>
      <c r="D375" s="232"/>
      <c r="E375" s="233"/>
      <c r="F375" s="233"/>
      <c r="G375" s="233"/>
      <c r="I375" s="193"/>
      <c r="R375" s="233"/>
      <c r="S375" s="233"/>
      <c r="T375" s="233"/>
      <c r="U375" s="233" t="n">
        <f aca="false">E375-R375</f>
        <v>0</v>
      </c>
      <c r="V375" s="233" t="n">
        <f aca="false">F375-S375</f>
        <v>0</v>
      </c>
      <c r="W375" s="233" t="n">
        <f aca="false">G375-T375</f>
        <v>0</v>
      </c>
    </row>
    <row r="376" customFormat="false" ht="15" hidden="true" customHeight="true" outlineLevel="0" collapsed="false">
      <c r="A376" s="231" t="str">
        <f aca="false">A106</f>
        <v>    - то пожарно-охранной сигнализации</v>
      </c>
      <c r="B376" s="231" t="str">
        <f aca="false">B106</f>
        <v>244</v>
      </c>
      <c r="C376" s="231" t="str">
        <f aca="false">C106</f>
        <v>225</v>
      </c>
      <c r="D376" s="232"/>
      <c r="E376" s="233"/>
      <c r="F376" s="233"/>
      <c r="G376" s="233"/>
      <c r="I376" s="193"/>
      <c r="R376" s="233"/>
      <c r="S376" s="233"/>
      <c r="T376" s="233"/>
      <c r="U376" s="233" t="n">
        <f aca="false">E376-R376</f>
        <v>0</v>
      </c>
      <c r="V376" s="233" t="n">
        <f aca="false">F376-S376</f>
        <v>0</v>
      </c>
      <c r="W376" s="233" t="n">
        <f aca="false">G376-T376</f>
        <v>0</v>
      </c>
    </row>
    <row r="377" customFormat="false" ht="15" hidden="true" customHeight="true" outlineLevel="0" collapsed="false">
      <c r="A377" s="231" t="str">
        <f aca="false">A107</f>
        <v>    - монтаж (регулировка) дверей/окон</v>
      </c>
      <c r="B377" s="231" t="str">
        <f aca="false">B107</f>
        <v>244</v>
      </c>
      <c r="C377" s="231" t="str">
        <f aca="false">C107</f>
        <v>225</v>
      </c>
      <c r="D377" s="232"/>
      <c r="E377" s="233"/>
      <c r="F377" s="233"/>
      <c r="G377" s="233"/>
      <c r="I377" s="193"/>
      <c r="R377" s="233"/>
      <c r="S377" s="233"/>
      <c r="T377" s="233"/>
      <c r="U377" s="233" t="n">
        <f aca="false">E377-R377</f>
        <v>0</v>
      </c>
      <c r="V377" s="233" t="n">
        <f aca="false">F377-S377</f>
        <v>0</v>
      </c>
      <c r="W377" s="233" t="n">
        <f aca="false">G377-T377</f>
        <v>0</v>
      </c>
    </row>
    <row r="378" customFormat="false" ht="15" hidden="true" customHeight="true" outlineLevel="0" collapsed="false">
      <c r="A378" s="231" t="str">
        <f aca="false">A108</f>
        <v>    - поверка средств измерения</v>
      </c>
      <c r="B378" s="231" t="str">
        <f aca="false">B108</f>
        <v>244</v>
      </c>
      <c r="C378" s="231" t="str">
        <f aca="false">C108</f>
        <v>225</v>
      </c>
      <c r="D378" s="232"/>
      <c r="E378" s="233"/>
      <c r="F378" s="233"/>
      <c r="G378" s="233"/>
      <c r="I378" s="193"/>
      <c r="R378" s="233"/>
      <c r="S378" s="233"/>
      <c r="T378" s="233"/>
      <c r="U378" s="233" t="n">
        <f aca="false">E378-R378</f>
        <v>0</v>
      </c>
      <c r="V378" s="233" t="n">
        <f aca="false">F378-S378</f>
        <v>0</v>
      </c>
      <c r="W378" s="233" t="n">
        <f aca="false">G378-T378</f>
        <v>0</v>
      </c>
    </row>
    <row r="379" customFormat="false" ht="30" hidden="true" customHeight="true" outlineLevel="0" collapsed="false">
      <c r="A379" s="231" t="str">
        <f aca="false">A109</f>
        <v>    - обслуживание кнопки тревожной сигнализации</v>
      </c>
      <c r="B379" s="231" t="str">
        <f aca="false">B109</f>
        <v>244</v>
      </c>
      <c r="C379" s="231" t="str">
        <f aca="false">C109</f>
        <v>225</v>
      </c>
      <c r="D379" s="232"/>
      <c r="E379" s="233"/>
      <c r="F379" s="233"/>
      <c r="G379" s="233"/>
      <c r="I379" s="193"/>
      <c r="R379" s="233"/>
      <c r="S379" s="233"/>
      <c r="T379" s="233"/>
      <c r="U379" s="233" t="n">
        <f aca="false">E379-R379</f>
        <v>0</v>
      </c>
      <c r="V379" s="233" t="n">
        <f aca="false">F379-S379</f>
        <v>0</v>
      </c>
      <c r="W379" s="233" t="n">
        <f aca="false">G379-T379</f>
        <v>0</v>
      </c>
    </row>
    <row r="380" customFormat="false" ht="15" hidden="true" customHeight="true" outlineLevel="0" collapsed="false">
      <c r="A380" s="231" t="str">
        <f aca="false">A110</f>
        <v>    - мытье окон снаружи здания</v>
      </c>
      <c r="B380" s="231" t="str">
        <f aca="false">B110</f>
        <v>244</v>
      </c>
      <c r="C380" s="231" t="str">
        <f aca="false">C110</f>
        <v>225</v>
      </c>
      <c r="D380" s="232"/>
      <c r="E380" s="233"/>
      <c r="F380" s="233"/>
      <c r="G380" s="233"/>
      <c r="I380" s="193"/>
      <c r="R380" s="233"/>
      <c r="S380" s="233"/>
      <c r="T380" s="233"/>
      <c r="U380" s="233" t="n">
        <f aca="false">E380-R380</f>
        <v>0</v>
      </c>
      <c r="V380" s="233" t="n">
        <f aca="false">F380-S380</f>
        <v>0</v>
      </c>
      <c r="W380" s="233" t="n">
        <f aca="false">G380-T380</f>
        <v>0</v>
      </c>
    </row>
    <row r="381" customFormat="false" ht="15" hidden="true" customHeight="true" outlineLevel="0" collapsed="false">
      <c r="A381" s="231" t="str">
        <f aca="false">A111</f>
        <v>    - обрезка деревьев</v>
      </c>
      <c r="B381" s="231" t="str">
        <f aca="false">B111</f>
        <v>244</v>
      </c>
      <c r="C381" s="231" t="str">
        <f aca="false">C111</f>
        <v>225</v>
      </c>
      <c r="D381" s="232"/>
      <c r="E381" s="233"/>
      <c r="F381" s="233"/>
      <c r="G381" s="233"/>
      <c r="I381" s="193"/>
      <c r="R381" s="233"/>
      <c r="S381" s="233"/>
      <c r="T381" s="233"/>
      <c r="U381" s="233" t="n">
        <f aca="false">E381-R381</f>
        <v>0</v>
      </c>
      <c r="V381" s="233" t="n">
        <f aca="false">F381-S381</f>
        <v>0</v>
      </c>
      <c r="W381" s="233" t="n">
        <f aca="false">G381-T381</f>
        <v>0</v>
      </c>
    </row>
    <row r="382" customFormat="false" ht="15" hidden="true" customHeight="true" outlineLevel="0" collapsed="false">
      <c r="A382" s="231" t="str">
        <f aca="false">A112</f>
        <v>    - монтаж пластиковых окон</v>
      </c>
      <c r="B382" s="231" t="str">
        <f aca="false">B112</f>
        <v>244</v>
      </c>
      <c r="C382" s="231" t="str">
        <f aca="false">C112</f>
        <v>225</v>
      </c>
      <c r="D382" s="232"/>
      <c r="E382" s="233"/>
      <c r="F382" s="233"/>
      <c r="G382" s="233"/>
      <c r="I382" s="193"/>
      <c r="R382" s="233"/>
      <c r="S382" s="233"/>
      <c r="T382" s="233"/>
      <c r="U382" s="233" t="n">
        <f aca="false">E382-R382</f>
        <v>0</v>
      </c>
      <c r="V382" s="233" t="n">
        <f aca="false">F382-S382</f>
        <v>0</v>
      </c>
      <c r="W382" s="233" t="n">
        <f aca="false">G382-T382</f>
        <v>0</v>
      </c>
    </row>
    <row r="383" customFormat="false" ht="15" hidden="true" customHeight="true" outlineLevel="0" collapsed="false">
      <c r="A383" s="231" t="str">
        <f aca="false">A113</f>
        <v>    - вывоз ТКО</v>
      </c>
      <c r="B383" s="231" t="str">
        <f aca="false">B113</f>
        <v>244</v>
      </c>
      <c r="C383" s="231" t="str">
        <f aca="false">C113</f>
        <v>225</v>
      </c>
      <c r="D383" s="232"/>
      <c r="E383" s="233"/>
      <c r="F383" s="233"/>
      <c r="G383" s="233"/>
      <c r="I383" s="193"/>
      <c r="R383" s="233"/>
      <c r="S383" s="233"/>
      <c r="T383" s="233"/>
      <c r="U383" s="233" t="n">
        <f aca="false">E383-R383</f>
        <v>0</v>
      </c>
      <c r="V383" s="233" t="n">
        <f aca="false">F383-S383</f>
        <v>0</v>
      </c>
      <c r="W383" s="233" t="n">
        <f aca="false">G383-T383</f>
        <v>0</v>
      </c>
    </row>
    <row r="384" customFormat="false" ht="15" hidden="true" customHeight="true" outlineLevel="0" collapsed="false">
      <c r="A384" s="231" t="str">
        <f aca="false">A114</f>
        <v>    - текущий ремонт оборудования</v>
      </c>
      <c r="B384" s="231" t="str">
        <f aca="false">B114</f>
        <v>244</v>
      </c>
      <c r="C384" s="231" t="str">
        <f aca="false">C114</f>
        <v>225</v>
      </c>
      <c r="D384" s="232"/>
      <c r="E384" s="233"/>
      <c r="F384" s="233"/>
      <c r="G384" s="233"/>
      <c r="I384" s="193"/>
      <c r="R384" s="233"/>
      <c r="S384" s="233"/>
      <c r="T384" s="233"/>
      <c r="U384" s="233" t="n">
        <f aca="false">E384-R384</f>
        <v>0</v>
      </c>
      <c r="V384" s="233" t="n">
        <f aca="false">F384-S384</f>
        <v>0</v>
      </c>
      <c r="W384" s="233" t="n">
        <f aca="false">G384-T384</f>
        <v>0</v>
      </c>
    </row>
    <row r="385" customFormat="false" ht="15" hidden="true" customHeight="true" outlineLevel="0" collapsed="false">
      <c r="A385" s="231" t="str">
        <f aca="false">A115</f>
        <v>    - испытание пожарных лестниц</v>
      </c>
      <c r="B385" s="231" t="str">
        <f aca="false">B115</f>
        <v>244</v>
      </c>
      <c r="C385" s="231" t="str">
        <f aca="false">C115</f>
        <v>225</v>
      </c>
      <c r="D385" s="232"/>
      <c r="E385" s="233"/>
      <c r="F385" s="233"/>
      <c r="G385" s="233"/>
      <c r="I385" s="193"/>
      <c r="R385" s="233"/>
      <c r="S385" s="233"/>
      <c r="T385" s="233"/>
      <c r="U385" s="233" t="n">
        <f aca="false">E385-R385</f>
        <v>0</v>
      </c>
      <c r="V385" s="233" t="n">
        <f aca="false">F385-S385</f>
        <v>0</v>
      </c>
      <c r="W385" s="233" t="n">
        <f aca="false">G385-T385</f>
        <v>0</v>
      </c>
    </row>
    <row r="386" customFormat="false" ht="30" hidden="true" customHeight="true" outlineLevel="0" collapsed="false">
      <c r="A386" s="231" t="str">
        <f aca="false">A116</f>
        <v>    - гидравлические испытания пожарных рукавов</v>
      </c>
      <c r="B386" s="231" t="str">
        <f aca="false">B116</f>
        <v>244</v>
      </c>
      <c r="C386" s="231" t="str">
        <f aca="false">C116</f>
        <v>225</v>
      </c>
      <c r="D386" s="232"/>
      <c r="E386" s="233"/>
      <c r="F386" s="233"/>
      <c r="G386" s="233"/>
      <c r="I386" s="193"/>
      <c r="R386" s="233"/>
      <c r="S386" s="233"/>
      <c r="T386" s="233"/>
      <c r="U386" s="233" t="n">
        <f aca="false">E386-R386</f>
        <v>0</v>
      </c>
      <c r="V386" s="233" t="n">
        <f aca="false">F386-S386</f>
        <v>0</v>
      </c>
      <c r="W386" s="233" t="n">
        <f aca="false">G386-T386</f>
        <v>0</v>
      </c>
    </row>
    <row r="387" customFormat="false" ht="15" hidden="true" customHeight="true" outlineLevel="0" collapsed="false">
      <c r="A387" s="231" t="str">
        <f aca="false">A117</f>
        <v>    - монтаж уличного освещения</v>
      </c>
      <c r="B387" s="231" t="str">
        <f aca="false">B117</f>
        <v>244</v>
      </c>
      <c r="C387" s="231" t="str">
        <f aca="false">C117</f>
        <v>225</v>
      </c>
      <c r="D387" s="232"/>
      <c r="E387" s="233"/>
      <c r="F387" s="233"/>
      <c r="G387" s="233"/>
      <c r="I387" s="193"/>
      <c r="R387" s="233"/>
      <c r="S387" s="233"/>
      <c r="T387" s="233"/>
      <c r="U387" s="233" t="n">
        <f aca="false">E387-R387</f>
        <v>0</v>
      </c>
      <c r="V387" s="233" t="n">
        <f aca="false">F387-S387</f>
        <v>0</v>
      </c>
      <c r="W387" s="233" t="n">
        <f aca="false">G387-T387</f>
        <v>0</v>
      </c>
    </row>
    <row r="388" customFormat="false" ht="15" hidden="true" customHeight="true" outlineLevel="0" collapsed="false">
      <c r="A388" s="231" t="str">
        <f aca="false">A118</f>
        <v>    - противопожарные мероприятия</v>
      </c>
      <c r="B388" s="231" t="str">
        <f aca="false">B118</f>
        <v>244</v>
      </c>
      <c r="C388" s="231" t="str">
        <f aca="false">C118</f>
        <v>225</v>
      </c>
      <c r="D388" s="232"/>
      <c r="E388" s="233"/>
      <c r="F388" s="233"/>
      <c r="G388" s="233"/>
      <c r="I388" s="193"/>
      <c r="R388" s="233"/>
      <c r="S388" s="233"/>
      <c r="T388" s="233"/>
      <c r="U388" s="233" t="n">
        <f aca="false">E388-R388</f>
        <v>0</v>
      </c>
      <c r="V388" s="233" t="n">
        <f aca="false">F388-S388</f>
        <v>0</v>
      </c>
      <c r="W388" s="233" t="n">
        <f aca="false">G388-T388</f>
        <v>0</v>
      </c>
    </row>
    <row r="389" customFormat="false" ht="15" hidden="true" customHeight="true" outlineLevel="0" collapsed="false">
      <c r="A389" s="231" t="str">
        <f aca="false">A119</f>
        <v>- сервисное обслуживание узла погодного регулировани</v>
      </c>
      <c r="B389" s="231" t="str">
        <f aca="false">B119</f>
        <v>244</v>
      </c>
      <c r="C389" s="231" t="str">
        <f aca="false">C119</f>
        <v>225</v>
      </c>
      <c r="D389" s="232"/>
      <c r="E389" s="233"/>
      <c r="F389" s="233"/>
      <c r="G389" s="233"/>
      <c r="I389" s="193"/>
      <c r="R389" s="233"/>
      <c r="S389" s="233"/>
      <c r="T389" s="233"/>
      <c r="U389" s="233" t="n">
        <f aca="false">E389-R389</f>
        <v>0</v>
      </c>
      <c r="V389" s="233" t="n">
        <f aca="false">F389-S389</f>
        <v>0</v>
      </c>
      <c r="W389" s="233" t="n">
        <f aca="false">G389-T389</f>
        <v>0</v>
      </c>
    </row>
    <row r="390" s="196" customFormat="true" ht="15" hidden="true" customHeight="true" outlineLevel="0" collapsed="false">
      <c r="A390" s="231" t="str">
        <f aca="false">A120</f>
        <v> - прочие работы, услуги, всего:</v>
      </c>
      <c r="B390" s="231" t="str">
        <f aca="false">B120</f>
        <v>244</v>
      </c>
      <c r="C390" s="231" t="str">
        <f aca="false">C120</f>
        <v>226</v>
      </c>
      <c r="D390" s="342"/>
      <c r="E390" s="246" t="n">
        <f aca="false">SUM(E391:E406)</f>
        <v>0</v>
      </c>
      <c r="F390" s="246" t="n">
        <f aca="false">SUM(F391:F406)</f>
        <v>0</v>
      </c>
      <c r="G390" s="246" t="n">
        <f aca="false">SUM(G391:G406)</f>
        <v>0</v>
      </c>
      <c r="H390" s="230"/>
      <c r="I390" s="230"/>
      <c r="R390" s="246"/>
      <c r="S390" s="246"/>
      <c r="T390" s="246"/>
      <c r="U390" s="246" t="n">
        <f aca="false">E390-R390</f>
        <v>0</v>
      </c>
      <c r="V390" s="246" t="n">
        <f aca="false">F390-S390</f>
        <v>0</v>
      </c>
      <c r="W390" s="246" t="n">
        <f aca="false">G390-T390</f>
        <v>0</v>
      </c>
    </row>
    <row r="391" s="240" customFormat="true" ht="15" hidden="true" customHeight="true" outlineLevel="0" collapsed="false">
      <c r="A391" s="231" t="str">
        <f aca="false">A121</f>
        <v>    - специальная оценка условий труда</v>
      </c>
      <c r="B391" s="231" t="str">
        <f aca="false">B121</f>
        <v>244</v>
      </c>
      <c r="C391" s="231" t="str">
        <f aca="false">C121</f>
        <v>226</v>
      </c>
      <c r="D391" s="232"/>
      <c r="E391" s="233" t="n">
        <f aca="false">'Приложение 4 расходы'!V431</f>
        <v>0</v>
      </c>
      <c r="F391" s="233"/>
      <c r="G391" s="233"/>
      <c r="H391" s="188"/>
      <c r="I391" s="193"/>
      <c r="R391" s="233"/>
      <c r="S391" s="233"/>
      <c r="T391" s="233"/>
      <c r="U391" s="233" t="n">
        <f aca="false">E391-R391</f>
        <v>0</v>
      </c>
      <c r="V391" s="233" t="n">
        <f aca="false">F391-S391</f>
        <v>0</v>
      </c>
      <c r="W391" s="233" t="n">
        <f aca="false">G391-T391</f>
        <v>0</v>
      </c>
    </row>
    <row r="392" s="240" customFormat="true" ht="30" hidden="true" customHeight="true" outlineLevel="0" collapsed="false">
      <c r="A392" s="231" t="str">
        <f aca="false">A122</f>
        <v>    - услуги автотранспорта (доставка продуктов; строительных материалов, вывоз веток и пр.)</v>
      </c>
      <c r="B392" s="231" t="str">
        <f aca="false">B122</f>
        <v>244</v>
      </c>
      <c r="C392" s="231" t="str">
        <f aca="false">C122</f>
        <v>226</v>
      </c>
      <c r="D392" s="232"/>
      <c r="E392" s="233"/>
      <c r="F392" s="233"/>
      <c r="G392" s="233"/>
      <c r="H392" s="188"/>
      <c r="I392" s="193"/>
      <c r="R392" s="233"/>
      <c r="S392" s="233"/>
      <c r="T392" s="233"/>
      <c r="U392" s="233" t="n">
        <f aca="false">E392-R392</f>
        <v>0</v>
      </c>
      <c r="V392" s="233" t="n">
        <f aca="false">F392-S392</f>
        <v>0</v>
      </c>
      <c r="W392" s="233" t="n">
        <f aca="false">G392-T392</f>
        <v>0</v>
      </c>
    </row>
    <row r="393" s="240" customFormat="true" ht="15" hidden="true" customHeight="true" outlineLevel="0" collapsed="false">
      <c r="A393" s="231" t="str">
        <f aca="false">A123</f>
        <v>    - Программое Обеспечение</v>
      </c>
      <c r="B393" s="231" t="str">
        <f aca="false">B123</f>
        <v>244</v>
      </c>
      <c r="C393" s="231" t="str">
        <f aca="false">C123</f>
        <v>226</v>
      </c>
      <c r="D393" s="232"/>
      <c r="E393" s="233"/>
      <c r="F393" s="233"/>
      <c r="G393" s="233"/>
      <c r="H393" s="188"/>
      <c r="I393" s="193"/>
      <c r="R393" s="233"/>
      <c r="S393" s="233"/>
      <c r="T393" s="233"/>
      <c r="U393" s="233" t="n">
        <f aca="false">E393-R393</f>
        <v>0</v>
      </c>
      <c r="V393" s="233" t="n">
        <f aca="false">F393-S393</f>
        <v>0</v>
      </c>
      <c r="W393" s="233" t="n">
        <f aca="false">G393-T393</f>
        <v>0</v>
      </c>
    </row>
    <row r="394" s="240" customFormat="true" ht="15" hidden="true" customHeight="true" outlineLevel="0" collapsed="false">
      <c r="A394" s="231" t="str">
        <f aca="false">A124</f>
        <v>    - оценка профессиональных рисков</v>
      </c>
      <c r="B394" s="231" t="str">
        <f aca="false">B124</f>
        <v>244</v>
      </c>
      <c r="C394" s="231" t="str">
        <f aca="false">C124</f>
        <v>226</v>
      </c>
      <c r="D394" s="232"/>
      <c r="E394" s="233"/>
      <c r="F394" s="233"/>
      <c r="G394" s="233"/>
      <c r="H394" s="188"/>
      <c r="I394" s="193"/>
      <c r="R394" s="233"/>
      <c r="S394" s="233"/>
      <c r="T394" s="233"/>
      <c r="U394" s="233" t="n">
        <f aca="false">E394-R394</f>
        <v>0</v>
      </c>
      <c r="V394" s="233" t="n">
        <f aca="false">F394-S394</f>
        <v>0</v>
      </c>
      <c r="W394" s="233" t="n">
        <f aca="false">G394-T394</f>
        <v>0</v>
      </c>
    </row>
    <row r="395" s="240" customFormat="true" ht="30" hidden="true" customHeight="true" outlineLevel="0" collapsed="false">
      <c r="A395" s="231" t="str">
        <f aca="false">A125</f>
        <v>    - расчет проектно-сметной документации (ремонт крыльца, речевое оповещение)</v>
      </c>
      <c r="B395" s="231" t="str">
        <f aca="false">B125</f>
        <v>244</v>
      </c>
      <c r="C395" s="231" t="str">
        <f aca="false">C125</f>
        <v>226</v>
      </c>
      <c r="D395" s="232"/>
      <c r="E395" s="233"/>
      <c r="F395" s="233"/>
      <c r="G395" s="233"/>
      <c r="H395" s="188"/>
      <c r="I395" s="193"/>
      <c r="R395" s="233"/>
      <c r="S395" s="233"/>
      <c r="T395" s="233"/>
      <c r="U395" s="233" t="n">
        <f aca="false">E395-R395</f>
        <v>0</v>
      </c>
      <c r="V395" s="233" t="n">
        <f aca="false">F395-S395</f>
        <v>0</v>
      </c>
      <c r="W395" s="233" t="n">
        <f aca="false">G395-T395</f>
        <v>0</v>
      </c>
    </row>
    <row r="396" s="240" customFormat="true" ht="15" hidden="true" customHeight="true" outlineLevel="0" collapsed="false">
      <c r="A396" s="231" t="str">
        <f aca="false">A126</f>
        <v>    - оплата бугалтерских услуг</v>
      </c>
      <c r="B396" s="231" t="str">
        <f aca="false">B126</f>
        <v>244</v>
      </c>
      <c r="C396" s="231" t="str">
        <f aca="false">C126</f>
        <v>226</v>
      </c>
      <c r="D396" s="232"/>
      <c r="E396" s="233"/>
      <c r="F396" s="233"/>
      <c r="G396" s="233"/>
      <c r="H396" s="188"/>
      <c r="I396" s="193"/>
      <c r="R396" s="233"/>
      <c r="S396" s="233"/>
      <c r="T396" s="233"/>
      <c r="U396" s="233" t="n">
        <f aca="false">E396-R396</f>
        <v>0</v>
      </c>
      <c r="V396" s="233" t="n">
        <f aca="false">F396-S396</f>
        <v>0</v>
      </c>
      <c r="W396" s="233" t="n">
        <f aca="false">G396-T396</f>
        <v>0</v>
      </c>
    </row>
    <row r="397" s="240" customFormat="true" ht="15" hidden="true" customHeight="true" outlineLevel="0" collapsed="false">
      <c r="A397" s="231" t="str">
        <f aca="false">A127</f>
        <v>    - оплата услуг банка</v>
      </c>
      <c r="B397" s="231" t="str">
        <f aca="false">B127</f>
        <v>244</v>
      </c>
      <c r="C397" s="231" t="str">
        <f aca="false">C127</f>
        <v>226</v>
      </c>
      <c r="D397" s="232"/>
      <c r="E397" s="233"/>
      <c r="F397" s="233"/>
      <c r="G397" s="233"/>
      <c r="H397" s="188"/>
      <c r="I397" s="193"/>
      <c r="R397" s="233"/>
      <c r="S397" s="233"/>
      <c r="T397" s="233"/>
      <c r="U397" s="233" t="n">
        <f aca="false">E397-R397</f>
        <v>0</v>
      </c>
      <c r="V397" s="233" t="n">
        <f aca="false">F397-S397</f>
        <v>0</v>
      </c>
      <c r="W397" s="233" t="n">
        <f aca="false">G397-T397</f>
        <v>0</v>
      </c>
    </row>
    <row r="398" s="240" customFormat="true" ht="15" hidden="true" customHeight="true" outlineLevel="0" collapsed="false">
      <c r="A398" s="231" t="str">
        <f aca="false">A128</f>
        <v>    - услуги химчистки</v>
      </c>
      <c r="B398" s="231" t="str">
        <f aca="false">B128</f>
        <v>244</v>
      </c>
      <c r="C398" s="231" t="str">
        <f aca="false">C128</f>
        <v>226</v>
      </c>
      <c r="D398" s="232"/>
      <c r="E398" s="233"/>
      <c r="F398" s="233"/>
      <c r="G398" s="233"/>
      <c r="H398" s="188"/>
      <c r="I398" s="193"/>
      <c r="R398" s="233"/>
      <c r="S398" s="233"/>
      <c r="T398" s="233"/>
      <c r="U398" s="233" t="n">
        <f aca="false">E398-R398</f>
        <v>0</v>
      </c>
      <c r="V398" s="233" t="n">
        <f aca="false">F398-S398</f>
        <v>0</v>
      </c>
      <c r="W398" s="233" t="n">
        <f aca="false">G398-T398</f>
        <v>0</v>
      </c>
    </row>
    <row r="399" customFormat="false" ht="15" hidden="true" customHeight="true" outlineLevel="0" collapsed="false">
      <c r="A399" s="231" t="str">
        <f aca="false">A129</f>
        <v>    - консалтинковые услуги</v>
      </c>
      <c r="B399" s="231" t="str">
        <f aca="false">B129</f>
        <v>244</v>
      </c>
      <c r="C399" s="231" t="str">
        <f aca="false">C129</f>
        <v>226</v>
      </c>
      <c r="D399" s="232"/>
      <c r="E399" s="233"/>
      <c r="F399" s="233"/>
      <c r="G399" s="233"/>
      <c r="I399" s="193"/>
      <c r="R399" s="233"/>
      <c r="S399" s="233"/>
      <c r="T399" s="233"/>
      <c r="U399" s="233" t="n">
        <f aca="false">E399-R399</f>
        <v>0</v>
      </c>
      <c r="V399" s="233" t="n">
        <f aca="false">F399-S399</f>
        <v>0</v>
      </c>
      <c r="W399" s="233" t="n">
        <f aca="false">G399-T399</f>
        <v>0</v>
      </c>
    </row>
    <row r="400" customFormat="false" ht="15" hidden="true" customHeight="true" outlineLevel="0" collapsed="false">
      <c r="A400" s="231" t="str">
        <f aca="false">A130</f>
        <v>    - перетяжка мебели</v>
      </c>
      <c r="B400" s="231" t="str">
        <f aca="false">B130</f>
        <v>244</v>
      </c>
      <c r="C400" s="231" t="str">
        <f aca="false">C130</f>
        <v>226</v>
      </c>
      <c r="D400" s="232"/>
      <c r="E400" s="233"/>
      <c r="F400" s="233"/>
      <c r="G400" s="233"/>
      <c r="I400" s="193"/>
      <c r="R400" s="233"/>
      <c r="S400" s="233"/>
      <c r="T400" s="233"/>
      <c r="U400" s="233" t="n">
        <f aca="false">E400-R400</f>
        <v>0</v>
      </c>
      <c r="V400" s="233" t="n">
        <f aca="false">F400-S400</f>
        <v>0</v>
      </c>
      <c r="W400" s="233" t="n">
        <f aca="false">G400-T400</f>
        <v>0</v>
      </c>
    </row>
    <row r="401" customFormat="false" ht="30" hidden="true" customHeight="true" outlineLevel="0" collapsed="false">
      <c r="A401" s="231" t="str">
        <f aca="false">A131</f>
        <v>    - оплата услуг по договарам ГПХ</v>
      </c>
      <c r="B401" s="231" t="str">
        <f aca="false">B131</f>
        <v>244</v>
      </c>
      <c r="C401" s="231" t="str">
        <f aca="false">C131</f>
        <v>226</v>
      </c>
      <c r="D401" s="232"/>
      <c r="E401" s="233"/>
      <c r="F401" s="233"/>
      <c r="G401" s="233"/>
      <c r="I401" s="193"/>
      <c r="R401" s="233"/>
      <c r="S401" s="233"/>
      <c r="T401" s="233"/>
      <c r="U401" s="233" t="n">
        <f aca="false">E401-R401</f>
        <v>0</v>
      </c>
      <c r="V401" s="233" t="n">
        <f aca="false">F401-S401</f>
        <v>0</v>
      </c>
      <c r="W401" s="233" t="n">
        <f aca="false">G401-T401</f>
        <v>0</v>
      </c>
    </row>
    <row r="402" customFormat="false" ht="15" hidden="true" customHeight="true" outlineLevel="0" collapsed="false">
      <c r="A402" s="231" t="str">
        <f aca="false">A132</f>
        <v>    - мониторинг охранно-пожарной сигнализации</v>
      </c>
      <c r="B402" s="231" t="str">
        <f aca="false">B132</f>
        <v>244</v>
      </c>
      <c r="C402" s="231" t="str">
        <f aca="false">C132</f>
        <v>226</v>
      </c>
      <c r="D402" s="232"/>
      <c r="E402" s="233"/>
      <c r="F402" s="233"/>
      <c r="G402" s="233"/>
      <c r="I402" s="193"/>
      <c r="R402" s="233"/>
      <c r="S402" s="233"/>
      <c r="T402" s="233"/>
      <c r="U402" s="233" t="n">
        <f aca="false">E402-R402</f>
        <v>0</v>
      </c>
      <c r="V402" s="233" t="n">
        <f aca="false">F402-S402</f>
        <v>0</v>
      </c>
      <c r="W402" s="233" t="n">
        <f aca="false">G402-T402</f>
        <v>0</v>
      </c>
    </row>
    <row r="403" customFormat="false" ht="15" hidden="true" customHeight="true" outlineLevel="0" collapsed="false">
      <c r="A403" s="231" t="str">
        <f aca="false">A133</f>
        <v>    - лабораторные исследования</v>
      </c>
      <c r="B403" s="231" t="str">
        <f aca="false">B133</f>
        <v>244</v>
      </c>
      <c r="C403" s="231" t="str">
        <f aca="false">C133</f>
        <v>226</v>
      </c>
      <c r="D403" s="232"/>
      <c r="E403" s="233"/>
      <c r="F403" s="233"/>
      <c r="G403" s="233"/>
      <c r="I403" s="193"/>
      <c r="R403" s="233"/>
      <c r="S403" s="233"/>
      <c r="T403" s="233"/>
      <c r="U403" s="233" t="n">
        <f aca="false">E403-R403</f>
        <v>0</v>
      </c>
      <c r="V403" s="233" t="n">
        <f aca="false">F403-S403</f>
        <v>0</v>
      </c>
      <c r="W403" s="233" t="n">
        <f aca="false">G403-T403</f>
        <v>0</v>
      </c>
    </row>
    <row r="404" customFormat="false" ht="15" hidden="true" customHeight="true" outlineLevel="0" collapsed="false">
      <c r="A404" s="231" t="str">
        <f aca="false">A134</f>
        <v>    - вневедомственная охрана</v>
      </c>
      <c r="B404" s="231" t="str">
        <f aca="false">B134</f>
        <v>244</v>
      </c>
      <c r="C404" s="231" t="str">
        <f aca="false">C134</f>
        <v>226</v>
      </c>
      <c r="D404" s="232"/>
      <c r="E404" s="233"/>
      <c r="F404" s="233"/>
      <c r="G404" s="233"/>
      <c r="I404" s="193"/>
      <c r="R404" s="233"/>
      <c r="S404" s="233"/>
      <c r="T404" s="233"/>
      <c r="U404" s="233" t="n">
        <f aca="false">E404-R404</f>
        <v>0</v>
      </c>
      <c r="V404" s="233" t="n">
        <f aca="false">F404-S404</f>
        <v>0</v>
      </c>
      <c r="W404" s="233" t="n">
        <f aca="false">G404-T404</f>
        <v>0</v>
      </c>
    </row>
    <row r="405" customFormat="false" ht="15" hidden="true" customHeight="true" outlineLevel="0" collapsed="false">
      <c r="A405" s="231" t="str">
        <f aca="false">A135</f>
        <v>    - лицензированная охрана</v>
      </c>
      <c r="B405" s="231" t="str">
        <f aca="false">B135</f>
        <v>244</v>
      </c>
      <c r="C405" s="231" t="str">
        <f aca="false">C135</f>
        <v>226</v>
      </c>
      <c r="D405" s="232"/>
      <c r="E405" s="233"/>
      <c r="F405" s="233"/>
      <c r="G405" s="233"/>
      <c r="I405" s="193"/>
      <c r="R405" s="233"/>
      <c r="S405" s="233"/>
      <c r="T405" s="233"/>
      <c r="U405" s="233" t="n">
        <f aca="false">E405-R405</f>
        <v>0</v>
      </c>
      <c r="V405" s="233" t="n">
        <f aca="false">F405-S405</f>
        <v>0</v>
      </c>
      <c r="W405" s="233" t="n">
        <f aca="false">G405-T405</f>
        <v>0</v>
      </c>
    </row>
    <row r="406" customFormat="false" ht="15" hidden="true" customHeight="true" outlineLevel="0" collapsed="false">
      <c r="A406" s="231" t="str">
        <f aca="false">A136</f>
        <v>    - курсы повышения квалификации</v>
      </c>
      <c r="B406" s="231" t="str">
        <f aca="false">B136</f>
        <v>244</v>
      </c>
      <c r="C406" s="231" t="str">
        <f aca="false">C136</f>
        <v>226</v>
      </c>
      <c r="D406" s="232"/>
      <c r="E406" s="233"/>
      <c r="F406" s="233"/>
      <c r="G406" s="233"/>
      <c r="I406" s="193"/>
      <c r="R406" s="233"/>
      <c r="S406" s="233"/>
      <c r="T406" s="233"/>
      <c r="U406" s="233" t="n">
        <f aca="false">E406-R406</f>
        <v>0</v>
      </c>
      <c r="V406" s="233" t="n">
        <f aca="false">F406-S406</f>
        <v>0</v>
      </c>
      <c r="W406" s="233" t="n">
        <f aca="false">G406-T406</f>
        <v>0</v>
      </c>
    </row>
    <row r="407" customFormat="false" ht="15" hidden="true" customHeight="true" outlineLevel="0" collapsed="false">
      <c r="A407" s="231" t="str">
        <f aca="false">A137</f>
        <v>    - монтаж охранно-пожарной сигнализации</v>
      </c>
      <c r="B407" s="231" t="str">
        <f aca="false">B137</f>
        <v>244</v>
      </c>
      <c r="C407" s="231" t="str">
        <f aca="false">C137</f>
        <v>228</v>
      </c>
      <c r="D407" s="232"/>
      <c r="E407" s="233"/>
      <c r="F407" s="233"/>
      <c r="G407" s="233"/>
      <c r="I407" s="193"/>
      <c r="R407" s="233"/>
      <c r="S407" s="233"/>
      <c r="T407" s="233"/>
      <c r="U407" s="233" t="n">
        <f aca="false">E407-R407</f>
        <v>0</v>
      </c>
      <c r="V407" s="233" t="n">
        <f aca="false">F407-S407</f>
        <v>0</v>
      </c>
      <c r="W407" s="233" t="n">
        <f aca="false">G407-T407</f>
        <v>0</v>
      </c>
    </row>
    <row r="408" customFormat="false" ht="30" hidden="true" customHeight="true" outlineLevel="0" collapsed="false">
      <c r="A408" s="231" t="str">
        <f aca="false">A138</f>
        <v> - выплаты ув.сотрудникам и их родственникам (3 дн.б/л, МП)</v>
      </c>
      <c r="B408" s="231" t="str">
        <f aca="false">B138</f>
        <v>321</v>
      </c>
      <c r="C408" s="231" t="str">
        <f aca="false">C138</f>
        <v>264</v>
      </c>
      <c r="D408" s="245" t="s">
        <v>34</v>
      </c>
      <c r="E408" s="233"/>
      <c r="F408" s="233"/>
      <c r="G408" s="233"/>
      <c r="I408" s="193"/>
      <c r="R408" s="233"/>
      <c r="S408" s="233"/>
      <c r="T408" s="233"/>
      <c r="U408" s="233" t="n">
        <f aca="false">E408-R408</f>
        <v>0</v>
      </c>
      <c r="V408" s="233" t="n">
        <f aca="false">F408-S408</f>
        <v>0</v>
      </c>
      <c r="W408" s="233" t="n">
        <f aca="false">G408-T408</f>
        <v>0</v>
      </c>
    </row>
    <row r="409" customFormat="false" ht="15" hidden="true" customHeight="true" outlineLevel="0" collapsed="false">
      <c r="A409" s="231" t="str">
        <f aca="false">A139</f>
        <v> - выплата МП неработающим пенсионерам</v>
      </c>
      <c r="B409" s="231" t="str">
        <f aca="false">B139</f>
        <v>321</v>
      </c>
      <c r="C409" s="231" t="str">
        <f aca="false">C139</f>
        <v>296</v>
      </c>
      <c r="D409" s="245" t="s">
        <v>34</v>
      </c>
      <c r="E409" s="233"/>
      <c r="F409" s="233"/>
      <c r="G409" s="233"/>
      <c r="I409" s="193"/>
      <c r="R409" s="233"/>
      <c r="S409" s="233"/>
      <c r="T409" s="233"/>
      <c r="U409" s="233" t="n">
        <f aca="false">E409-R409</f>
        <v>0</v>
      </c>
      <c r="V409" s="233" t="n">
        <f aca="false">F409-S409</f>
        <v>0</v>
      </c>
      <c r="W409" s="233" t="n">
        <f aca="false">G409-T409</f>
        <v>0</v>
      </c>
    </row>
    <row r="410" s="240" customFormat="true" ht="15" hidden="true" customHeight="true" outlineLevel="0" collapsed="false">
      <c r="A410" s="231" t="str">
        <f aca="false">A140</f>
        <v> - прочие налоги и сборы</v>
      </c>
      <c r="B410" s="231" t="str">
        <f aca="false">B140</f>
        <v>852</v>
      </c>
      <c r="C410" s="231" t="str">
        <f aca="false">C140</f>
        <v>291</v>
      </c>
      <c r="D410" s="232" t="s">
        <v>34</v>
      </c>
      <c r="E410" s="233"/>
      <c r="F410" s="233"/>
      <c r="G410" s="233"/>
      <c r="H410" s="239"/>
      <c r="I410" s="239"/>
      <c r="R410" s="233"/>
      <c r="S410" s="233"/>
      <c r="T410" s="233"/>
      <c r="U410" s="233" t="n">
        <f aca="false">E410-R410</f>
        <v>0</v>
      </c>
      <c r="V410" s="233" t="n">
        <f aca="false">F410-S410</f>
        <v>0</v>
      </c>
      <c r="W410" s="233" t="n">
        <f aca="false">G410-T410</f>
        <v>0</v>
      </c>
    </row>
    <row r="411" s="240" customFormat="true" ht="45" hidden="true" customHeight="true" outlineLevel="0" collapsed="false">
      <c r="A411" s="231" t="str">
        <f aca="false">A141</f>
        <v> - пеня</v>
      </c>
      <c r="B411" s="231" t="str">
        <f aca="false">B141</f>
        <v>853</v>
      </c>
      <c r="C411" s="231" t="str">
        <f aca="false">C141</f>
        <v>292,
295,
293</v>
      </c>
      <c r="D411" s="232" t="s">
        <v>34</v>
      </c>
      <c r="E411" s="233"/>
      <c r="F411" s="233"/>
      <c r="G411" s="233"/>
      <c r="I411" s="239"/>
      <c r="R411" s="233"/>
      <c r="S411" s="233"/>
      <c r="T411" s="233"/>
      <c r="U411" s="233" t="n">
        <f aca="false">E411-R411</f>
        <v>0</v>
      </c>
      <c r="V411" s="233" t="n">
        <f aca="false">F411-S411</f>
        <v>0</v>
      </c>
      <c r="W411" s="233" t="n">
        <f aca="false">G411-T411</f>
        <v>0</v>
      </c>
    </row>
    <row r="412" customFormat="false" ht="15" hidden="true" customHeight="true" outlineLevel="0" collapsed="false">
      <c r="A412" s="231" t="str">
        <f aca="false">A142</f>
        <v> - налог на имущество и землю</v>
      </c>
      <c r="B412" s="231" t="str">
        <f aca="false">B142</f>
        <v>851</v>
      </c>
      <c r="C412" s="231" t="str">
        <f aca="false">C142</f>
        <v>291</v>
      </c>
      <c r="D412" s="232" t="s">
        <v>34</v>
      </c>
      <c r="E412" s="233"/>
      <c r="F412" s="233"/>
      <c r="G412" s="233"/>
      <c r="H412" s="193"/>
      <c r="I412" s="193"/>
      <c r="R412" s="233"/>
      <c r="S412" s="233"/>
      <c r="T412" s="233"/>
      <c r="U412" s="233" t="n">
        <f aca="false">E412-R412</f>
        <v>0</v>
      </c>
      <c r="V412" s="233" t="n">
        <f aca="false">F412-S412</f>
        <v>0</v>
      </c>
      <c r="W412" s="233" t="n">
        <f aca="false">G412-T412</f>
        <v>0</v>
      </c>
    </row>
    <row r="413" customFormat="false" ht="30" hidden="true" customHeight="true" outlineLevel="0" collapsed="false">
      <c r="A413" s="231" t="str">
        <f aca="false">A143</f>
        <v> - компенсация расходов (морального вреда) по решению суда</v>
      </c>
      <c r="B413" s="231" t="str">
        <f aca="false">B143</f>
        <v>831</v>
      </c>
      <c r="C413" s="231" t="str">
        <f aca="false">C143</f>
        <v>296</v>
      </c>
      <c r="D413" s="232" t="s">
        <v>34</v>
      </c>
      <c r="E413" s="233"/>
      <c r="F413" s="233"/>
      <c r="G413" s="233"/>
      <c r="H413" s="193"/>
      <c r="I413" s="193"/>
      <c r="R413" s="233"/>
      <c r="S413" s="233"/>
      <c r="T413" s="233"/>
      <c r="U413" s="233" t="n">
        <f aca="false">E413-R413</f>
        <v>0</v>
      </c>
      <c r="V413" s="233" t="n">
        <f aca="false">F413-S413</f>
        <v>0</v>
      </c>
      <c r="W413" s="233" t="n">
        <f aca="false">G413-T413</f>
        <v>0</v>
      </c>
    </row>
    <row r="414" customFormat="false" ht="30" hidden="true" customHeight="true" outlineLevel="0" collapsed="false">
      <c r="A414" s="231" t="n">
        <f aca="false">A1223</f>
        <v>0</v>
      </c>
      <c r="B414" s="231" t="str">
        <f aca="false">B144</f>
        <v>243</v>
      </c>
      <c r="C414" s="231" t="str">
        <f aca="false">C144</f>
        <v>226</v>
      </c>
      <c r="D414" s="232"/>
      <c r="E414" s="233"/>
      <c r="F414" s="233"/>
      <c r="G414" s="233"/>
      <c r="H414" s="193"/>
      <c r="I414" s="193"/>
      <c r="R414" s="233"/>
      <c r="S414" s="233"/>
      <c r="T414" s="233"/>
      <c r="U414" s="233"/>
      <c r="V414" s="233"/>
      <c r="W414" s="233"/>
    </row>
    <row r="415" s="248" customFormat="true" ht="14.25" hidden="true" customHeight="true" outlineLevel="0" collapsed="false">
      <c r="A415" s="252" t="str">
        <f aca="false">A145</f>
        <v> - увеличение стоимости основных средств</v>
      </c>
      <c r="B415" s="252" t="str">
        <f aca="false">B145</f>
        <v>244</v>
      </c>
      <c r="C415" s="252" t="str">
        <f aca="false">C145</f>
        <v>310</v>
      </c>
      <c r="D415" s="245"/>
      <c r="E415" s="216" t="n">
        <f aca="false">SUM(E416:E424)</f>
        <v>0</v>
      </c>
      <c r="F415" s="216" t="n">
        <f aca="false">SUM(F416:F424)</f>
        <v>0</v>
      </c>
      <c r="G415" s="216" t="n">
        <f aca="false">SUM(G416:G424)</f>
        <v>0</v>
      </c>
      <c r="H415" s="247"/>
      <c r="I415" s="247"/>
      <c r="R415" s="216"/>
      <c r="S415" s="216"/>
      <c r="T415" s="216"/>
      <c r="U415" s="216" t="n">
        <f aca="false">E415-R415</f>
        <v>0</v>
      </c>
      <c r="V415" s="216" t="n">
        <f aca="false">F415-S415</f>
        <v>0</v>
      </c>
      <c r="W415" s="216" t="n">
        <f aca="false">G415-T415</f>
        <v>0</v>
      </c>
    </row>
    <row r="416" s="248" customFormat="true" ht="15" hidden="true" customHeight="true" outlineLevel="0" collapsed="false">
      <c r="A416" s="251" t="str">
        <f aca="false">A146</f>
        <v> - компьютерная техника</v>
      </c>
      <c r="B416" s="251" t="str">
        <f aca="false">B146</f>
        <v>244</v>
      </c>
      <c r="C416" s="251" t="str">
        <f aca="false">C146</f>
        <v>310</v>
      </c>
      <c r="D416" s="345"/>
      <c r="E416" s="344"/>
      <c r="F416" s="344"/>
      <c r="G416" s="344"/>
      <c r="H416" s="247"/>
      <c r="I416" s="247"/>
      <c r="R416" s="344"/>
      <c r="S416" s="344"/>
      <c r="T416" s="344"/>
      <c r="U416" s="344" t="n">
        <f aca="false">E416-R416</f>
        <v>0</v>
      </c>
      <c r="V416" s="344" t="n">
        <f aca="false">F416-S416</f>
        <v>0</v>
      </c>
      <c r="W416" s="344" t="n">
        <f aca="false">G416-T416</f>
        <v>0</v>
      </c>
    </row>
    <row r="417" s="248" customFormat="true" ht="15" hidden="true" customHeight="true" outlineLevel="0" collapsed="false">
      <c r="A417" s="251" t="str">
        <f aca="false">A147</f>
        <v> - кондиционеры</v>
      </c>
      <c r="B417" s="251" t="str">
        <f aca="false">B147</f>
        <v>244</v>
      </c>
      <c r="C417" s="251" t="str">
        <f aca="false">C147</f>
        <v>310</v>
      </c>
      <c r="D417" s="345"/>
      <c r="E417" s="344"/>
      <c r="F417" s="344"/>
      <c r="G417" s="344"/>
      <c r="H417" s="247"/>
      <c r="I417" s="247"/>
      <c r="R417" s="344"/>
      <c r="S417" s="344"/>
      <c r="T417" s="344"/>
      <c r="U417" s="344" t="n">
        <f aca="false">E417-R417</f>
        <v>0</v>
      </c>
      <c r="V417" s="344" t="n">
        <f aca="false">F417-S417</f>
        <v>0</v>
      </c>
      <c r="W417" s="344" t="n">
        <f aca="false">G417-T417</f>
        <v>0</v>
      </c>
    </row>
    <row r="418" s="248" customFormat="true" ht="15" hidden="true" customHeight="true" outlineLevel="0" collapsed="false">
      <c r="A418" s="251" t="str">
        <f aca="false">A148</f>
        <v> - мебель</v>
      </c>
      <c r="B418" s="251" t="str">
        <f aca="false">B148</f>
        <v>244</v>
      </c>
      <c r="C418" s="251" t="str">
        <f aca="false">C148</f>
        <v>310</v>
      </c>
      <c r="D418" s="345"/>
      <c r="E418" s="344"/>
      <c r="F418" s="344"/>
      <c r="G418" s="344"/>
      <c r="H418" s="247"/>
      <c r="I418" s="247"/>
      <c r="R418" s="344"/>
      <c r="S418" s="344"/>
      <c r="T418" s="344"/>
      <c r="U418" s="344" t="n">
        <f aca="false">E418-R418</f>
        <v>0</v>
      </c>
      <c r="V418" s="344" t="n">
        <f aca="false">F418-S418</f>
        <v>0</v>
      </c>
      <c r="W418" s="344" t="n">
        <f aca="false">G418-T418</f>
        <v>0</v>
      </c>
    </row>
    <row r="419" s="248" customFormat="true" ht="15" hidden="true" customHeight="true" outlineLevel="0" collapsed="false">
      <c r="A419" s="251" t="str">
        <f aca="false">A149</f>
        <v> - оборудование</v>
      </c>
      <c r="B419" s="251" t="str">
        <f aca="false">B149</f>
        <v>244</v>
      </c>
      <c r="C419" s="251" t="str">
        <f aca="false">C149</f>
        <v>310</v>
      </c>
      <c r="D419" s="345"/>
      <c r="E419" s="344"/>
      <c r="F419" s="344"/>
      <c r="G419" s="344"/>
      <c r="H419" s="247"/>
      <c r="I419" s="247"/>
      <c r="R419" s="344"/>
      <c r="S419" s="344"/>
      <c r="T419" s="344"/>
      <c r="U419" s="344" t="n">
        <f aca="false">E419-R419</f>
        <v>0</v>
      </c>
      <c r="V419" s="344" t="n">
        <f aca="false">F419-S419</f>
        <v>0</v>
      </c>
      <c r="W419" s="344" t="n">
        <f aca="false">G419-T419</f>
        <v>0</v>
      </c>
    </row>
    <row r="420" s="248" customFormat="true" ht="15" hidden="true" customHeight="true" outlineLevel="0" collapsed="false">
      <c r="A420" s="251" t="str">
        <f aca="false">A150</f>
        <v> - инструмент и инвентарь</v>
      </c>
      <c r="B420" s="251" t="str">
        <f aca="false">B150</f>
        <v>244</v>
      </c>
      <c r="C420" s="251" t="str">
        <f aca="false">C150</f>
        <v>310</v>
      </c>
      <c r="D420" s="345"/>
      <c r="E420" s="344"/>
      <c r="F420" s="344"/>
      <c r="G420" s="344"/>
      <c r="H420" s="247"/>
      <c r="I420" s="247"/>
      <c r="R420" s="344"/>
      <c r="S420" s="344"/>
      <c r="T420" s="344"/>
      <c r="U420" s="344" t="n">
        <f aca="false">E420-R420</f>
        <v>0</v>
      </c>
      <c r="V420" s="344" t="n">
        <f aca="false">F420-S420</f>
        <v>0</v>
      </c>
      <c r="W420" s="344" t="n">
        <f aca="false">G420-T420</f>
        <v>0</v>
      </c>
    </row>
    <row r="421" s="248" customFormat="true" ht="15" hidden="true" customHeight="true" outlineLevel="0" collapsed="false">
      <c r="A421" s="251" t="str">
        <f aca="false">A151</f>
        <v> - игрушки</v>
      </c>
      <c r="B421" s="251" t="str">
        <f aca="false">B151</f>
        <v>244</v>
      </c>
      <c r="C421" s="251" t="str">
        <f aca="false">C151</f>
        <v>310</v>
      </c>
      <c r="D421" s="345"/>
      <c r="E421" s="344"/>
      <c r="F421" s="344"/>
      <c r="G421" s="344"/>
      <c r="H421" s="247"/>
      <c r="I421" s="247"/>
      <c r="R421" s="344"/>
      <c r="S421" s="344"/>
      <c r="T421" s="344"/>
      <c r="U421" s="344" t="n">
        <f aca="false">E421-R421</f>
        <v>0</v>
      </c>
      <c r="V421" s="344" t="n">
        <f aca="false">F421-S421</f>
        <v>0</v>
      </c>
      <c r="W421" s="344" t="n">
        <f aca="false">G421-T421</f>
        <v>0</v>
      </c>
    </row>
    <row r="422" s="248" customFormat="true" ht="15" hidden="true" customHeight="true" outlineLevel="0" collapsed="false">
      <c r="A422" s="251" t="str">
        <f aca="false">A152</f>
        <v> - противопожарные средства</v>
      </c>
      <c r="B422" s="251" t="str">
        <f aca="false">B152</f>
        <v>244</v>
      </c>
      <c r="C422" s="251" t="str">
        <f aca="false">C152</f>
        <v>310</v>
      </c>
      <c r="D422" s="345"/>
      <c r="E422" s="344"/>
      <c r="F422" s="344"/>
      <c r="G422" s="344"/>
      <c r="H422" s="247"/>
      <c r="I422" s="247"/>
      <c r="R422" s="344"/>
      <c r="S422" s="344"/>
      <c r="T422" s="344"/>
      <c r="U422" s="344" t="n">
        <f aca="false">E422-R422</f>
        <v>0</v>
      </c>
      <c r="V422" s="344" t="n">
        <f aca="false">F422-S422</f>
        <v>0</v>
      </c>
      <c r="W422" s="344" t="n">
        <f aca="false">G422-T422</f>
        <v>0</v>
      </c>
    </row>
    <row r="423" s="248" customFormat="true" ht="15" hidden="true" customHeight="true" outlineLevel="0" collapsed="false">
      <c r="A423" s="251" t="str">
        <f aca="false">A153</f>
        <v> - кресла</v>
      </c>
      <c r="B423" s="251" t="str">
        <f aca="false">B153</f>
        <v>244</v>
      </c>
      <c r="C423" s="251" t="str">
        <f aca="false">C153</f>
        <v>310</v>
      </c>
      <c r="D423" s="345"/>
      <c r="E423" s="344"/>
      <c r="F423" s="344"/>
      <c r="G423" s="344"/>
      <c r="H423" s="247"/>
      <c r="I423" s="247"/>
      <c r="R423" s="344"/>
      <c r="S423" s="344"/>
      <c r="T423" s="344"/>
      <c r="U423" s="344" t="n">
        <f aca="false">E423-R423</f>
        <v>0</v>
      </c>
      <c r="V423" s="344" t="n">
        <f aca="false">F423-S423</f>
        <v>0</v>
      </c>
      <c r="W423" s="344" t="n">
        <f aca="false">G423-T423</f>
        <v>0</v>
      </c>
    </row>
    <row r="424" s="248" customFormat="true" ht="15" hidden="true" customHeight="true" outlineLevel="0" collapsed="false">
      <c r="A424" s="251" t="str">
        <f aca="false">A154</f>
        <v> - металлические входные двери</v>
      </c>
      <c r="B424" s="251" t="str">
        <f aca="false">B154</f>
        <v>244</v>
      </c>
      <c r="C424" s="251" t="str">
        <f aca="false">C154</f>
        <v>310</v>
      </c>
      <c r="D424" s="345"/>
      <c r="E424" s="344"/>
      <c r="F424" s="344"/>
      <c r="G424" s="344"/>
      <c r="H424" s="247"/>
      <c r="I424" s="247"/>
      <c r="R424" s="344"/>
      <c r="S424" s="344"/>
      <c r="T424" s="344"/>
      <c r="U424" s="344" t="n">
        <f aca="false">E424-R424</f>
        <v>0</v>
      </c>
      <c r="V424" s="344" t="n">
        <f aca="false">F424-S424</f>
        <v>0</v>
      </c>
      <c r="W424" s="344" t="n">
        <f aca="false">G424-T424</f>
        <v>0</v>
      </c>
    </row>
    <row r="425" s="196" customFormat="true" ht="30" hidden="false" customHeight="true" outlineLevel="0" collapsed="false">
      <c r="A425" s="231" t="str">
        <f aca="false">A155</f>
        <v> - увеличение стоимости материальных запасов, всего:</v>
      </c>
      <c r="B425" s="231" t="str">
        <f aca="false">B155</f>
        <v>244</v>
      </c>
      <c r="C425" s="231" t="str">
        <f aca="false">C155</f>
        <v>340</v>
      </c>
      <c r="D425" s="342"/>
      <c r="E425" s="246" t="n">
        <f aca="false">SUM(E426:E440)</f>
        <v>242109.68</v>
      </c>
      <c r="F425" s="246" t="n">
        <f aca="false">SUM(F426:F440)</f>
        <v>250000</v>
      </c>
      <c r="G425" s="246" t="n">
        <f aca="false">SUM(G426:G440)</f>
        <v>250000</v>
      </c>
      <c r="H425" s="230"/>
      <c r="I425" s="230"/>
      <c r="R425" s="246"/>
      <c r="S425" s="246"/>
      <c r="T425" s="246"/>
      <c r="U425" s="246" t="n">
        <f aca="false">E425-R425</f>
        <v>242109.68</v>
      </c>
      <c r="V425" s="246" t="n">
        <f aca="false">F425-S425</f>
        <v>250000</v>
      </c>
      <c r="W425" s="246" t="n">
        <f aca="false">G425-T425</f>
        <v>250000</v>
      </c>
    </row>
    <row r="426" s="240" customFormat="true" ht="15" hidden="true" customHeight="true" outlineLevel="0" collapsed="false">
      <c r="A426" s="231" t="str">
        <f aca="false">A156</f>
        <v> - бутылированная вода</v>
      </c>
      <c r="B426" s="231" t="str">
        <f aca="false">B156</f>
        <v>244</v>
      </c>
      <c r="C426" s="231" t="str">
        <f aca="false">C156</f>
        <v>342</v>
      </c>
      <c r="D426" s="232"/>
      <c r="E426" s="233"/>
      <c r="F426" s="233"/>
      <c r="G426" s="233"/>
      <c r="H426" s="239"/>
      <c r="I426" s="239"/>
      <c r="R426" s="233"/>
      <c r="S426" s="233"/>
      <c r="T426" s="233"/>
      <c r="U426" s="233" t="n">
        <f aca="false">E426-R426</f>
        <v>0</v>
      </c>
      <c r="V426" s="233" t="n">
        <f aca="false">F426-S426</f>
        <v>0</v>
      </c>
      <c r="W426" s="233" t="n">
        <f aca="false">G426-T426</f>
        <v>0</v>
      </c>
    </row>
    <row r="427" s="240" customFormat="true" ht="30" hidden="true" customHeight="true" outlineLevel="0" collapsed="false">
      <c r="A427" s="231" t="str">
        <f aca="false">A157</f>
        <v> - приобретение материалов в целях создания основных средств</v>
      </c>
      <c r="B427" s="231" t="str">
        <f aca="false">B157</f>
        <v>244</v>
      </c>
      <c r="C427" s="231" t="str">
        <f aca="false">C157</f>
        <v>347</v>
      </c>
      <c r="D427" s="232"/>
      <c r="E427" s="233"/>
      <c r="F427" s="233"/>
      <c r="G427" s="233"/>
      <c r="H427" s="239"/>
      <c r="I427" s="239"/>
      <c r="R427" s="233"/>
      <c r="S427" s="233"/>
      <c r="T427" s="233"/>
      <c r="U427" s="233" t="n">
        <f aca="false">E427-R427</f>
        <v>0</v>
      </c>
      <c r="V427" s="233" t="n">
        <f aca="false">F427-S427</f>
        <v>0</v>
      </c>
      <c r="W427" s="233" t="n">
        <f aca="false">G427-T427</f>
        <v>0</v>
      </c>
    </row>
    <row r="428" s="240" customFormat="true" ht="15" hidden="true" customHeight="true" outlineLevel="0" collapsed="false">
      <c r="A428" s="231" t="str">
        <f aca="false">A158</f>
        <v> - расходные материалы к комп.технике</v>
      </c>
      <c r="B428" s="231" t="str">
        <f aca="false">B158</f>
        <v>244</v>
      </c>
      <c r="C428" s="231" t="str">
        <f aca="false">C158</f>
        <v>346</v>
      </c>
      <c r="D428" s="232"/>
      <c r="E428" s="233"/>
      <c r="F428" s="233"/>
      <c r="G428" s="233"/>
      <c r="H428" s="239"/>
      <c r="I428" s="239"/>
      <c r="R428" s="233"/>
      <c r="S428" s="233"/>
      <c r="T428" s="233"/>
      <c r="U428" s="233" t="n">
        <f aca="false">E428-R428</f>
        <v>0</v>
      </c>
      <c r="V428" s="233" t="n">
        <f aca="false">F428-S428</f>
        <v>0</v>
      </c>
      <c r="W428" s="233" t="n">
        <f aca="false">G428-T428</f>
        <v>0</v>
      </c>
    </row>
    <row r="429" s="240" customFormat="true" ht="15" hidden="true" customHeight="true" outlineLevel="0" collapsed="false">
      <c r="A429" s="231" t="str">
        <f aca="false">A159</f>
        <v> - медикаменты</v>
      </c>
      <c r="B429" s="231" t="str">
        <f aca="false">B159</f>
        <v>244</v>
      </c>
      <c r="C429" s="231" t="str">
        <f aca="false">C159</f>
        <v>341</v>
      </c>
      <c r="D429" s="232"/>
      <c r="E429" s="233"/>
      <c r="F429" s="233"/>
      <c r="G429" s="233"/>
      <c r="H429" s="239"/>
      <c r="I429" s="239"/>
      <c r="R429" s="233"/>
      <c r="S429" s="233"/>
      <c r="T429" s="233"/>
      <c r="U429" s="233" t="n">
        <f aca="false">E429-R429</f>
        <v>0</v>
      </c>
      <c r="V429" s="233" t="n">
        <f aca="false">F429-S429</f>
        <v>0</v>
      </c>
      <c r="W429" s="233" t="n">
        <f aca="false">G429-T429</f>
        <v>0</v>
      </c>
    </row>
    <row r="430" s="240" customFormat="true" ht="15" hidden="false" customHeight="true" outlineLevel="0" collapsed="false">
      <c r="A430" s="231" t="str">
        <f aca="false">A160</f>
        <v> - строительные материалы</v>
      </c>
      <c r="B430" s="231" t="str">
        <f aca="false">B160</f>
        <v>244</v>
      </c>
      <c r="C430" s="231" t="str">
        <f aca="false">C160</f>
        <v>344</v>
      </c>
      <c r="D430" s="232"/>
      <c r="E430" s="233"/>
      <c r="F430" s="233"/>
      <c r="G430" s="233"/>
      <c r="H430" s="239"/>
      <c r="I430" s="239"/>
      <c r="R430" s="233"/>
      <c r="S430" s="233"/>
      <c r="T430" s="233"/>
      <c r="U430" s="233" t="n">
        <f aca="false">E430-R430</f>
        <v>0</v>
      </c>
      <c r="V430" s="233" t="n">
        <f aca="false">F430-S430</f>
        <v>0</v>
      </c>
      <c r="W430" s="233" t="n">
        <f aca="false">G430-T430</f>
        <v>0</v>
      </c>
    </row>
    <row r="431" s="240" customFormat="true" ht="15" hidden="false" customHeight="true" outlineLevel="0" collapsed="false">
      <c r="A431" s="231" t="str">
        <f aca="false">A161</f>
        <v> - продукты питания</v>
      </c>
      <c r="B431" s="231" t="str">
        <f aca="false">B161</f>
        <v>244</v>
      </c>
      <c r="C431" s="231" t="str">
        <f aca="false">C161</f>
        <v>342</v>
      </c>
      <c r="D431" s="232"/>
      <c r="E431" s="233" t="n">
        <f aca="false">'Приложение 4 расходы'!V655</f>
        <v>242109.68</v>
      </c>
      <c r="F431" s="233" t="n">
        <v>250000</v>
      </c>
      <c r="G431" s="233" t="n">
        <f aca="false">F431</f>
        <v>250000</v>
      </c>
      <c r="H431" s="239"/>
      <c r="I431" s="239"/>
      <c r="R431" s="233"/>
      <c r="S431" s="233"/>
      <c r="T431" s="233"/>
      <c r="U431" s="233" t="n">
        <f aca="false">E431-R431</f>
        <v>242109.68</v>
      </c>
      <c r="V431" s="233" t="n">
        <f aca="false">F431-S431</f>
        <v>250000</v>
      </c>
      <c r="W431" s="233" t="n">
        <f aca="false">G431-T431</f>
        <v>250000</v>
      </c>
    </row>
    <row r="432" s="240" customFormat="true" ht="15" hidden="true" customHeight="true" outlineLevel="0" collapsed="false">
      <c r="A432" s="231" t="str">
        <f aca="false">A162</f>
        <v> - канцелярские товары</v>
      </c>
      <c r="B432" s="231" t="str">
        <f aca="false">B162</f>
        <v>244</v>
      </c>
      <c r="C432" s="231" t="str">
        <f aca="false">C162</f>
        <v>346</v>
      </c>
      <c r="D432" s="232"/>
      <c r="E432" s="233"/>
      <c r="F432" s="233"/>
      <c r="G432" s="233"/>
      <c r="H432" s="239"/>
      <c r="I432" s="239"/>
      <c r="R432" s="233"/>
      <c r="S432" s="233"/>
      <c r="T432" s="233"/>
      <c r="U432" s="233" t="n">
        <f aca="false">E432-R432</f>
        <v>0</v>
      </c>
      <c r="V432" s="233" t="n">
        <f aca="false">F432-S432</f>
        <v>0</v>
      </c>
      <c r="W432" s="233" t="n">
        <f aca="false">G432-T432</f>
        <v>0</v>
      </c>
    </row>
    <row r="433" s="240" customFormat="true" ht="15" hidden="true" customHeight="true" outlineLevel="0" collapsed="false">
      <c r="A433" s="231" t="str">
        <f aca="false">A163</f>
        <v> - хозяйственные товары, электрика</v>
      </c>
      <c r="B433" s="231" t="str">
        <f aca="false">B163</f>
        <v>244</v>
      </c>
      <c r="C433" s="231" t="str">
        <f aca="false">C163</f>
        <v>346</v>
      </c>
      <c r="D433" s="232"/>
      <c r="E433" s="233"/>
      <c r="F433" s="233"/>
      <c r="G433" s="233"/>
      <c r="H433" s="239"/>
      <c r="I433" s="239"/>
      <c r="R433" s="233"/>
      <c r="S433" s="233"/>
      <c r="T433" s="233"/>
      <c r="U433" s="233" t="n">
        <f aca="false">E433-R433</f>
        <v>0</v>
      </c>
      <c r="V433" s="233" t="n">
        <f aca="false">F433-S433</f>
        <v>0</v>
      </c>
      <c r="W433" s="233" t="n">
        <f aca="false">G433-T433</f>
        <v>0</v>
      </c>
    </row>
    <row r="434" s="240" customFormat="true" ht="15" hidden="true" customHeight="true" outlineLevel="0" collapsed="false">
      <c r="A434" s="231" t="str">
        <f aca="false">A164</f>
        <v> - бланки</v>
      </c>
      <c r="B434" s="231" t="str">
        <f aca="false">B164</f>
        <v>244</v>
      </c>
      <c r="C434" s="231" t="str">
        <f aca="false">C164</f>
        <v>346</v>
      </c>
      <c r="D434" s="232"/>
      <c r="E434" s="233"/>
      <c r="F434" s="233"/>
      <c r="G434" s="233"/>
      <c r="H434" s="239"/>
      <c r="I434" s="239"/>
      <c r="R434" s="233"/>
      <c r="S434" s="233"/>
      <c r="T434" s="233"/>
      <c r="U434" s="233" t="n">
        <f aca="false">E434-R434</f>
        <v>0</v>
      </c>
      <c r="V434" s="233" t="n">
        <f aca="false">F434-S434</f>
        <v>0</v>
      </c>
      <c r="W434" s="233" t="n">
        <f aca="false">G434-T434</f>
        <v>0</v>
      </c>
    </row>
    <row r="435" s="240" customFormat="true" ht="15" hidden="true" customHeight="true" outlineLevel="0" collapsed="false">
      <c r="A435" s="231" t="str">
        <f aca="false">A165</f>
        <v> - моющие</v>
      </c>
      <c r="B435" s="231" t="str">
        <f aca="false">B165</f>
        <v>244</v>
      </c>
      <c r="C435" s="231" t="str">
        <f aca="false">C165</f>
        <v>346</v>
      </c>
      <c r="D435" s="232"/>
      <c r="E435" s="233"/>
      <c r="F435" s="233"/>
      <c r="G435" s="233"/>
      <c r="H435" s="239"/>
      <c r="I435" s="239"/>
      <c r="R435" s="233"/>
      <c r="S435" s="233"/>
      <c r="T435" s="233"/>
      <c r="U435" s="233" t="n">
        <f aca="false">E435-R435</f>
        <v>0</v>
      </c>
      <c r="V435" s="233" t="n">
        <f aca="false">F435-S435</f>
        <v>0</v>
      </c>
      <c r="W435" s="233" t="n">
        <f aca="false">G435-T435</f>
        <v>0</v>
      </c>
    </row>
    <row r="436" s="240" customFormat="true" ht="15" hidden="true" customHeight="true" outlineLevel="0" collapsed="false">
      <c r="A436" s="231" t="str">
        <f aca="false">A166</f>
        <v> - новогодние подарки детям сотрудников</v>
      </c>
      <c r="B436" s="231" t="str">
        <f aca="false">B166</f>
        <v>244</v>
      </c>
      <c r="C436" s="231" t="str">
        <f aca="false">C166</f>
        <v>349</v>
      </c>
      <c r="D436" s="232"/>
      <c r="E436" s="233"/>
      <c r="F436" s="233"/>
      <c r="G436" s="233"/>
      <c r="H436" s="239"/>
      <c r="I436" s="239"/>
      <c r="R436" s="233"/>
      <c r="S436" s="233"/>
      <c r="T436" s="233"/>
      <c r="U436" s="233" t="n">
        <f aca="false">E436-R436</f>
        <v>0</v>
      </c>
      <c r="V436" s="233" t="n">
        <f aca="false">F436-S436</f>
        <v>0</v>
      </c>
      <c r="W436" s="233" t="n">
        <f aca="false">G436-T436</f>
        <v>0</v>
      </c>
    </row>
    <row r="437" s="240" customFormat="true" ht="15" hidden="true" customHeight="true" outlineLevel="0" collapsed="false">
      <c r="A437" s="231" t="str">
        <f aca="false">A167</f>
        <v> - новогодние подарки сотрудникам</v>
      </c>
      <c r="B437" s="231" t="str">
        <f aca="false">B167</f>
        <v>244</v>
      </c>
      <c r="C437" s="231" t="str">
        <f aca="false">C167</f>
        <v>349</v>
      </c>
      <c r="D437" s="232"/>
      <c r="E437" s="233"/>
      <c r="F437" s="233"/>
      <c r="G437" s="233"/>
      <c r="H437" s="239"/>
      <c r="I437" s="239"/>
      <c r="R437" s="233"/>
      <c r="S437" s="233"/>
      <c r="T437" s="233"/>
      <c r="U437" s="233" t="n">
        <f aca="false">E437-R437</f>
        <v>0</v>
      </c>
      <c r="V437" s="233" t="n">
        <f aca="false">F437-S437</f>
        <v>0</v>
      </c>
      <c r="W437" s="233" t="n">
        <f aca="false">G437-T437</f>
        <v>0</v>
      </c>
    </row>
    <row r="438" s="240" customFormat="true" ht="15" hidden="true" customHeight="false" outlineLevel="0" collapsed="false">
      <c r="A438" s="231" t="str">
        <f aca="false">A168</f>
        <v> - прочие материальные запасы</v>
      </c>
      <c r="B438" s="231" t="str">
        <f aca="false">B168</f>
        <v>244</v>
      </c>
      <c r="C438" s="231" t="str">
        <f aca="false">C168</f>
        <v>346</v>
      </c>
      <c r="D438" s="232"/>
      <c r="E438" s="233"/>
      <c r="F438" s="233"/>
      <c r="G438" s="233"/>
      <c r="H438" s="239"/>
      <c r="I438" s="239"/>
      <c r="R438" s="233"/>
      <c r="S438" s="233"/>
      <c r="T438" s="233"/>
      <c r="U438" s="233" t="n">
        <f aca="false">E438-R438</f>
        <v>0</v>
      </c>
      <c r="V438" s="233" t="n">
        <f aca="false">F438-S438</f>
        <v>0</v>
      </c>
      <c r="W438" s="233" t="n">
        <f aca="false">G438-T438</f>
        <v>0</v>
      </c>
    </row>
    <row r="439" s="240" customFormat="true" ht="15" hidden="true" customHeight="true" outlineLevel="0" collapsed="false">
      <c r="A439" s="231" t="str">
        <f aca="false">A169</f>
        <v> - спецодежда МОП</v>
      </c>
      <c r="B439" s="231" t="str">
        <f aca="false">B169</f>
        <v>244</v>
      </c>
      <c r="C439" s="231" t="str">
        <f aca="false">C169</f>
        <v>345</v>
      </c>
      <c r="D439" s="232"/>
      <c r="E439" s="233"/>
      <c r="F439" s="233"/>
      <c r="G439" s="233"/>
      <c r="H439" s="239"/>
      <c r="I439" s="239"/>
      <c r="R439" s="233"/>
      <c r="S439" s="233"/>
      <c r="T439" s="233"/>
      <c r="U439" s="233" t="n">
        <f aca="false">E439-R439</f>
        <v>0</v>
      </c>
      <c r="V439" s="233" t="n">
        <f aca="false">F439-S439</f>
        <v>0</v>
      </c>
      <c r="W439" s="233" t="n">
        <f aca="false">G439-T439</f>
        <v>0</v>
      </c>
    </row>
    <row r="440" s="240" customFormat="true" ht="15" hidden="false" customHeight="true" outlineLevel="0" collapsed="false">
      <c r="A440" s="231" t="str">
        <f aca="false">A170</f>
        <v> - лагерь дневного пребывания</v>
      </c>
      <c r="B440" s="231" t="str">
        <f aca="false">B170</f>
        <v>244</v>
      </c>
      <c r="C440" s="231" t="str">
        <f aca="false">C170</f>
        <v>346</v>
      </c>
      <c r="D440" s="232"/>
      <c r="E440" s="233"/>
      <c r="F440" s="233"/>
      <c r="G440" s="233"/>
      <c r="H440" s="239"/>
      <c r="I440" s="239"/>
      <c r="R440" s="233"/>
      <c r="S440" s="233"/>
      <c r="T440" s="233"/>
      <c r="U440" s="233" t="n">
        <f aca="false">E2230-R2230</f>
        <v>0</v>
      </c>
      <c r="V440" s="233" t="n">
        <f aca="false">F2230-S2230</f>
        <v>0</v>
      </c>
      <c r="W440" s="233" t="n">
        <f aca="false">G2230-T2230</f>
        <v>0</v>
      </c>
    </row>
    <row r="441" s="196" customFormat="true" ht="14.25" hidden="false" customHeight="true" outlineLevel="0" collapsed="false">
      <c r="A441" s="265" t="s">
        <v>776</v>
      </c>
      <c r="B441" s="266"/>
      <c r="C441" s="266"/>
      <c r="D441" s="266" t="s">
        <v>34</v>
      </c>
      <c r="E441" s="267" t="n">
        <f aca="false">SUM(E2232,E2233,E2234,E2235,E2236,E2237,E2238,E456,E454,E480,E498,E500,E501,E502,E503,E505,E515,E452,E455,E499,E451,E453,E497,E504)</f>
        <v>0</v>
      </c>
      <c r="F441" s="267" t="n">
        <f aca="false">SUM(F2232,F2233,F2234,F2235,F2236,F2237,F2238,F456,F454,F480,F498,F500,F501,F502,F503,F505,F515,F452,F455,F499,F451,F453,F497,F504)</f>
        <v>0</v>
      </c>
      <c r="G441" s="267" t="n">
        <f aca="false">SUM(G2232,G2233,G2234,G2235,G2236,G2237,G2238,G456,G454,G480,G498,G500,G501,G502,G503,G505,G515,G452,G455,G499,G451,G453,G497,G504)</f>
        <v>0</v>
      </c>
      <c r="H441" s="275"/>
      <c r="I441" s="230"/>
      <c r="R441" s="216"/>
      <c r="S441" s="216"/>
      <c r="T441" s="216"/>
      <c r="U441" s="216" t="n">
        <f aca="false">E2231-R2231</f>
        <v>0</v>
      </c>
      <c r="V441" s="216" t="n">
        <f aca="false">F2231-S2231</f>
        <v>0</v>
      </c>
      <c r="W441" s="216" t="n">
        <f aca="false">G2231-T2231</f>
        <v>0</v>
      </c>
    </row>
    <row r="442" customFormat="false" ht="15" hidden="true" customHeight="true" outlineLevel="0" collapsed="false">
      <c r="A442" s="348" t="str">
        <f aca="false">A82</f>
        <v> - заработная плата</v>
      </c>
      <c r="B442" s="348" t="str">
        <f aca="false">B82</f>
        <v>111</v>
      </c>
      <c r="C442" s="348" t="str">
        <f aca="false">C82</f>
        <v>211</v>
      </c>
      <c r="D442" s="232" t="s">
        <v>34</v>
      </c>
      <c r="E442" s="233"/>
      <c r="F442" s="233"/>
      <c r="G442" s="233"/>
      <c r="H442" s="193"/>
      <c r="R442" s="233"/>
      <c r="S442" s="233"/>
      <c r="T442" s="233"/>
      <c r="U442" s="233" t="n">
        <f aca="false">E2232-R2232</f>
        <v>0</v>
      </c>
      <c r="V442" s="233" t="n">
        <f aca="false">F2232-S2232</f>
        <v>0</v>
      </c>
      <c r="W442" s="233" t="n">
        <f aca="false">G2232-T2232</f>
        <v>0</v>
      </c>
    </row>
    <row r="443" customFormat="false" ht="15" hidden="true" customHeight="true" outlineLevel="0" collapsed="false">
      <c r="A443" s="231" t="str">
        <f aca="false">A83</f>
        <v> - 3 дн б/л за счет работодателя</v>
      </c>
      <c r="B443" s="231" t="str">
        <f aca="false">B83</f>
        <v>111</v>
      </c>
      <c r="C443" s="231" t="str">
        <f aca="false">C83</f>
        <v>266</v>
      </c>
      <c r="D443" s="232" t="s">
        <v>34</v>
      </c>
      <c r="E443" s="233"/>
      <c r="F443" s="233"/>
      <c r="G443" s="233"/>
      <c r="H443" s="193"/>
      <c r="I443" s="193"/>
      <c r="J443" s="193"/>
      <c r="R443" s="233"/>
      <c r="S443" s="233"/>
      <c r="T443" s="233"/>
      <c r="U443" s="233" t="n">
        <f aca="false">E2233-R2233</f>
        <v>0</v>
      </c>
      <c r="V443" s="233" t="n">
        <f aca="false">F2233-S2233</f>
        <v>0</v>
      </c>
      <c r="W443" s="233" t="n">
        <f aca="false">G2233-T2233</f>
        <v>0</v>
      </c>
    </row>
    <row r="444" s="240" customFormat="true" ht="15" hidden="true" customHeight="true" outlineLevel="0" collapsed="false">
      <c r="A444" s="231" t="str">
        <f aca="false">A84</f>
        <v> - пособие по уходу за ребенком</v>
      </c>
      <c r="B444" s="231" t="str">
        <f aca="false">B84</f>
        <v>112</v>
      </c>
      <c r="C444" s="231" t="str">
        <f aca="false">C84</f>
        <v>266</v>
      </c>
      <c r="D444" s="232" t="s">
        <v>34</v>
      </c>
      <c r="E444" s="233"/>
      <c r="F444" s="233"/>
      <c r="G444" s="233"/>
      <c r="H444" s="239"/>
      <c r="I444" s="239"/>
      <c r="R444" s="233"/>
      <c r="S444" s="233"/>
      <c r="T444" s="233"/>
      <c r="U444" s="233" t="n">
        <f aca="false">E2234-R2234</f>
        <v>0</v>
      </c>
      <c r="V444" s="233" t="n">
        <f aca="false">F2234-S2234</f>
        <v>0</v>
      </c>
      <c r="W444" s="233" t="n">
        <f aca="false">G2234-T2234</f>
        <v>0</v>
      </c>
    </row>
    <row r="445" s="240" customFormat="true" ht="15" hidden="true" customHeight="true" outlineLevel="0" collapsed="false">
      <c r="A445" s="231" t="str">
        <f aca="false">A85</f>
        <v> - предварительный мед.осмотр (возм.расх.)</v>
      </c>
      <c r="B445" s="231" t="str">
        <f aca="false">B85</f>
        <v>112</v>
      </c>
      <c r="C445" s="231" t="str">
        <f aca="false">C85</f>
        <v>226</v>
      </c>
      <c r="D445" s="232" t="s">
        <v>34</v>
      </c>
      <c r="E445" s="233"/>
      <c r="F445" s="233"/>
      <c r="G445" s="233"/>
      <c r="H445" s="239"/>
      <c r="I445" s="239"/>
      <c r="R445" s="233"/>
      <c r="S445" s="233"/>
      <c r="T445" s="233"/>
      <c r="U445" s="233" t="n">
        <f aca="false">E2235-R2235</f>
        <v>0</v>
      </c>
      <c r="V445" s="233" t="n">
        <f aca="false">F2235-S2235</f>
        <v>0</v>
      </c>
      <c r="W445" s="233" t="n">
        <f aca="false">G2235-T2235</f>
        <v>0</v>
      </c>
    </row>
    <row r="446" s="240" customFormat="true" ht="15" hidden="true" customHeight="true" outlineLevel="0" collapsed="false">
      <c r="A446" s="231" t="str">
        <f aca="false">A86</f>
        <v> - выходное пособие</v>
      </c>
      <c r="B446" s="231" t="str">
        <f aca="false">B86</f>
        <v>112</v>
      </c>
      <c r="C446" s="231" t="str">
        <f aca="false">C86</f>
        <v>266</v>
      </c>
      <c r="D446" s="232" t="s">
        <v>34</v>
      </c>
      <c r="E446" s="233"/>
      <c r="F446" s="233"/>
      <c r="G446" s="233"/>
      <c r="H446" s="239"/>
      <c r="I446" s="239"/>
      <c r="R446" s="233"/>
      <c r="S446" s="233"/>
      <c r="T446" s="233"/>
      <c r="U446" s="233" t="n">
        <f aca="false">E2236-R2236</f>
        <v>0</v>
      </c>
      <c r="V446" s="233" t="n">
        <f aca="false">F2236-S2236</f>
        <v>0</v>
      </c>
      <c r="W446" s="233" t="n">
        <f aca="false">G2236-T2236</f>
        <v>0</v>
      </c>
    </row>
    <row r="447" customFormat="false" ht="15" hidden="true" customHeight="true" outlineLevel="0" collapsed="false">
      <c r="A447" s="231" t="str">
        <f aca="false">A87</f>
        <v> - начисления на оплату труда</v>
      </c>
      <c r="B447" s="231" t="str">
        <f aca="false">B87</f>
        <v>119</v>
      </c>
      <c r="C447" s="231" t="str">
        <f aca="false">C87</f>
        <v>213</v>
      </c>
      <c r="D447" s="232" t="s">
        <v>34</v>
      </c>
      <c r="E447" s="233"/>
      <c r="F447" s="233"/>
      <c r="G447" s="233"/>
      <c r="H447" s="193"/>
      <c r="R447" s="233"/>
      <c r="S447" s="233"/>
      <c r="T447" s="233"/>
      <c r="U447" s="233" t="n">
        <f aca="false">E2237-R2237</f>
        <v>0</v>
      </c>
      <c r="V447" s="233" t="n">
        <f aca="false">F2237-S2237</f>
        <v>0</v>
      </c>
      <c r="W447" s="233" t="n">
        <f aca="false">G2237-T2237</f>
        <v>0</v>
      </c>
    </row>
    <row r="448" s="196" customFormat="true" ht="15" hidden="true" customHeight="true" outlineLevel="0" collapsed="false">
      <c r="A448" s="231" t="str">
        <f aca="false">A88</f>
        <v> - услуги связи, всего:</v>
      </c>
      <c r="B448" s="231" t="str">
        <f aca="false">B88</f>
        <v>244</v>
      </c>
      <c r="C448" s="231" t="str">
        <f aca="false">C88</f>
        <v>221</v>
      </c>
      <c r="D448" s="245"/>
      <c r="E448" s="216" t="n">
        <f aca="false">SUM(E450:E451)</f>
        <v>0</v>
      </c>
      <c r="F448" s="216" t="n">
        <f aca="false">SUM(F450:F451)</f>
        <v>0</v>
      </c>
      <c r="G448" s="216" t="n">
        <f aca="false">SUM(G450:G451)</f>
        <v>0</v>
      </c>
      <c r="H448" s="230"/>
      <c r="R448" s="216"/>
      <c r="S448" s="216"/>
      <c r="T448" s="216"/>
      <c r="U448" s="216" t="n">
        <f aca="false">E2238-R2238</f>
        <v>0</v>
      </c>
      <c r="V448" s="216" t="n">
        <f aca="false">F2238-S2238</f>
        <v>0</v>
      </c>
      <c r="W448" s="216" t="n">
        <f aca="false">G2238-T2238</f>
        <v>0</v>
      </c>
    </row>
    <row r="449" customFormat="false" ht="30" hidden="true" customHeight="true" outlineLevel="0" collapsed="false">
      <c r="A449" s="231" t="str">
        <f aca="false">A89</f>
        <v>   в том числе:
    - прочие (конверты, почтовые отправления)</v>
      </c>
      <c r="B449" s="231" t="str">
        <f aca="false">B89</f>
        <v>244</v>
      </c>
      <c r="C449" s="231" t="str">
        <f aca="false">C89</f>
        <v>221</v>
      </c>
      <c r="D449" s="232"/>
      <c r="E449" s="233"/>
      <c r="F449" s="233"/>
      <c r="G449" s="233"/>
      <c r="H449" s="193"/>
      <c r="I449" s="193"/>
      <c r="R449" s="233"/>
      <c r="S449" s="233"/>
      <c r="T449" s="233"/>
      <c r="U449" s="233" t="n">
        <f aca="false">E2239-R2239</f>
        <v>0</v>
      </c>
      <c r="V449" s="233" t="n">
        <f aca="false">F2239-S2239</f>
        <v>0</v>
      </c>
      <c r="W449" s="233" t="n">
        <f aca="false">G2239-T2239</f>
        <v>0</v>
      </c>
    </row>
    <row r="450" s="240" customFormat="true" ht="15" hidden="true" customHeight="true" outlineLevel="0" collapsed="false">
      <c r="A450" s="231" t="str">
        <f aca="false">A90</f>
        <v>    - интернет </v>
      </c>
      <c r="B450" s="231" t="str">
        <f aca="false">B90</f>
        <v>244</v>
      </c>
      <c r="C450" s="231" t="str">
        <f aca="false">C90</f>
        <v>221</v>
      </c>
      <c r="D450" s="232"/>
      <c r="E450" s="233"/>
      <c r="F450" s="233"/>
      <c r="G450" s="233"/>
      <c r="H450" s="239"/>
      <c r="I450" s="239"/>
      <c r="R450" s="233"/>
      <c r="S450" s="233"/>
      <c r="T450" s="233"/>
      <c r="U450" s="233" t="n">
        <f aca="false">E450-R450</f>
        <v>0</v>
      </c>
      <c r="V450" s="233" t="n">
        <f aca="false">F450-S450</f>
        <v>0</v>
      </c>
      <c r="W450" s="233" t="n">
        <f aca="false">G450-T450</f>
        <v>0</v>
      </c>
    </row>
    <row r="451" s="240" customFormat="true" ht="15" hidden="false" customHeight="true" outlineLevel="0" collapsed="false">
      <c r="A451" s="231" t="str">
        <f aca="false">A91</f>
        <v> - транспортные расходы</v>
      </c>
      <c r="B451" s="231" t="str">
        <f aca="false">B91</f>
        <v>244</v>
      </c>
      <c r="C451" s="231" t="str">
        <f aca="false">C91</f>
        <v>222</v>
      </c>
      <c r="D451" s="232"/>
      <c r="E451" s="233"/>
      <c r="F451" s="233"/>
      <c r="G451" s="233"/>
      <c r="I451" s="239"/>
      <c r="R451" s="233"/>
      <c r="S451" s="233"/>
      <c r="T451" s="233"/>
      <c r="U451" s="233" t="n">
        <f aca="false">E451-R451</f>
        <v>0</v>
      </c>
      <c r="V451" s="233" t="n">
        <f aca="false">F451-S451</f>
        <v>0</v>
      </c>
      <c r="W451" s="233" t="n">
        <f aca="false">G451-T451</f>
        <v>0</v>
      </c>
    </row>
    <row r="452" customFormat="false" ht="15" hidden="false" customHeight="true" outlineLevel="0" collapsed="false">
      <c r="A452" s="231" t="str">
        <f aca="false">A92</f>
        <v> - коммунальные расходы (вода)</v>
      </c>
      <c r="B452" s="231" t="str">
        <f aca="false">B92</f>
        <v>247</v>
      </c>
      <c r="C452" s="231" t="str">
        <f aca="false">C92</f>
        <v>223</v>
      </c>
      <c r="D452" s="232" t="s">
        <v>548</v>
      </c>
      <c r="E452" s="233" t="n">
        <f aca="false">'Приложение 4 расходы'!V160</f>
        <v>0</v>
      </c>
      <c r="F452" s="233"/>
      <c r="G452" s="233"/>
      <c r="H452" s="193"/>
      <c r="I452" s="193"/>
      <c r="J452" s="193"/>
      <c r="K452" s="193"/>
      <c r="R452" s="233"/>
      <c r="S452" s="233"/>
      <c r="T452" s="233"/>
      <c r="U452" s="233" t="n">
        <f aca="false">E452-R452</f>
        <v>0</v>
      </c>
      <c r="V452" s="233" t="n">
        <f aca="false">F452-S452</f>
        <v>0</v>
      </c>
      <c r="W452" s="233" t="n">
        <f aca="false">G452-T452</f>
        <v>0</v>
      </c>
    </row>
    <row r="453" customFormat="false" ht="15" hidden="false" customHeight="true" outlineLevel="0" collapsed="false">
      <c r="A453" s="231" t="str">
        <f aca="false">A93</f>
        <v> - коммунальные расходы (тепло+свет)</v>
      </c>
      <c r="B453" s="231" t="str">
        <f aca="false">B93</f>
        <v>247</v>
      </c>
      <c r="C453" s="231" t="str">
        <f aca="false">C93</f>
        <v>223</v>
      </c>
      <c r="D453" s="232" t="s">
        <v>548</v>
      </c>
      <c r="E453" s="233"/>
      <c r="F453" s="233"/>
      <c r="G453" s="233"/>
      <c r="H453" s="193"/>
      <c r="I453" s="193"/>
      <c r="J453" s="193"/>
      <c r="K453" s="193"/>
      <c r="R453" s="233"/>
      <c r="S453" s="233"/>
      <c r="T453" s="233"/>
      <c r="U453" s="233" t="n">
        <f aca="false">E453-R453</f>
        <v>0</v>
      </c>
      <c r="V453" s="233" t="n">
        <f aca="false">F453-S453</f>
        <v>0</v>
      </c>
      <c r="W453" s="233" t="n">
        <f aca="false">G453-T453</f>
        <v>0</v>
      </c>
    </row>
    <row r="454" customFormat="false" ht="15" hidden="false" customHeight="true" outlineLevel="0" collapsed="false">
      <c r="A454" s="231" t="str">
        <f aca="false">A94</f>
        <v>    - ЖБО </v>
      </c>
      <c r="B454" s="231" t="str">
        <f aca="false">B94</f>
        <v>244</v>
      </c>
      <c r="C454" s="231" t="str">
        <f aca="false">C94</f>
        <v>223</v>
      </c>
      <c r="D454" s="232" t="s">
        <v>548</v>
      </c>
      <c r="E454" s="233"/>
      <c r="F454" s="233"/>
      <c r="G454" s="233"/>
      <c r="H454" s="240"/>
      <c r="I454" s="239"/>
      <c r="J454" s="193"/>
      <c r="K454" s="193"/>
      <c r="R454" s="233"/>
      <c r="S454" s="233"/>
      <c r="T454" s="233"/>
      <c r="U454" s="233" t="n">
        <f aca="false">E454-R454</f>
        <v>0</v>
      </c>
      <c r="V454" s="233" t="n">
        <f aca="false">F454-S454</f>
        <v>0</v>
      </c>
      <c r="W454" s="233" t="n">
        <f aca="false">G454-T454</f>
        <v>0</v>
      </c>
    </row>
    <row r="455" s="240" customFormat="true" ht="15" hidden="false" customHeight="true" outlineLevel="0" collapsed="false">
      <c r="A455" s="231" t="str">
        <f aca="false">A95</f>
        <v> - арендная плата </v>
      </c>
      <c r="B455" s="231" t="str">
        <f aca="false">B95</f>
        <v>244</v>
      </c>
      <c r="C455" s="231" t="str">
        <f aca="false">C95</f>
        <v>224</v>
      </c>
      <c r="D455" s="232" t="s">
        <v>548</v>
      </c>
      <c r="E455" s="233"/>
      <c r="F455" s="233"/>
      <c r="G455" s="233"/>
      <c r="H455" s="239"/>
      <c r="I455" s="239"/>
      <c r="J455" s="239"/>
      <c r="K455" s="193"/>
      <c r="R455" s="233"/>
      <c r="S455" s="233"/>
      <c r="T455" s="233"/>
      <c r="U455" s="233" t="n">
        <f aca="false">E455-R455</f>
        <v>0</v>
      </c>
      <c r="V455" s="233" t="n">
        <f aca="false">F455-S455</f>
        <v>0</v>
      </c>
      <c r="W455" s="233" t="n">
        <f aca="false">G455-T455</f>
        <v>0</v>
      </c>
    </row>
    <row r="456" s="196" customFormat="true" ht="15" hidden="false" customHeight="true" outlineLevel="0" collapsed="false">
      <c r="A456" s="231" t="str">
        <f aca="false">A96</f>
        <v> - услуги по содержанию имущества, всего:</v>
      </c>
      <c r="B456" s="231" t="str">
        <f aca="false">B96</f>
        <v>244</v>
      </c>
      <c r="C456" s="231" t="str">
        <f aca="false">C96</f>
        <v>225</v>
      </c>
      <c r="D456" s="342"/>
      <c r="E456" s="246" t="n">
        <f aca="false">SUM(E457:E479)</f>
        <v>0</v>
      </c>
      <c r="F456" s="246" t="n">
        <f aca="false">SUM(F457:F479)</f>
        <v>0</v>
      </c>
      <c r="G456" s="246" t="n">
        <f aca="false">SUM(G457:G479)</f>
        <v>0</v>
      </c>
      <c r="H456" s="230"/>
      <c r="I456" s="230"/>
      <c r="J456" s="230"/>
      <c r="K456" s="230"/>
      <c r="R456" s="246"/>
      <c r="S456" s="246"/>
      <c r="T456" s="246"/>
      <c r="U456" s="246" t="n">
        <f aca="false">E456-R456</f>
        <v>0</v>
      </c>
      <c r="V456" s="246" t="n">
        <f aca="false">F456-S456</f>
        <v>0</v>
      </c>
      <c r="W456" s="246" t="n">
        <f aca="false">G456-T456</f>
        <v>0</v>
      </c>
    </row>
    <row r="457" customFormat="false" ht="45" hidden="true" customHeight="true" outlineLevel="0" collapsed="false">
      <c r="A457" s="231" t="str">
        <f aca="false">A97</f>
        <v>   в том числе:
    - тек.ремонт (отопление, водопровод, электросетей)</v>
      </c>
      <c r="B457" s="231" t="str">
        <f aca="false">B97</f>
        <v>244</v>
      </c>
      <c r="C457" s="231" t="str">
        <f aca="false">C97</f>
        <v>225</v>
      </c>
      <c r="D457" s="232" t="s">
        <v>548</v>
      </c>
      <c r="E457" s="233"/>
      <c r="F457" s="233"/>
      <c r="G457" s="233"/>
      <c r="H457" s="193"/>
      <c r="I457" s="193"/>
      <c r="J457" s="193"/>
      <c r="K457" s="193"/>
      <c r="R457" s="233"/>
      <c r="S457" s="233"/>
      <c r="T457" s="233"/>
      <c r="U457" s="233" t="n">
        <f aca="false">E457-R457</f>
        <v>0</v>
      </c>
      <c r="V457" s="233" t="n">
        <f aca="false">F457-S457</f>
        <v>0</v>
      </c>
      <c r="W457" s="233" t="n">
        <f aca="false">G457-T457</f>
        <v>0</v>
      </c>
    </row>
    <row r="458" s="258" customFormat="true" ht="15" hidden="true" customHeight="true" outlineLevel="0" collapsed="false">
      <c r="A458" s="231" t="str">
        <f aca="false">A98</f>
        <v>    - очистка кровли от снега</v>
      </c>
      <c r="B458" s="231" t="str">
        <f aca="false">B98</f>
        <v>244</v>
      </c>
      <c r="C458" s="231" t="str">
        <f aca="false">C98</f>
        <v>225</v>
      </c>
      <c r="D458" s="232" t="s">
        <v>548</v>
      </c>
      <c r="E458" s="233"/>
      <c r="F458" s="233"/>
      <c r="G458" s="233"/>
      <c r="I458" s="257"/>
      <c r="J458" s="257"/>
      <c r="K458" s="257"/>
      <c r="R458" s="233"/>
      <c r="S458" s="233"/>
      <c r="T458" s="233"/>
      <c r="U458" s="233" t="n">
        <f aca="false">E458-R458</f>
        <v>0</v>
      </c>
      <c r="V458" s="233" t="n">
        <f aca="false">F458-S458</f>
        <v>0</v>
      </c>
      <c r="W458" s="233" t="n">
        <f aca="false">G458-T458</f>
        <v>0</v>
      </c>
    </row>
    <row r="459" customFormat="false" ht="30" hidden="true" customHeight="true" outlineLevel="0" collapsed="false">
      <c r="A459" s="231" t="str">
        <f aca="false">A99</f>
        <v>    - текущий ремонт кровли, крыльца, заделка швов, асфальтирование территории</v>
      </c>
      <c r="B459" s="231" t="str">
        <f aca="false">B99</f>
        <v>244</v>
      </c>
      <c r="C459" s="231" t="str">
        <f aca="false">C99</f>
        <v>225</v>
      </c>
      <c r="D459" s="232" t="s">
        <v>548</v>
      </c>
      <c r="E459" s="233"/>
      <c r="F459" s="233"/>
      <c r="G459" s="233"/>
      <c r="H459" s="193"/>
      <c r="I459" s="193"/>
      <c r="J459" s="193"/>
      <c r="K459" s="193"/>
      <c r="R459" s="233"/>
      <c r="S459" s="233"/>
      <c r="T459" s="233"/>
      <c r="U459" s="233" t="n">
        <f aca="false">E459-R459</f>
        <v>0</v>
      </c>
      <c r="V459" s="233" t="n">
        <f aca="false">F459-S459</f>
        <v>0</v>
      </c>
      <c r="W459" s="233" t="n">
        <f aca="false">G459-T459</f>
        <v>0</v>
      </c>
    </row>
    <row r="460" customFormat="false" ht="15" hidden="true" customHeight="true" outlineLevel="0" collapsed="false">
      <c r="A460" s="231" t="str">
        <f aca="false">A100</f>
        <v>    - аварийно-техническое обслуживание зданий</v>
      </c>
      <c r="B460" s="231" t="str">
        <f aca="false">B100</f>
        <v>244</v>
      </c>
      <c r="C460" s="231" t="str">
        <f aca="false">C100</f>
        <v>225</v>
      </c>
      <c r="D460" s="232" t="s">
        <v>861</v>
      </c>
      <c r="E460" s="233" t="n">
        <f aca="false">'Приложение 4 расходы'!V291</f>
        <v>0</v>
      </c>
      <c r="F460" s="233"/>
      <c r="G460" s="233"/>
      <c r="H460" s="193"/>
      <c r="I460" s="193"/>
      <c r="J460" s="193"/>
      <c r="K460" s="193"/>
      <c r="R460" s="233"/>
      <c r="S460" s="233"/>
      <c r="T460" s="233"/>
      <c r="U460" s="233" t="n">
        <f aca="false">E460-R460</f>
        <v>0</v>
      </c>
      <c r="V460" s="233" t="n">
        <f aca="false">F460-S460</f>
        <v>0</v>
      </c>
      <c r="W460" s="233" t="n">
        <f aca="false">G460-T460</f>
        <v>0</v>
      </c>
    </row>
    <row r="461" customFormat="false" ht="30" hidden="true" customHeight="true" outlineLevel="0" collapsed="false">
      <c r="A461" s="231" t="str">
        <f aca="false">A101</f>
        <v>    - содержание мест общего пользования (ПЖРЭТ), взносы на кап.ремонт</v>
      </c>
      <c r="B461" s="231" t="str">
        <f aca="false">B101</f>
        <v>244</v>
      </c>
      <c r="C461" s="231" t="str">
        <f aca="false">C101</f>
        <v>225</v>
      </c>
      <c r="D461" s="232" t="s">
        <v>861</v>
      </c>
      <c r="E461" s="233" t="n">
        <f aca="false">'Приложение 4 расходы'!V272+'Приложение 4 расходы'!V281</f>
        <v>0</v>
      </c>
      <c r="F461" s="233"/>
      <c r="G461" s="233"/>
      <c r="I461" s="193"/>
      <c r="J461" s="193"/>
      <c r="K461" s="193"/>
      <c r="R461" s="233"/>
      <c r="S461" s="233"/>
      <c r="T461" s="233"/>
      <c r="U461" s="233" t="n">
        <f aca="false">E461-R461</f>
        <v>0</v>
      </c>
      <c r="V461" s="233" t="n">
        <f aca="false">F461-S461</f>
        <v>0</v>
      </c>
      <c r="W461" s="233" t="n">
        <f aca="false">G461-T461</f>
        <v>0</v>
      </c>
    </row>
    <row r="462" customFormat="false" ht="15" hidden="true" customHeight="true" outlineLevel="0" collapsed="false">
      <c r="A462" s="231" t="str">
        <f aca="false">A102</f>
        <v>    - наружное освещение</v>
      </c>
      <c r="B462" s="231" t="str">
        <f aca="false">B102</f>
        <v>244</v>
      </c>
      <c r="C462" s="231" t="str">
        <f aca="false">C102</f>
        <v>225</v>
      </c>
      <c r="D462" s="232" t="s">
        <v>861</v>
      </c>
      <c r="E462" s="233" t="n">
        <f aca="false">'Приложение 4 расходы'!V367</f>
        <v>0</v>
      </c>
      <c r="F462" s="233"/>
      <c r="G462" s="233"/>
      <c r="I462" s="193"/>
      <c r="J462" s="193"/>
      <c r="K462" s="193"/>
      <c r="R462" s="233"/>
      <c r="S462" s="233"/>
      <c r="T462" s="233"/>
      <c r="U462" s="233" t="n">
        <f aca="false">E462-R462</f>
        <v>0</v>
      </c>
      <c r="V462" s="233" t="n">
        <f aca="false">F462-S462</f>
        <v>0</v>
      </c>
      <c r="W462" s="233" t="n">
        <f aca="false">G462-T462</f>
        <v>0</v>
      </c>
    </row>
    <row r="463" customFormat="false" ht="15" hidden="true" customHeight="true" outlineLevel="0" collapsed="false">
      <c r="A463" s="231" t="str">
        <f aca="false">A103</f>
        <v>    -  то приборов коммерческого учета </v>
      </c>
      <c r="B463" s="231" t="str">
        <f aca="false">B103</f>
        <v>244</v>
      </c>
      <c r="C463" s="231" t="str">
        <f aca="false">C103</f>
        <v>225</v>
      </c>
      <c r="D463" s="232" t="s">
        <v>861</v>
      </c>
      <c r="E463" s="233" t="n">
        <f aca="false">'Приложение 4 расходы'!V314</f>
        <v>0</v>
      </c>
      <c r="F463" s="233"/>
      <c r="G463" s="233"/>
      <c r="I463" s="193"/>
      <c r="J463" s="193"/>
      <c r="K463" s="193"/>
      <c r="R463" s="233"/>
      <c r="S463" s="233"/>
      <c r="T463" s="233"/>
      <c r="U463" s="233" t="n">
        <f aca="false">E463-R463</f>
        <v>0</v>
      </c>
      <c r="V463" s="233" t="n">
        <f aca="false">F463-S463</f>
        <v>0</v>
      </c>
      <c r="W463" s="233" t="n">
        <f aca="false">G463-T463</f>
        <v>0</v>
      </c>
    </row>
    <row r="464" customFormat="false" ht="15" hidden="true" customHeight="true" outlineLevel="0" collapsed="false">
      <c r="A464" s="231" t="str">
        <f aca="false">A104</f>
        <v>    - дезинфекция</v>
      </c>
      <c r="B464" s="231" t="str">
        <f aca="false">B104</f>
        <v>244</v>
      </c>
      <c r="C464" s="231" t="str">
        <f aca="false">C104</f>
        <v>225</v>
      </c>
      <c r="D464" s="232" t="s">
        <v>861</v>
      </c>
      <c r="E464" s="233" t="n">
        <f aca="false">'Приложение 4 расходы'!V295</f>
        <v>0</v>
      </c>
      <c r="F464" s="233"/>
      <c r="G464" s="233"/>
      <c r="I464" s="193"/>
      <c r="J464" s="193"/>
      <c r="K464" s="193"/>
      <c r="R464" s="233"/>
      <c r="S464" s="233"/>
      <c r="T464" s="233"/>
      <c r="U464" s="233" t="n">
        <f aca="false">E464-R464</f>
        <v>0</v>
      </c>
      <c r="V464" s="233" t="n">
        <f aca="false">F464-S464</f>
        <v>0</v>
      </c>
      <c r="W464" s="233" t="n">
        <f aca="false">G464-T464</f>
        <v>0</v>
      </c>
    </row>
    <row r="465" customFormat="false" ht="15" hidden="true" customHeight="true" outlineLevel="0" collapsed="false">
      <c r="A465" s="231" t="str">
        <f aca="false">A105</f>
        <v>    - то видеонаблюдения</v>
      </c>
      <c r="B465" s="231" t="str">
        <f aca="false">B105</f>
        <v>244</v>
      </c>
      <c r="C465" s="231" t="str">
        <f aca="false">C105</f>
        <v>225</v>
      </c>
      <c r="D465" s="232" t="s">
        <v>861</v>
      </c>
      <c r="E465" s="233" t="n">
        <f aca="false">'Приложение 4 расходы'!V370</f>
        <v>0</v>
      </c>
      <c r="F465" s="233"/>
      <c r="G465" s="233"/>
      <c r="I465" s="193"/>
      <c r="J465" s="193"/>
      <c r="K465" s="193"/>
      <c r="R465" s="233"/>
      <c r="S465" s="233"/>
      <c r="T465" s="233"/>
      <c r="U465" s="233" t="n">
        <f aca="false">E465-R465</f>
        <v>0</v>
      </c>
      <c r="V465" s="233" t="n">
        <f aca="false">F465-S465</f>
        <v>0</v>
      </c>
      <c r="W465" s="233" t="n">
        <f aca="false">G465-T465</f>
        <v>0</v>
      </c>
    </row>
    <row r="466" customFormat="false" ht="15" hidden="true" customHeight="true" outlineLevel="0" collapsed="false">
      <c r="A466" s="231" t="str">
        <f aca="false">A106</f>
        <v>    - то пожарно-охранной сигнализации</v>
      </c>
      <c r="B466" s="231" t="str">
        <f aca="false">B106</f>
        <v>244</v>
      </c>
      <c r="C466" s="231" t="str">
        <f aca="false">C106</f>
        <v>225</v>
      </c>
      <c r="D466" s="232" t="s">
        <v>861</v>
      </c>
      <c r="E466" s="233" t="n">
        <f aca="false">'Приложение 4 расходы'!V380</f>
        <v>0</v>
      </c>
      <c r="F466" s="233"/>
      <c r="G466" s="233"/>
      <c r="I466" s="193"/>
      <c r="J466" s="193"/>
      <c r="K466" s="193"/>
      <c r="R466" s="233"/>
      <c r="S466" s="233"/>
      <c r="T466" s="233"/>
      <c r="U466" s="233" t="n">
        <f aca="false">E466-R466</f>
        <v>0</v>
      </c>
      <c r="V466" s="233" t="n">
        <f aca="false">F466-S466</f>
        <v>0</v>
      </c>
      <c r="W466" s="233" t="n">
        <f aca="false">G466-T466</f>
        <v>0</v>
      </c>
    </row>
    <row r="467" customFormat="false" ht="15" hidden="true" customHeight="true" outlineLevel="0" collapsed="false">
      <c r="A467" s="231" t="str">
        <f aca="false">A107</f>
        <v>    - монтаж (регулировка) дверей/окон</v>
      </c>
      <c r="B467" s="231" t="str">
        <f aca="false">B107</f>
        <v>244</v>
      </c>
      <c r="C467" s="231" t="str">
        <f aca="false">C107</f>
        <v>225</v>
      </c>
      <c r="D467" s="232" t="s">
        <v>861</v>
      </c>
      <c r="E467" s="233"/>
      <c r="F467" s="233"/>
      <c r="G467" s="233"/>
      <c r="I467" s="193"/>
      <c r="J467" s="193"/>
      <c r="K467" s="193"/>
      <c r="R467" s="233"/>
      <c r="S467" s="233"/>
      <c r="T467" s="233"/>
      <c r="U467" s="233" t="n">
        <f aca="false">E467-R467</f>
        <v>0</v>
      </c>
      <c r="V467" s="233" t="n">
        <f aca="false">F467-S467</f>
        <v>0</v>
      </c>
      <c r="W467" s="233" t="n">
        <f aca="false">G467-T467</f>
        <v>0</v>
      </c>
    </row>
    <row r="468" customFormat="false" ht="15" hidden="true" customHeight="true" outlineLevel="0" collapsed="false">
      <c r="A468" s="231" t="str">
        <f aca="false">A108</f>
        <v>    - поверка средств измерения</v>
      </c>
      <c r="B468" s="231" t="str">
        <f aca="false">B108</f>
        <v>244</v>
      </c>
      <c r="C468" s="231" t="str">
        <f aca="false">C108</f>
        <v>225</v>
      </c>
      <c r="D468" s="232" t="s">
        <v>548</v>
      </c>
      <c r="E468" s="233"/>
      <c r="F468" s="233"/>
      <c r="G468" s="233"/>
      <c r="I468" s="193"/>
      <c r="J468" s="193"/>
      <c r="K468" s="193"/>
      <c r="R468" s="233"/>
      <c r="S468" s="233"/>
      <c r="T468" s="233"/>
      <c r="U468" s="233" t="n">
        <f aca="false">E468-R468</f>
        <v>0</v>
      </c>
      <c r="V468" s="233" t="n">
        <f aca="false">F468-S468</f>
        <v>0</v>
      </c>
      <c r="W468" s="233" t="n">
        <f aca="false">G468-T468</f>
        <v>0</v>
      </c>
    </row>
    <row r="469" customFormat="false" ht="14.25" hidden="true" customHeight="true" outlineLevel="0" collapsed="false">
      <c r="A469" s="231" t="str">
        <f aca="false">A109</f>
        <v>    - обслуживание кнопки тревожной сигнализации</v>
      </c>
      <c r="B469" s="231" t="str">
        <f aca="false">B109</f>
        <v>244</v>
      </c>
      <c r="C469" s="231" t="str">
        <f aca="false">C109</f>
        <v>225</v>
      </c>
      <c r="D469" s="232"/>
      <c r="E469" s="233" t="n">
        <f aca="false">'Приложение 4 расходы'!V310</f>
        <v>0</v>
      </c>
      <c r="F469" s="233"/>
      <c r="G469" s="233"/>
      <c r="I469" s="193"/>
      <c r="J469" s="193"/>
      <c r="K469" s="193"/>
      <c r="R469" s="233"/>
      <c r="S469" s="233"/>
      <c r="T469" s="233"/>
      <c r="U469" s="233" t="n">
        <f aca="false">E469-R469</f>
        <v>0</v>
      </c>
      <c r="V469" s="233" t="n">
        <f aca="false">F469-S469</f>
        <v>0</v>
      </c>
      <c r="W469" s="233" t="n">
        <f aca="false">G469-T469</f>
        <v>0</v>
      </c>
    </row>
    <row r="470" customFormat="false" ht="14.25" hidden="true" customHeight="true" outlineLevel="0" collapsed="false">
      <c r="A470" s="231" t="str">
        <f aca="false">A110</f>
        <v>    - мытье окон снаружи здания</v>
      </c>
      <c r="B470" s="231" t="str">
        <f aca="false">B110</f>
        <v>244</v>
      </c>
      <c r="C470" s="231" t="str">
        <f aca="false">C110</f>
        <v>225</v>
      </c>
      <c r="D470" s="232"/>
      <c r="E470" s="233"/>
      <c r="F470" s="233"/>
      <c r="G470" s="233"/>
      <c r="I470" s="193"/>
      <c r="J470" s="193"/>
      <c r="K470" s="193"/>
      <c r="R470" s="233"/>
      <c r="S470" s="233"/>
      <c r="T470" s="233"/>
      <c r="U470" s="233" t="n">
        <f aca="false">E470-R470</f>
        <v>0</v>
      </c>
      <c r="V470" s="233" t="n">
        <f aca="false">F470-S470</f>
        <v>0</v>
      </c>
      <c r="W470" s="233" t="n">
        <f aca="false">G470-T470</f>
        <v>0</v>
      </c>
    </row>
    <row r="471" customFormat="false" ht="14.25" hidden="true" customHeight="true" outlineLevel="0" collapsed="false">
      <c r="A471" s="231" t="str">
        <f aca="false">A111</f>
        <v>    - обрезка деревьев</v>
      </c>
      <c r="B471" s="231" t="str">
        <f aca="false">B111</f>
        <v>244</v>
      </c>
      <c r="C471" s="231" t="str">
        <f aca="false">C111</f>
        <v>225</v>
      </c>
      <c r="D471" s="232"/>
      <c r="E471" s="233"/>
      <c r="F471" s="233"/>
      <c r="G471" s="233"/>
      <c r="I471" s="193"/>
      <c r="J471" s="193"/>
      <c r="K471" s="193"/>
      <c r="R471" s="233"/>
      <c r="S471" s="233"/>
      <c r="T471" s="233"/>
      <c r="U471" s="233" t="n">
        <f aca="false">E471-R471</f>
        <v>0</v>
      </c>
      <c r="V471" s="233" t="n">
        <f aca="false">F471-S471</f>
        <v>0</v>
      </c>
      <c r="W471" s="233" t="n">
        <f aca="false">G471-T471</f>
        <v>0</v>
      </c>
    </row>
    <row r="472" customFormat="false" ht="15" hidden="true" customHeight="true" outlineLevel="0" collapsed="false">
      <c r="A472" s="231" t="str">
        <f aca="false">A112</f>
        <v>    - монтаж пластиковых окон</v>
      </c>
      <c r="B472" s="231" t="str">
        <f aca="false">B112</f>
        <v>244</v>
      </c>
      <c r="C472" s="231" t="str">
        <f aca="false">C112</f>
        <v>225</v>
      </c>
      <c r="D472" s="232" t="s">
        <v>548</v>
      </c>
      <c r="E472" s="233"/>
      <c r="F472" s="233"/>
      <c r="G472" s="233"/>
      <c r="I472" s="193"/>
      <c r="J472" s="193"/>
      <c r="K472" s="193"/>
      <c r="R472" s="233"/>
      <c r="S472" s="233"/>
      <c r="T472" s="233"/>
      <c r="U472" s="233" t="n">
        <f aca="false">E472-R472</f>
        <v>0</v>
      </c>
      <c r="V472" s="233" t="n">
        <f aca="false">F472-S472</f>
        <v>0</v>
      </c>
      <c r="W472" s="233" t="n">
        <f aca="false">G472-T472</f>
        <v>0</v>
      </c>
    </row>
    <row r="473" customFormat="false" ht="15" hidden="true" customHeight="true" outlineLevel="0" collapsed="false">
      <c r="A473" s="231" t="str">
        <f aca="false">A113</f>
        <v>    - вывоз ТКО</v>
      </c>
      <c r="B473" s="231" t="str">
        <f aca="false">B113</f>
        <v>244</v>
      </c>
      <c r="C473" s="231" t="str">
        <f aca="false">C113</f>
        <v>225</v>
      </c>
      <c r="D473" s="232" t="s">
        <v>861</v>
      </c>
      <c r="E473" s="233" t="n">
        <f aca="false">'Приложение 4 расходы'!V255</f>
        <v>0</v>
      </c>
      <c r="F473" s="233"/>
      <c r="G473" s="233"/>
      <c r="I473" s="193"/>
      <c r="J473" s="193"/>
      <c r="K473" s="193"/>
      <c r="R473" s="233"/>
      <c r="S473" s="233"/>
      <c r="T473" s="233"/>
      <c r="U473" s="233" t="n">
        <f aca="false">E473-R473</f>
        <v>0</v>
      </c>
      <c r="V473" s="233" t="n">
        <f aca="false">F473-S473</f>
        <v>0</v>
      </c>
      <c r="W473" s="233" t="n">
        <f aca="false">G473-T473</f>
        <v>0</v>
      </c>
    </row>
    <row r="474" customFormat="false" ht="14.25" hidden="true" customHeight="true" outlineLevel="0" collapsed="false">
      <c r="A474" s="231" t="str">
        <f aca="false">A114</f>
        <v>    - текущий ремонт оборудования</v>
      </c>
      <c r="B474" s="231" t="str">
        <f aca="false">B114</f>
        <v>244</v>
      </c>
      <c r="C474" s="231" t="str">
        <f aca="false">C114</f>
        <v>225</v>
      </c>
      <c r="D474" s="232"/>
      <c r="E474" s="233"/>
      <c r="F474" s="233"/>
      <c r="G474" s="233"/>
      <c r="I474" s="193"/>
      <c r="J474" s="193"/>
      <c r="K474" s="193"/>
      <c r="R474" s="233"/>
      <c r="S474" s="233"/>
      <c r="T474" s="233"/>
      <c r="U474" s="233" t="n">
        <f aca="false">E474-R474</f>
        <v>0</v>
      </c>
      <c r="V474" s="233" t="n">
        <f aca="false">F474-S474</f>
        <v>0</v>
      </c>
      <c r="W474" s="233" t="n">
        <f aca="false">G474-T474</f>
        <v>0</v>
      </c>
    </row>
    <row r="475" customFormat="false" ht="14.25" hidden="true" customHeight="true" outlineLevel="0" collapsed="false">
      <c r="A475" s="231" t="str">
        <f aca="false">A115</f>
        <v>    - испытание пожарных лестниц</v>
      </c>
      <c r="B475" s="231" t="str">
        <f aca="false">B115</f>
        <v>244</v>
      </c>
      <c r="C475" s="231" t="str">
        <f aca="false">C115</f>
        <v>225</v>
      </c>
      <c r="D475" s="232"/>
      <c r="E475" s="233"/>
      <c r="F475" s="233"/>
      <c r="G475" s="233"/>
      <c r="I475" s="193"/>
      <c r="J475" s="193"/>
      <c r="K475" s="193"/>
      <c r="R475" s="233"/>
      <c r="S475" s="233"/>
      <c r="T475" s="233"/>
      <c r="U475" s="233" t="n">
        <f aca="false">E475-R475</f>
        <v>0</v>
      </c>
      <c r="V475" s="233" t="n">
        <f aca="false">F475-S475</f>
        <v>0</v>
      </c>
      <c r="W475" s="233" t="n">
        <f aca="false">G475-T475</f>
        <v>0</v>
      </c>
    </row>
    <row r="476" customFormat="false" ht="14.25" hidden="true" customHeight="true" outlineLevel="0" collapsed="false">
      <c r="A476" s="231" t="str">
        <f aca="false">A116</f>
        <v>    - гидравлические испытания пожарных рукавов</v>
      </c>
      <c r="B476" s="231" t="str">
        <f aca="false">B116</f>
        <v>244</v>
      </c>
      <c r="C476" s="231" t="str">
        <f aca="false">C116</f>
        <v>225</v>
      </c>
      <c r="D476" s="232"/>
      <c r="E476" s="233"/>
      <c r="F476" s="233"/>
      <c r="G476" s="233"/>
      <c r="I476" s="193"/>
      <c r="J476" s="193"/>
      <c r="K476" s="193"/>
      <c r="R476" s="233"/>
      <c r="S476" s="233"/>
      <c r="T476" s="233"/>
      <c r="U476" s="233" t="n">
        <f aca="false">E476-R476</f>
        <v>0</v>
      </c>
      <c r="V476" s="233" t="n">
        <f aca="false">F476-S476</f>
        <v>0</v>
      </c>
      <c r="W476" s="233" t="n">
        <f aca="false">G476-T476</f>
        <v>0</v>
      </c>
    </row>
    <row r="477" customFormat="false" ht="14.25" hidden="true" customHeight="true" outlineLevel="0" collapsed="false">
      <c r="A477" s="231" t="str">
        <f aca="false">A117</f>
        <v>    - монтаж уличного освещения</v>
      </c>
      <c r="B477" s="231" t="str">
        <f aca="false">B117</f>
        <v>244</v>
      </c>
      <c r="C477" s="231" t="str">
        <f aca="false">C117</f>
        <v>225</v>
      </c>
      <c r="D477" s="232"/>
      <c r="E477" s="233"/>
      <c r="F477" s="233"/>
      <c r="G477" s="233"/>
      <c r="I477" s="193"/>
      <c r="J477" s="193"/>
      <c r="K477" s="193"/>
      <c r="R477" s="233"/>
      <c r="S477" s="233"/>
      <c r="T477" s="233"/>
      <c r="U477" s="233" t="n">
        <f aca="false">E477-R477</f>
        <v>0</v>
      </c>
      <c r="V477" s="233" t="n">
        <f aca="false">F477-S477</f>
        <v>0</v>
      </c>
      <c r="W477" s="233" t="n">
        <f aca="false">G477-T477</f>
        <v>0</v>
      </c>
    </row>
    <row r="478" customFormat="false" ht="14.25" hidden="true" customHeight="true" outlineLevel="0" collapsed="false">
      <c r="A478" s="231" t="str">
        <f aca="false">A118</f>
        <v>    - противопожарные мероприятия</v>
      </c>
      <c r="B478" s="231" t="str">
        <f aca="false">B118</f>
        <v>244</v>
      </c>
      <c r="C478" s="231" t="str">
        <f aca="false">C118</f>
        <v>225</v>
      </c>
      <c r="D478" s="232"/>
      <c r="E478" s="233"/>
      <c r="F478" s="233"/>
      <c r="G478" s="233"/>
      <c r="I478" s="193"/>
      <c r="J478" s="193"/>
      <c r="K478" s="193"/>
      <c r="R478" s="233"/>
      <c r="S478" s="233"/>
      <c r="T478" s="233"/>
      <c r="U478" s="233" t="n">
        <f aca="false">E478-R478</f>
        <v>0</v>
      </c>
      <c r="V478" s="233" t="n">
        <f aca="false">F478-S478</f>
        <v>0</v>
      </c>
      <c r="W478" s="233" t="n">
        <f aca="false">G478-T478</f>
        <v>0</v>
      </c>
    </row>
    <row r="479" customFormat="false" ht="15" hidden="true" customHeight="true" outlineLevel="0" collapsed="false">
      <c r="A479" s="231" t="str">
        <f aca="false">A119</f>
        <v>- сервисное обслуживание узла погодного регулировани</v>
      </c>
      <c r="B479" s="231" t="str">
        <f aca="false">B119</f>
        <v>244</v>
      </c>
      <c r="C479" s="231" t="str">
        <f aca="false">C119</f>
        <v>225</v>
      </c>
      <c r="D479" s="232" t="s">
        <v>861</v>
      </c>
      <c r="E479" s="233"/>
      <c r="F479" s="233"/>
      <c r="G479" s="233"/>
      <c r="I479" s="193"/>
      <c r="J479" s="193"/>
      <c r="K479" s="193"/>
      <c r="R479" s="233"/>
      <c r="S479" s="233"/>
      <c r="T479" s="233"/>
      <c r="U479" s="233" t="n">
        <f aca="false">E479-R479</f>
        <v>0</v>
      </c>
      <c r="V479" s="233" t="n">
        <f aca="false">F479-S479</f>
        <v>0</v>
      </c>
      <c r="W479" s="233" t="n">
        <f aca="false">G479-T479</f>
        <v>0</v>
      </c>
    </row>
    <row r="480" s="196" customFormat="true" ht="15" hidden="true" customHeight="true" outlineLevel="0" collapsed="false">
      <c r="A480" s="231" t="str">
        <f aca="false">A120</f>
        <v> - прочие работы, услуги, всего:</v>
      </c>
      <c r="B480" s="231" t="str">
        <f aca="false">B120</f>
        <v>244</v>
      </c>
      <c r="C480" s="231" t="str">
        <f aca="false">C120</f>
        <v>226</v>
      </c>
      <c r="D480" s="232" t="s">
        <v>861</v>
      </c>
      <c r="E480" s="246" t="n">
        <f aca="false">SUM(E481:E496)</f>
        <v>0</v>
      </c>
      <c r="F480" s="246" t="n">
        <f aca="false">SUM(F481:F496)</f>
        <v>0</v>
      </c>
      <c r="G480" s="246" t="n">
        <f aca="false">SUM(G481:G496)</f>
        <v>0</v>
      </c>
      <c r="H480" s="230"/>
      <c r="I480" s="230"/>
      <c r="J480" s="230"/>
      <c r="K480" s="230"/>
      <c r="R480" s="246"/>
      <c r="S480" s="246"/>
      <c r="T480" s="246"/>
      <c r="U480" s="246" t="n">
        <f aca="false">E480-R480</f>
        <v>0</v>
      </c>
      <c r="V480" s="246" t="n">
        <f aca="false">F480-S480</f>
        <v>0</v>
      </c>
      <c r="W480" s="246" t="n">
        <f aca="false">G480-T480</f>
        <v>0</v>
      </c>
    </row>
    <row r="481" s="240" customFormat="true" ht="15" hidden="true" customHeight="true" outlineLevel="0" collapsed="false">
      <c r="A481" s="231" t="str">
        <f aca="false">A121</f>
        <v>    - специальная оценка условий труда</v>
      </c>
      <c r="B481" s="231" t="str">
        <f aca="false">B121</f>
        <v>244</v>
      </c>
      <c r="C481" s="231" t="str">
        <f aca="false">C121</f>
        <v>226</v>
      </c>
      <c r="D481" s="232" t="s">
        <v>548</v>
      </c>
      <c r="E481" s="233"/>
      <c r="F481" s="233"/>
      <c r="G481" s="233"/>
      <c r="H481" s="188"/>
      <c r="I481" s="193"/>
      <c r="J481" s="239"/>
      <c r="K481" s="239"/>
      <c r="R481" s="233"/>
      <c r="S481" s="233"/>
      <c r="T481" s="233"/>
      <c r="U481" s="233" t="n">
        <f aca="false">E481-R481</f>
        <v>0</v>
      </c>
      <c r="V481" s="233" t="n">
        <f aca="false">F481-S481</f>
        <v>0</v>
      </c>
      <c r="W481" s="233" t="n">
        <f aca="false">G481-T481</f>
        <v>0</v>
      </c>
    </row>
    <row r="482" s="240" customFormat="true" ht="30" hidden="true" customHeight="true" outlineLevel="0" collapsed="false">
      <c r="A482" s="231" t="str">
        <f aca="false">A122</f>
        <v>    - услуги автотранспорта (доставка продуктов; строительных материалов, вывоз веток и пр.)</v>
      </c>
      <c r="B482" s="231" t="str">
        <f aca="false">B122</f>
        <v>244</v>
      </c>
      <c r="C482" s="231" t="str">
        <f aca="false">C122</f>
        <v>226</v>
      </c>
      <c r="D482" s="232" t="s">
        <v>548</v>
      </c>
      <c r="E482" s="233"/>
      <c r="F482" s="233"/>
      <c r="G482" s="233"/>
      <c r="H482" s="188"/>
      <c r="I482" s="193"/>
      <c r="J482" s="239"/>
      <c r="K482" s="239"/>
      <c r="R482" s="233"/>
      <c r="S482" s="233"/>
      <c r="T482" s="233"/>
      <c r="U482" s="233" t="n">
        <f aca="false">E482-R482</f>
        <v>0</v>
      </c>
      <c r="V482" s="233" t="n">
        <f aca="false">F482-S482</f>
        <v>0</v>
      </c>
      <c r="W482" s="233" t="n">
        <f aca="false">G482-T482</f>
        <v>0</v>
      </c>
    </row>
    <row r="483" s="240" customFormat="true" ht="15" hidden="true" customHeight="true" outlineLevel="0" collapsed="false">
      <c r="A483" s="231" t="str">
        <f aca="false">A123</f>
        <v>    - Программое Обеспечение</v>
      </c>
      <c r="B483" s="231" t="str">
        <f aca="false">B123</f>
        <v>244</v>
      </c>
      <c r="C483" s="231" t="str">
        <f aca="false">C123</f>
        <v>226</v>
      </c>
      <c r="D483" s="232" t="s">
        <v>548</v>
      </c>
      <c r="E483" s="233"/>
      <c r="F483" s="233"/>
      <c r="G483" s="233"/>
      <c r="H483" s="188"/>
      <c r="I483" s="193"/>
      <c r="J483" s="239"/>
      <c r="K483" s="239"/>
      <c r="R483" s="233"/>
      <c r="S483" s="233"/>
      <c r="T483" s="233"/>
      <c r="U483" s="233" t="n">
        <f aca="false">E483-R483</f>
        <v>0</v>
      </c>
      <c r="V483" s="233" t="n">
        <f aca="false">F483-S483</f>
        <v>0</v>
      </c>
      <c r="W483" s="233" t="n">
        <f aca="false">G483-T483</f>
        <v>0</v>
      </c>
    </row>
    <row r="484" s="240" customFormat="true" ht="15" hidden="true" customHeight="true" outlineLevel="0" collapsed="false">
      <c r="A484" s="231" t="str">
        <f aca="false">A124</f>
        <v>    - оценка профессиональных рисков</v>
      </c>
      <c r="B484" s="231" t="str">
        <f aca="false">B124</f>
        <v>244</v>
      </c>
      <c r="C484" s="231" t="str">
        <f aca="false">C124</f>
        <v>226</v>
      </c>
      <c r="D484" s="232" t="s">
        <v>548</v>
      </c>
      <c r="E484" s="233"/>
      <c r="F484" s="233"/>
      <c r="G484" s="233"/>
      <c r="H484" s="188"/>
      <c r="I484" s="193"/>
      <c r="J484" s="239"/>
      <c r="K484" s="239"/>
      <c r="R484" s="233"/>
      <c r="S484" s="233"/>
      <c r="T484" s="233"/>
      <c r="U484" s="233" t="n">
        <f aca="false">E484-R484</f>
        <v>0</v>
      </c>
      <c r="V484" s="233" t="n">
        <f aca="false">F484-S484</f>
        <v>0</v>
      </c>
      <c r="W484" s="233" t="n">
        <f aca="false">G484-T484</f>
        <v>0</v>
      </c>
    </row>
    <row r="485" s="240" customFormat="true" ht="30" hidden="true" customHeight="true" outlineLevel="0" collapsed="false">
      <c r="A485" s="231" t="str">
        <f aca="false">A125</f>
        <v>    - расчет проектно-сметной документации (ремонт крыльца, речевое оповещение)</v>
      </c>
      <c r="B485" s="231" t="str">
        <f aca="false">B125</f>
        <v>244</v>
      </c>
      <c r="C485" s="231" t="str">
        <f aca="false">C125</f>
        <v>226</v>
      </c>
      <c r="D485" s="232" t="s">
        <v>548</v>
      </c>
      <c r="E485" s="233"/>
      <c r="F485" s="233"/>
      <c r="G485" s="233"/>
      <c r="H485" s="188"/>
      <c r="I485" s="193"/>
      <c r="J485" s="239"/>
      <c r="K485" s="239"/>
      <c r="R485" s="233"/>
      <c r="S485" s="233"/>
      <c r="T485" s="233"/>
      <c r="U485" s="233" t="n">
        <f aca="false">E485-R485</f>
        <v>0</v>
      </c>
      <c r="V485" s="233" t="n">
        <f aca="false">F485-S485</f>
        <v>0</v>
      </c>
      <c r="W485" s="233" t="n">
        <f aca="false">G485-T485</f>
        <v>0</v>
      </c>
    </row>
    <row r="486" s="240" customFormat="true" ht="15" hidden="true" customHeight="true" outlineLevel="0" collapsed="false">
      <c r="A486" s="231" t="str">
        <f aca="false">A126</f>
        <v>    - оплата бугалтерских услуг</v>
      </c>
      <c r="B486" s="231" t="str">
        <f aca="false">B126</f>
        <v>244</v>
      </c>
      <c r="C486" s="231" t="str">
        <f aca="false">C126</f>
        <v>226</v>
      </c>
      <c r="D486" s="232" t="s">
        <v>548</v>
      </c>
      <c r="E486" s="233"/>
      <c r="F486" s="233"/>
      <c r="G486" s="233"/>
      <c r="H486" s="188"/>
      <c r="I486" s="193"/>
      <c r="J486" s="239"/>
      <c r="K486" s="239"/>
      <c r="R486" s="233"/>
      <c r="S486" s="233"/>
      <c r="T486" s="233"/>
      <c r="U486" s="233" t="n">
        <f aca="false">E486-R486</f>
        <v>0</v>
      </c>
      <c r="V486" s="233" t="n">
        <f aca="false">F486-S486</f>
        <v>0</v>
      </c>
      <c r="W486" s="233" t="n">
        <f aca="false">G486-T486</f>
        <v>0</v>
      </c>
    </row>
    <row r="487" s="240" customFormat="true" ht="15" hidden="true" customHeight="true" outlineLevel="0" collapsed="false">
      <c r="A487" s="231" t="str">
        <f aca="false">A127</f>
        <v>    - оплата услуг банка</v>
      </c>
      <c r="B487" s="231" t="str">
        <f aca="false">B127</f>
        <v>244</v>
      </c>
      <c r="C487" s="231" t="str">
        <f aca="false">C127</f>
        <v>226</v>
      </c>
      <c r="D487" s="232" t="s">
        <v>548</v>
      </c>
      <c r="E487" s="233"/>
      <c r="F487" s="233"/>
      <c r="G487" s="233"/>
      <c r="H487" s="188"/>
      <c r="I487" s="193"/>
      <c r="J487" s="239"/>
      <c r="K487" s="239"/>
      <c r="R487" s="233"/>
      <c r="S487" s="233"/>
      <c r="T487" s="233"/>
      <c r="U487" s="233" t="n">
        <f aca="false">E487-R487</f>
        <v>0</v>
      </c>
      <c r="V487" s="233" t="n">
        <f aca="false">F487-S487</f>
        <v>0</v>
      </c>
      <c r="W487" s="233" t="n">
        <f aca="false">G487-T487</f>
        <v>0</v>
      </c>
    </row>
    <row r="488" s="240" customFormat="true" ht="15" hidden="true" customHeight="true" outlineLevel="0" collapsed="false">
      <c r="A488" s="231" t="str">
        <f aca="false">A128</f>
        <v>    - услуги химчистки</v>
      </c>
      <c r="B488" s="231" t="str">
        <f aca="false">B128</f>
        <v>244</v>
      </c>
      <c r="C488" s="231" t="str">
        <f aca="false">C128</f>
        <v>226</v>
      </c>
      <c r="D488" s="232" t="s">
        <v>548</v>
      </c>
      <c r="E488" s="233"/>
      <c r="F488" s="233"/>
      <c r="G488" s="233"/>
      <c r="H488" s="188"/>
      <c r="I488" s="193"/>
      <c r="J488" s="239"/>
      <c r="K488" s="239"/>
      <c r="R488" s="233"/>
      <c r="S488" s="233"/>
      <c r="T488" s="233"/>
      <c r="U488" s="233" t="n">
        <f aca="false">E488-R488</f>
        <v>0</v>
      </c>
      <c r="V488" s="233" t="n">
        <f aca="false">F488-S488</f>
        <v>0</v>
      </c>
      <c r="W488" s="233" t="n">
        <f aca="false">G488-T488</f>
        <v>0</v>
      </c>
    </row>
    <row r="489" customFormat="false" ht="15" hidden="true" customHeight="true" outlineLevel="0" collapsed="false">
      <c r="A489" s="231" t="str">
        <f aca="false">A129</f>
        <v>    - консалтинковые услуги</v>
      </c>
      <c r="B489" s="231" t="str">
        <f aca="false">B129</f>
        <v>244</v>
      </c>
      <c r="C489" s="231" t="str">
        <f aca="false">C129</f>
        <v>226</v>
      </c>
      <c r="D489" s="232" t="s">
        <v>548</v>
      </c>
      <c r="E489" s="233"/>
      <c r="F489" s="233"/>
      <c r="G489" s="233"/>
      <c r="I489" s="193"/>
      <c r="J489" s="193"/>
      <c r="K489" s="193"/>
      <c r="R489" s="233"/>
      <c r="S489" s="233"/>
      <c r="T489" s="233"/>
      <c r="U489" s="233" t="n">
        <f aca="false">E489-R489</f>
        <v>0</v>
      </c>
      <c r="V489" s="233" t="n">
        <f aca="false">F489-S489</f>
        <v>0</v>
      </c>
      <c r="W489" s="233" t="n">
        <f aca="false">G489-T489</f>
        <v>0</v>
      </c>
    </row>
    <row r="490" customFormat="false" ht="15" hidden="true" customHeight="true" outlineLevel="0" collapsed="false">
      <c r="A490" s="231" t="str">
        <f aca="false">A130</f>
        <v>    - перетяжка мебели</v>
      </c>
      <c r="B490" s="231" t="str">
        <f aca="false">B130</f>
        <v>244</v>
      </c>
      <c r="C490" s="231" t="str">
        <f aca="false">C130</f>
        <v>226</v>
      </c>
      <c r="D490" s="232" t="s">
        <v>548</v>
      </c>
      <c r="E490" s="233"/>
      <c r="F490" s="233"/>
      <c r="G490" s="233"/>
      <c r="I490" s="193"/>
      <c r="J490" s="193"/>
      <c r="K490" s="193"/>
      <c r="R490" s="233"/>
      <c r="S490" s="233"/>
      <c r="T490" s="233"/>
      <c r="U490" s="233" t="n">
        <f aca="false">E490-R490</f>
        <v>0</v>
      </c>
      <c r="V490" s="233" t="n">
        <f aca="false">F490-S490</f>
        <v>0</v>
      </c>
      <c r="W490" s="233" t="n">
        <f aca="false">G490-T490</f>
        <v>0</v>
      </c>
    </row>
    <row r="491" customFormat="false" ht="30" hidden="true" customHeight="true" outlineLevel="0" collapsed="false">
      <c r="A491" s="231" t="str">
        <f aca="false">A131</f>
        <v>    - оплата услуг по договарам ГПХ</v>
      </c>
      <c r="B491" s="231" t="str">
        <f aca="false">B131</f>
        <v>244</v>
      </c>
      <c r="C491" s="231" t="str">
        <f aca="false">C131</f>
        <v>226</v>
      </c>
      <c r="D491" s="232" t="s">
        <v>548</v>
      </c>
      <c r="E491" s="233"/>
      <c r="F491" s="233"/>
      <c r="G491" s="233"/>
      <c r="I491" s="193"/>
      <c r="J491" s="193"/>
      <c r="K491" s="193"/>
      <c r="R491" s="233"/>
      <c r="S491" s="233"/>
      <c r="T491" s="233"/>
      <c r="U491" s="233" t="n">
        <f aca="false">E491-R491</f>
        <v>0</v>
      </c>
      <c r="V491" s="233" t="n">
        <f aca="false">F491-S491</f>
        <v>0</v>
      </c>
      <c r="W491" s="233" t="n">
        <f aca="false">G491-T491</f>
        <v>0</v>
      </c>
    </row>
    <row r="492" customFormat="false" ht="15" hidden="true" customHeight="true" outlineLevel="0" collapsed="false">
      <c r="A492" s="231" t="str">
        <f aca="false">A132</f>
        <v>    - мониторинг охранно-пожарной сигнализации</v>
      </c>
      <c r="B492" s="231" t="str">
        <f aca="false">B132</f>
        <v>244</v>
      </c>
      <c r="C492" s="231" t="str">
        <f aca="false">C132</f>
        <v>226</v>
      </c>
      <c r="D492" s="232" t="s">
        <v>548</v>
      </c>
      <c r="E492" s="233" t="n">
        <f aca="false">'Приложение 4 расходы'!V435</f>
        <v>0</v>
      </c>
      <c r="F492" s="233"/>
      <c r="G492" s="233"/>
      <c r="I492" s="193"/>
      <c r="J492" s="193"/>
      <c r="K492" s="193"/>
      <c r="R492" s="233"/>
      <c r="S492" s="233"/>
      <c r="T492" s="233"/>
      <c r="U492" s="233" t="n">
        <f aca="false">E492-R492</f>
        <v>0</v>
      </c>
      <c r="V492" s="233" t="n">
        <f aca="false">F492-S492</f>
        <v>0</v>
      </c>
      <c r="W492" s="233" t="n">
        <f aca="false">G492-T492</f>
        <v>0</v>
      </c>
    </row>
    <row r="493" customFormat="false" ht="15" hidden="true" customHeight="true" outlineLevel="0" collapsed="false">
      <c r="A493" s="231" t="str">
        <f aca="false">A133</f>
        <v>    - лабораторные исследования</v>
      </c>
      <c r="B493" s="231" t="str">
        <f aca="false">B133</f>
        <v>244</v>
      </c>
      <c r="C493" s="231" t="str">
        <f aca="false">C133</f>
        <v>226</v>
      </c>
      <c r="D493" s="232" t="s">
        <v>548</v>
      </c>
      <c r="E493" s="233"/>
      <c r="F493" s="233"/>
      <c r="G493" s="233"/>
      <c r="I493" s="193"/>
      <c r="J493" s="193"/>
      <c r="K493" s="193"/>
      <c r="R493" s="233"/>
      <c r="S493" s="233"/>
      <c r="T493" s="233"/>
      <c r="U493" s="233" t="n">
        <f aca="false">E493-R493</f>
        <v>0</v>
      </c>
      <c r="V493" s="233" t="n">
        <f aca="false">F493-S493</f>
        <v>0</v>
      </c>
      <c r="W493" s="233" t="n">
        <f aca="false">G493-T493</f>
        <v>0</v>
      </c>
    </row>
    <row r="494" customFormat="false" ht="15" hidden="true" customHeight="true" outlineLevel="0" collapsed="false">
      <c r="A494" s="231" t="str">
        <f aca="false">A134</f>
        <v>    - вневедомственная охрана</v>
      </c>
      <c r="B494" s="231" t="str">
        <f aca="false">B134</f>
        <v>244</v>
      </c>
      <c r="C494" s="231" t="str">
        <f aca="false">C134</f>
        <v>226</v>
      </c>
      <c r="D494" s="232" t="s">
        <v>861</v>
      </c>
      <c r="E494" s="233" t="n">
        <f aca="false">'Приложение 4 расходы'!V2234</f>
        <v>0</v>
      </c>
      <c r="F494" s="233"/>
      <c r="G494" s="233"/>
      <c r="I494" s="193"/>
      <c r="J494" s="193"/>
      <c r="K494" s="193"/>
      <c r="R494" s="233"/>
      <c r="S494" s="233"/>
      <c r="T494" s="233"/>
      <c r="U494" s="233" t="n">
        <f aca="false">E494-R494</f>
        <v>0</v>
      </c>
      <c r="V494" s="233" t="n">
        <f aca="false">F494-S494</f>
        <v>0</v>
      </c>
      <c r="W494" s="233" t="n">
        <f aca="false">G494-T494</f>
        <v>0</v>
      </c>
    </row>
    <row r="495" customFormat="false" ht="15" hidden="true" customHeight="true" outlineLevel="0" collapsed="false">
      <c r="A495" s="231" t="str">
        <f aca="false">A135</f>
        <v>    - лицензированная охрана</v>
      </c>
      <c r="B495" s="231" t="str">
        <f aca="false">B135</f>
        <v>244</v>
      </c>
      <c r="C495" s="231" t="str">
        <f aca="false">C135</f>
        <v>226</v>
      </c>
      <c r="D495" s="232" t="s">
        <v>861</v>
      </c>
      <c r="E495" s="233" t="n">
        <f aca="false">'Приложение 4 расходы'!V2238</f>
        <v>0</v>
      </c>
      <c r="F495" s="233"/>
      <c r="G495" s="233"/>
      <c r="I495" s="193"/>
      <c r="J495" s="193"/>
      <c r="K495" s="193"/>
      <c r="R495" s="233"/>
      <c r="S495" s="233"/>
      <c r="T495" s="233"/>
      <c r="U495" s="233" t="n">
        <f aca="false">E495-R495</f>
        <v>0</v>
      </c>
      <c r="V495" s="233" t="n">
        <f aca="false">F495-S495</f>
        <v>0</v>
      </c>
      <c r="W495" s="233" t="n">
        <f aca="false">G495-T495</f>
        <v>0</v>
      </c>
    </row>
    <row r="496" customFormat="false" ht="15" hidden="true" customHeight="true" outlineLevel="0" collapsed="false">
      <c r="A496" s="231" t="str">
        <f aca="false">A136</f>
        <v>    - курсы повышения квалификации</v>
      </c>
      <c r="B496" s="231" t="str">
        <f aca="false">B136</f>
        <v>244</v>
      </c>
      <c r="C496" s="231" t="str">
        <f aca="false">C136</f>
        <v>226</v>
      </c>
      <c r="D496" s="232"/>
      <c r="E496" s="233"/>
      <c r="F496" s="233"/>
      <c r="G496" s="233"/>
      <c r="I496" s="193"/>
      <c r="R496" s="233"/>
      <c r="S496" s="233"/>
      <c r="T496" s="233"/>
      <c r="U496" s="233" t="n">
        <f aca="false">E496-R496</f>
        <v>0</v>
      </c>
      <c r="V496" s="233" t="n">
        <f aca="false">F496-S496</f>
        <v>0</v>
      </c>
      <c r="W496" s="233" t="n">
        <f aca="false">G496-T496</f>
        <v>0</v>
      </c>
    </row>
    <row r="497" customFormat="false" ht="15" hidden="true" customHeight="true" outlineLevel="0" collapsed="false">
      <c r="A497" s="231" t="str">
        <f aca="false">A137</f>
        <v>    - монтаж охранно-пожарной сигнализации</v>
      </c>
      <c r="B497" s="231" t="str">
        <f aca="false">B137</f>
        <v>244</v>
      </c>
      <c r="C497" s="231" t="str">
        <f aca="false">C137</f>
        <v>228</v>
      </c>
      <c r="D497" s="232" t="s">
        <v>548</v>
      </c>
      <c r="E497" s="233"/>
      <c r="F497" s="233"/>
      <c r="G497" s="233"/>
      <c r="I497" s="193"/>
      <c r="R497" s="233"/>
      <c r="S497" s="233"/>
      <c r="T497" s="233"/>
      <c r="U497" s="233" t="n">
        <f aca="false">E497-R497</f>
        <v>0</v>
      </c>
      <c r="V497" s="233" t="n">
        <f aca="false">F497-S497</f>
        <v>0</v>
      </c>
      <c r="W497" s="233" t="n">
        <f aca="false">G497-T497</f>
        <v>0</v>
      </c>
    </row>
    <row r="498" customFormat="false" ht="30" hidden="true" customHeight="true" outlineLevel="0" collapsed="false">
      <c r="A498" s="231" t="str">
        <f aca="false">A138</f>
        <v> - выплаты ув.сотрудникам и их родственникам (3 дн.б/л, МП)</v>
      </c>
      <c r="B498" s="231" t="str">
        <f aca="false">B138</f>
        <v>321</v>
      </c>
      <c r="C498" s="231" t="str">
        <f aca="false">C138</f>
        <v>264</v>
      </c>
      <c r="D498" s="245" t="s">
        <v>34</v>
      </c>
      <c r="E498" s="233"/>
      <c r="F498" s="233"/>
      <c r="G498" s="233"/>
      <c r="I498" s="193"/>
      <c r="R498" s="233"/>
      <c r="S498" s="233"/>
      <c r="T498" s="233"/>
      <c r="U498" s="233" t="n">
        <f aca="false">E498-R498</f>
        <v>0</v>
      </c>
      <c r="V498" s="233" t="n">
        <f aca="false">F498-S498</f>
        <v>0</v>
      </c>
      <c r="W498" s="233" t="n">
        <f aca="false">G498-T498</f>
        <v>0</v>
      </c>
    </row>
    <row r="499" customFormat="false" ht="15" hidden="true" customHeight="true" outlineLevel="0" collapsed="false">
      <c r="A499" s="231" t="str">
        <f aca="false">A139</f>
        <v> - выплата МП неработающим пенсионерам</v>
      </c>
      <c r="B499" s="231" t="str">
        <f aca="false">B139</f>
        <v>321</v>
      </c>
      <c r="C499" s="231" t="str">
        <f aca="false">C139</f>
        <v>296</v>
      </c>
      <c r="D499" s="245" t="s">
        <v>34</v>
      </c>
      <c r="E499" s="233"/>
      <c r="F499" s="233"/>
      <c r="G499" s="233"/>
      <c r="I499" s="193"/>
      <c r="R499" s="233"/>
      <c r="S499" s="233"/>
      <c r="T499" s="233"/>
      <c r="U499" s="233" t="n">
        <f aca="false">E499-R499</f>
        <v>0</v>
      </c>
      <c r="V499" s="233" t="n">
        <f aca="false">F499-S499</f>
        <v>0</v>
      </c>
      <c r="W499" s="233" t="n">
        <f aca="false">G499-T499</f>
        <v>0</v>
      </c>
    </row>
    <row r="500" s="240" customFormat="true" ht="15" hidden="true" customHeight="true" outlineLevel="0" collapsed="false">
      <c r="A500" s="231" t="str">
        <f aca="false">A140</f>
        <v> - прочие налоги и сборы</v>
      </c>
      <c r="B500" s="231" t="str">
        <f aca="false">B140</f>
        <v>852</v>
      </c>
      <c r="C500" s="231" t="str">
        <f aca="false">C140</f>
        <v>291</v>
      </c>
      <c r="D500" s="232" t="s">
        <v>34</v>
      </c>
      <c r="E500" s="233"/>
      <c r="F500" s="233"/>
      <c r="G500" s="233"/>
      <c r="H500" s="239"/>
      <c r="I500" s="239"/>
      <c r="R500" s="233"/>
      <c r="S500" s="233"/>
      <c r="T500" s="233"/>
      <c r="U500" s="233" t="n">
        <f aca="false">E500-R500</f>
        <v>0</v>
      </c>
      <c r="V500" s="233" t="n">
        <f aca="false">F500-S500</f>
        <v>0</v>
      </c>
      <c r="W500" s="233" t="n">
        <f aca="false">G500-T500</f>
        <v>0</v>
      </c>
    </row>
    <row r="501" s="240" customFormat="true" ht="45" hidden="true" customHeight="true" outlineLevel="0" collapsed="false">
      <c r="A501" s="231" t="str">
        <f aca="false">A141</f>
        <v> - пеня</v>
      </c>
      <c r="B501" s="231" t="str">
        <f aca="false">B141</f>
        <v>853</v>
      </c>
      <c r="C501" s="231" t="str">
        <f aca="false">C141</f>
        <v>292,
295,
293</v>
      </c>
      <c r="D501" s="232" t="s">
        <v>34</v>
      </c>
      <c r="E501" s="233"/>
      <c r="F501" s="233"/>
      <c r="G501" s="233"/>
      <c r="I501" s="239"/>
      <c r="R501" s="233"/>
      <c r="S501" s="233"/>
      <c r="T501" s="233"/>
      <c r="U501" s="233" t="n">
        <f aca="false">E501-R501</f>
        <v>0</v>
      </c>
      <c r="V501" s="233" t="n">
        <f aca="false">F501-S501</f>
        <v>0</v>
      </c>
      <c r="W501" s="233" t="n">
        <f aca="false">G501-T501</f>
        <v>0</v>
      </c>
    </row>
    <row r="502" customFormat="false" ht="15" hidden="true" customHeight="true" outlineLevel="0" collapsed="false">
      <c r="A502" s="231" t="str">
        <f aca="false">A142</f>
        <v> - налог на имущество и землю</v>
      </c>
      <c r="B502" s="231" t="str">
        <f aca="false">B142</f>
        <v>851</v>
      </c>
      <c r="C502" s="231" t="str">
        <f aca="false">C142</f>
        <v>291</v>
      </c>
      <c r="D502" s="232" t="s">
        <v>34</v>
      </c>
      <c r="E502" s="233"/>
      <c r="F502" s="233"/>
      <c r="G502" s="233"/>
      <c r="H502" s="193"/>
      <c r="I502" s="193"/>
      <c r="R502" s="233"/>
      <c r="S502" s="233"/>
      <c r="T502" s="233"/>
      <c r="U502" s="233" t="n">
        <f aca="false">E502-R502</f>
        <v>0</v>
      </c>
      <c r="V502" s="233" t="n">
        <f aca="false">F502-S502</f>
        <v>0</v>
      </c>
      <c r="W502" s="233" t="n">
        <f aca="false">G502-T502</f>
        <v>0</v>
      </c>
    </row>
    <row r="503" customFormat="false" ht="30" hidden="true" customHeight="true" outlineLevel="0" collapsed="false">
      <c r="A503" s="231" t="str">
        <f aca="false">A143</f>
        <v> - компенсация расходов (морального вреда) по решению суда</v>
      </c>
      <c r="B503" s="231" t="str">
        <f aca="false">B143</f>
        <v>831</v>
      </c>
      <c r="C503" s="231" t="str">
        <f aca="false">C143</f>
        <v>296</v>
      </c>
      <c r="D503" s="232" t="s">
        <v>34</v>
      </c>
      <c r="E503" s="233"/>
      <c r="F503" s="233"/>
      <c r="G503" s="233"/>
      <c r="H503" s="193"/>
      <c r="I503" s="193"/>
      <c r="R503" s="233"/>
      <c r="S503" s="233"/>
      <c r="T503" s="233"/>
      <c r="U503" s="233" t="n">
        <f aca="false">E503-R503</f>
        <v>0</v>
      </c>
      <c r="V503" s="233" t="n">
        <f aca="false">F503-S503</f>
        <v>0</v>
      </c>
      <c r="W503" s="233" t="n">
        <f aca="false">G503-T503</f>
        <v>0</v>
      </c>
    </row>
    <row r="504" customFormat="false" ht="30" hidden="true" customHeight="true" outlineLevel="0" collapsed="false">
      <c r="A504" s="231" t="n">
        <f aca="false">A1223</f>
        <v>0</v>
      </c>
      <c r="B504" s="231" t="str">
        <f aca="false">B144</f>
        <v>243</v>
      </c>
      <c r="C504" s="231" t="str">
        <f aca="false">C144</f>
        <v>226</v>
      </c>
      <c r="D504" s="232"/>
      <c r="E504" s="233"/>
      <c r="F504" s="233"/>
      <c r="G504" s="233"/>
      <c r="H504" s="193"/>
      <c r="I504" s="193"/>
      <c r="R504" s="233"/>
      <c r="S504" s="233"/>
      <c r="T504" s="233"/>
      <c r="U504" s="233"/>
      <c r="V504" s="233"/>
      <c r="W504" s="233"/>
    </row>
    <row r="505" s="248" customFormat="true" ht="14.25" hidden="true" customHeight="true" outlineLevel="0" collapsed="false">
      <c r="A505" s="252" t="str">
        <f aca="false">A145</f>
        <v> - увеличение стоимости основных средств</v>
      </c>
      <c r="B505" s="252" t="str">
        <f aca="false">B145</f>
        <v>244</v>
      </c>
      <c r="C505" s="252" t="str">
        <f aca="false">C145</f>
        <v>310</v>
      </c>
      <c r="D505" s="245"/>
      <c r="E505" s="216" t="n">
        <f aca="false">SUM(E506:E514)</f>
        <v>0</v>
      </c>
      <c r="F505" s="216" t="n">
        <f aca="false">SUM(F506:F514)</f>
        <v>0</v>
      </c>
      <c r="G505" s="216" t="n">
        <f aca="false">SUM(G506:G514)</f>
        <v>0</v>
      </c>
      <c r="H505" s="247"/>
      <c r="I505" s="247"/>
      <c r="R505" s="216"/>
      <c r="S505" s="216"/>
      <c r="T505" s="216"/>
      <c r="U505" s="216" t="n">
        <f aca="false">E505-R505</f>
        <v>0</v>
      </c>
      <c r="V505" s="216" t="n">
        <f aca="false">F505-S505</f>
        <v>0</v>
      </c>
      <c r="W505" s="216" t="n">
        <f aca="false">G505-T505</f>
        <v>0</v>
      </c>
    </row>
    <row r="506" s="248" customFormat="true" ht="15" hidden="true" customHeight="true" outlineLevel="0" collapsed="false">
      <c r="A506" s="251" t="str">
        <f aca="false">A146</f>
        <v> - компьютерная техника</v>
      </c>
      <c r="B506" s="251" t="str">
        <f aca="false">B146</f>
        <v>244</v>
      </c>
      <c r="C506" s="251" t="str">
        <f aca="false">C146</f>
        <v>310</v>
      </c>
      <c r="D506" s="345"/>
      <c r="E506" s="344"/>
      <c r="F506" s="344"/>
      <c r="G506" s="344"/>
      <c r="H506" s="247"/>
      <c r="I506" s="247"/>
      <c r="R506" s="344"/>
      <c r="S506" s="344"/>
      <c r="T506" s="344"/>
      <c r="U506" s="344" t="n">
        <f aca="false">E506-R506</f>
        <v>0</v>
      </c>
      <c r="V506" s="344" t="n">
        <f aca="false">F506-S506</f>
        <v>0</v>
      </c>
      <c r="W506" s="344" t="n">
        <f aca="false">G506-T506</f>
        <v>0</v>
      </c>
    </row>
    <row r="507" s="248" customFormat="true" ht="15" hidden="true" customHeight="true" outlineLevel="0" collapsed="false">
      <c r="A507" s="251" t="str">
        <f aca="false">A147</f>
        <v> - кондиционеры</v>
      </c>
      <c r="B507" s="251" t="str">
        <f aca="false">B147</f>
        <v>244</v>
      </c>
      <c r="C507" s="251" t="str">
        <f aca="false">C147</f>
        <v>310</v>
      </c>
      <c r="D507" s="345"/>
      <c r="E507" s="344"/>
      <c r="F507" s="344"/>
      <c r="G507" s="344"/>
      <c r="H507" s="247"/>
      <c r="I507" s="247"/>
      <c r="R507" s="344"/>
      <c r="S507" s="344"/>
      <c r="T507" s="344"/>
      <c r="U507" s="344" t="n">
        <f aca="false">E507-R507</f>
        <v>0</v>
      </c>
      <c r="V507" s="344" t="n">
        <f aca="false">F507-S507</f>
        <v>0</v>
      </c>
      <c r="W507" s="344" t="n">
        <f aca="false">G507-T507</f>
        <v>0</v>
      </c>
    </row>
    <row r="508" s="248" customFormat="true" ht="15" hidden="true" customHeight="true" outlineLevel="0" collapsed="false">
      <c r="A508" s="251" t="str">
        <f aca="false">A148</f>
        <v> - мебель</v>
      </c>
      <c r="B508" s="251" t="str">
        <f aca="false">B148</f>
        <v>244</v>
      </c>
      <c r="C508" s="251" t="str">
        <f aca="false">C148</f>
        <v>310</v>
      </c>
      <c r="D508" s="345"/>
      <c r="E508" s="344"/>
      <c r="F508" s="344"/>
      <c r="G508" s="344"/>
      <c r="H508" s="247"/>
      <c r="I508" s="247"/>
      <c r="R508" s="344"/>
      <c r="S508" s="344"/>
      <c r="T508" s="344"/>
      <c r="U508" s="344" t="n">
        <f aca="false">E508-R508</f>
        <v>0</v>
      </c>
      <c r="V508" s="344" t="n">
        <f aca="false">F508-S508</f>
        <v>0</v>
      </c>
      <c r="W508" s="344" t="n">
        <f aca="false">G508-T508</f>
        <v>0</v>
      </c>
    </row>
    <row r="509" s="248" customFormat="true" ht="15" hidden="true" customHeight="true" outlineLevel="0" collapsed="false">
      <c r="A509" s="251" t="str">
        <f aca="false">A149</f>
        <v> - оборудование</v>
      </c>
      <c r="B509" s="251" t="str">
        <f aca="false">B149</f>
        <v>244</v>
      </c>
      <c r="C509" s="251" t="str">
        <f aca="false">C149</f>
        <v>310</v>
      </c>
      <c r="D509" s="345"/>
      <c r="E509" s="344"/>
      <c r="F509" s="344"/>
      <c r="G509" s="344"/>
      <c r="H509" s="247"/>
      <c r="I509" s="247"/>
      <c r="R509" s="344"/>
      <c r="S509" s="344"/>
      <c r="T509" s="344"/>
      <c r="U509" s="344" t="n">
        <f aca="false">E509-R509</f>
        <v>0</v>
      </c>
      <c r="V509" s="344" t="n">
        <f aca="false">F509-S509</f>
        <v>0</v>
      </c>
      <c r="W509" s="344" t="n">
        <f aca="false">G509-T509</f>
        <v>0</v>
      </c>
    </row>
    <row r="510" s="248" customFormat="true" ht="15" hidden="true" customHeight="true" outlineLevel="0" collapsed="false">
      <c r="A510" s="251" t="str">
        <f aca="false">A150</f>
        <v> - инструмент и инвентарь</v>
      </c>
      <c r="B510" s="251" t="str">
        <f aca="false">B150</f>
        <v>244</v>
      </c>
      <c r="C510" s="251" t="str">
        <f aca="false">C150</f>
        <v>310</v>
      </c>
      <c r="D510" s="345"/>
      <c r="E510" s="344"/>
      <c r="F510" s="344"/>
      <c r="G510" s="344"/>
      <c r="H510" s="247"/>
      <c r="I510" s="247"/>
      <c r="R510" s="344"/>
      <c r="S510" s="344"/>
      <c r="T510" s="344"/>
      <c r="U510" s="344" t="n">
        <f aca="false">E510-R510</f>
        <v>0</v>
      </c>
      <c r="V510" s="344" t="n">
        <f aca="false">F510-S510</f>
        <v>0</v>
      </c>
      <c r="W510" s="344" t="n">
        <f aca="false">G510-T510</f>
        <v>0</v>
      </c>
    </row>
    <row r="511" s="248" customFormat="true" ht="15" hidden="true" customHeight="true" outlineLevel="0" collapsed="false">
      <c r="A511" s="251" t="str">
        <f aca="false">A151</f>
        <v> - игрушки</v>
      </c>
      <c r="B511" s="251" t="str">
        <f aca="false">B151</f>
        <v>244</v>
      </c>
      <c r="C511" s="251" t="str">
        <f aca="false">C151</f>
        <v>310</v>
      </c>
      <c r="D511" s="345"/>
      <c r="E511" s="344"/>
      <c r="F511" s="344"/>
      <c r="G511" s="344"/>
      <c r="H511" s="247"/>
      <c r="I511" s="247"/>
      <c r="R511" s="344"/>
      <c r="S511" s="344"/>
      <c r="T511" s="344"/>
      <c r="U511" s="344" t="n">
        <f aca="false">E511-R511</f>
        <v>0</v>
      </c>
      <c r="V511" s="344" t="n">
        <f aca="false">F511-S511</f>
        <v>0</v>
      </c>
      <c r="W511" s="344" t="n">
        <f aca="false">G511-T511</f>
        <v>0</v>
      </c>
    </row>
    <row r="512" s="248" customFormat="true" ht="15" hidden="true" customHeight="true" outlineLevel="0" collapsed="false">
      <c r="A512" s="251" t="str">
        <f aca="false">A152</f>
        <v> - противопожарные средства</v>
      </c>
      <c r="B512" s="251" t="str">
        <f aca="false">B152</f>
        <v>244</v>
      </c>
      <c r="C512" s="251" t="str">
        <f aca="false">C152</f>
        <v>310</v>
      </c>
      <c r="D512" s="345"/>
      <c r="E512" s="344"/>
      <c r="F512" s="344"/>
      <c r="G512" s="344"/>
      <c r="H512" s="247"/>
      <c r="I512" s="247"/>
      <c r="R512" s="344"/>
      <c r="S512" s="344"/>
      <c r="T512" s="344"/>
      <c r="U512" s="344" t="n">
        <f aca="false">E512-R512</f>
        <v>0</v>
      </c>
      <c r="V512" s="344" t="n">
        <f aca="false">F512-S512</f>
        <v>0</v>
      </c>
      <c r="W512" s="344" t="n">
        <f aca="false">G512-T512</f>
        <v>0</v>
      </c>
    </row>
    <row r="513" s="248" customFormat="true" ht="15" hidden="true" customHeight="true" outlineLevel="0" collapsed="false">
      <c r="A513" s="251" t="str">
        <f aca="false">A153</f>
        <v> - кресла</v>
      </c>
      <c r="B513" s="251" t="str">
        <f aca="false">B153</f>
        <v>244</v>
      </c>
      <c r="C513" s="251" t="str">
        <f aca="false">C153</f>
        <v>310</v>
      </c>
      <c r="D513" s="345"/>
      <c r="E513" s="344"/>
      <c r="F513" s="344"/>
      <c r="G513" s="344"/>
      <c r="H513" s="247"/>
      <c r="I513" s="247"/>
      <c r="R513" s="344"/>
      <c r="S513" s="344"/>
      <c r="T513" s="344"/>
      <c r="U513" s="344" t="n">
        <f aca="false">E513-R513</f>
        <v>0</v>
      </c>
      <c r="V513" s="344" t="n">
        <f aca="false">F513-S513</f>
        <v>0</v>
      </c>
      <c r="W513" s="344" t="n">
        <f aca="false">G513-T513</f>
        <v>0</v>
      </c>
    </row>
    <row r="514" s="248" customFormat="true" ht="15" hidden="true" customHeight="true" outlineLevel="0" collapsed="false">
      <c r="A514" s="251" t="str">
        <f aca="false">A154</f>
        <v> - металлические входные двери</v>
      </c>
      <c r="B514" s="251" t="str">
        <f aca="false">B154</f>
        <v>244</v>
      </c>
      <c r="C514" s="251" t="str">
        <f aca="false">C154</f>
        <v>310</v>
      </c>
      <c r="D514" s="345"/>
      <c r="E514" s="344"/>
      <c r="F514" s="344"/>
      <c r="G514" s="344"/>
      <c r="H514" s="247"/>
      <c r="I514" s="247"/>
      <c r="R514" s="344"/>
      <c r="S514" s="344"/>
      <c r="T514" s="344"/>
      <c r="U514" s="344" t="n">
        <f aca="false">E514-R514</f>
        <v>0</v>
      </c>
      <c r="V514" s="344" t="n">
        <f aca="false">F514-S514</f>
        <v>0</v>
      </c>
      <c r="W514" s="344" t="n">
        <f aca="false">G514-T514</f>
        <v>0</v>
      </c>
    </row>
    <row r="515" s="196" customFormat="true" ht="30" hidden="true" customHeight="true" outlineLevel="0" collapsed="false">
      <c r="A515" s="231" t="str">
        <f aca="false">A155</f>
        <v> - увеличение стоимости материальных запасов, всего:</v>
      </c>
      <c r="B515" s="231" t="str">
        <f aca="false">B155</f>
        <v>244</v>
      </c>
      <c r="C515" s="231" t="str">
        <f aca="false">C155</f>
        <v>340</v>
      </c>
      <c r="D515" s="342"/>
      <c r="E515" s="246" t="n">
        <f aca="false">SUM(E516:E530)</f>
        <v>0</v>
      </c>
      <c r="F515" s="246" t="n">
        <f aca="false">SUM(F516:F530)</f>
        <v>0</v>
      </c>
      <c r="G515" s="246" t="n">
        <f aca="false">SUM(G516:G530)</f>
        <v>0</v>
      </c>
      <c r="H515" s="230"/>
      <c r="I515" s="230"/>
      <c r="R515" s="246"/>
      <c r="S515" s="246"/>
      <c r="T515" s="246"/>
      <c r="U515" s="246" t="n">
        <f aca="false">E515-R515</f>
        <v>0</v>
      </c>
      <c r="V515" s="246" t="n">
        <f aca="false">F515-S515</f>
        <v>0</v>
      </c>
      <c r="W515" s="246" t="n">
        <f aca="false">G515-T515</f>
        <v>0</v>
      </c>
    </row>
    <row r="516" s="240" customFormat="true" ht="15" hidden="true" customHeight="true" outlineLevel="0" collapsed="false">
      <c r="A516" s="231" t="str">
        <f aca="false">A156</f>
        <v> - бутылированная вода</v>
      </c>
      <c r="B516" s="231" t="str">
        <f aca="false">B156</f>
        <v>244</v>
      </c>
      <c r="C516" s="231" t="str">
        <f aca="false">C156</f>
        <v>342</v>
      </c>
      <c r="D516" s="232"/>
      <c r="E516" s="233"/>
      <c r="F516" s="233"/>
      <c r="G516" s="233"/>
      <c r="H516" s="239"/>
      <c r="I516" s="239"/>
      <c r="R516" s="233"/>
      <c r="S516" s="233"/>
      <c r="T516" s="233"/>
      <c r="U516" s="233" t="n">
        <f aca="false">E516-R516</f>
        <v>0</v>
      </c>
      <c r="V516" s="233" t="n">
        <f aca="false">F516-S516</f>
        <v>0</v>
      </c>
      <c r="W516" s="233" t="n">
        <f aca="false">G516-T516</f>
        <v>0</v>
      </c>
    </row>
    <row r="517" s="240" customFormat="true" ht="30" hidden="true" customHeight="true" outlineLevel="0" collapsed="false">
      <c r="A517" s="231" t="str">
        <f aca="false">A157</f>
        <v> - приобретение материалов в целях создания основных средств</v>
      </c>
      <c r="B517" s="231" t="str">
        <f aca="false">B157</f>
        <v>244</v>
      </c>
      <c r="C517" s="231" t="str">
        <f aca="false">C157</f>
        <v>347</v>
      </c>
      <c r="D517" s="232"/>
      <c r="E517" s="233"/>
      <c r="F517" s="233"/>
      <c r="G517" s="233"/>
      <c r="H517" s="239"/>
      <c r="I517" s="239"/>
      <c r="R517" s="233"/>
      <c r="S517" s="233"/>
      <c r="T517" s="233"/>
      <c r="U517" s="233" t="n">
        <f aca="false">E517-R517</f>
        <v>0</v>
      </c>
      <c r="V517" s="233" t="n">
        <f aca="false">F517-S517</f>
        <v>0</v>
      </c>
      <c r="W517" s="233" t="n">
        <f aca="false">G517-T517</f>
        <v>0</v>
      </c>
    </row>
    <row r="518" s="240" customFormat="true" ht="15" hidden="true" customHeight="true" outlineLevel="0" collapsed="false">
      <c r="A518" s="231" t="str">
        <f aca="false">A158</f>
        <v> - расходные материалы к комп.технике</v>
      </c>
      <c r="B518" s="231" t="str">
        <f aca="false">B158</f>
        <v>244</v>
      </c>
      <c r="C518" s="231" t="str">
        <f aca="false">C158</f>
        <v>346</v>
      </c>
      <c r="D518" s="232"/>
      <c r="E518" s="233"/>
      <c r="F518" s="233"/>
      <c r="G518" s="233"/>
      <c r="H518" s="239"/>
      <c r="I518" s="239"/>
      <c r="R518" s="233"/>
      <c r="S518" s="233"/>
      <c r="T518" s="233"/>
      <c r="U518" s="233" t="n">
        <f aca="false">E518-R518</f>
        <v>0</v>
      </c>
      <c r="V518" s="233" t="n">
        <f aca="false">F518-S518</f>
        <v>0</v>
      </c>
      <c r="W518" s="233" t="n">
        <f aca="false">G518-T518</f>
        <v>0</v>
      </c>
    </row>
    <row r="519" s="240" customFormat="true" ht="15" hidden="true" customHeight="true" outlineLevel="0" collapsed="false">
      <c r="A519" s="231" t="str">
        <f aca="false">A159</f>
        <v> - медикаменты</v>
      </c>
      <c r="B519" s="231" t="str">
        <f aca="false">B159</f>
        <v>244</v>
      </c>
      <c r="C519" s="231" t="str">
        <f aca="false">C159</f>
        <v>341</v>
      </c>
      <c r="D519" s="232"/>
      <c r="E519" s="233"/>
      <c r="F519" s="233"/>
      <c r="G519" s="233"/>
      <c r="H519" s="239"/>
      <c r="I519" s="239"/>
      <c r="R519" s="233"/>
      <c r="S519" s="233"/>
      <c r="T519" s="233"/>
      <c r="U519" s="233" t="n">
        <f aca="false">E519-R519</f>
        <v>0</v>
      </c>
      <c r="V519" s="233" t="n">
        <f aca="false">F519-S519</f>
        <v>0</v>
      </c>
      <c r="W519" s="233" t="n">
        <f aca="false">G519-T519</f>
        <v>0</v>
      </c>
    </row>
    <row r="520" s="240" customFormat="true" ht="15" hidden="true" customHeight="true" outlineLevel="0" collapsed="false">
      <c r="A520" s="231" t="str">
        <f aca="false">A160</f>
        <v> - строительные материалы</v>
      </c>
      <c r="B520" s="231" t="str">
        <f aca="false">B160</f>
        <v>244</v>
      </c>
      <c r="C520" s="231" t="str">
        <f aca="false">C160</f>
        <v>344</v>
      </c>
      <c r="D520" s="232"/>
      <c r="E520" s="233"/>
      <c r="F520" s="233"/>
      <c r="G520" s="233"/>
      <c r="H520" s="239"/>
      <c r="I520" s="239"/>
      <c r="R520" s="233"/>
      <c r="S520" s="233"/>
      <c r="T520" s="233"/>
      <c r="U520" s="233" t="n">
        <f aca="false">E520-R520</f>
        <v>0</v>
      </c>
      <c r="V520" s="233" t="n">
        <f aca="false">F520-S520</f>
        <v>0</v>
      </c>
      <c r="W520" s="233" t="n">
        <f aca="false">G520-T520</f>
        <v>0</v>
      </c>
    </row>
    <row r="521" s="240" customFormat="true" ht="15" hidden="true" customHeight="true" outlineLevel="0" collapsed="false">
      <c r="A521" s="231" t="str">
        <f aca="false">A161</f>
        <v> - продукты питания</v>
      </c>
      <c r="B521" s="231" t="str">
        <f aca="false">B161</f>
        <v>244</v>
      </c>
      <c r="C521" s="231" t="str">
        <f aca="false">C161</f>
        <v>342</v>
      </c>
      <c r="D521" s="232"/>
      <c r="E521" s="233"/>
      <c r="F521" s="233"/>
      <c r="G521" s="233"/>
      <c r="H521" s="239"/>
      <c r="I521" s="239"/>
      <c r="R521" s="233"/>
      <c r="S521" s="233"/>
      <c r="T521" s="233"/>
      <c r="U521" s="233" t="n">
        <f aca="false">E521-R521</f>
        <v>0</v>
      </c>
      <c r="V521" s="233" t="n">
        <f aca="false">F521-S521</f>
        <v>0</v>
      </c>
      <c r="W521" s="233" t="n">
        <f aca="false">G521-T521</f>
        <v>0</v>
      </c>
    </row>
    <row r="522" s="240" customFormat="true" ht="15" hidden="true" customHeight="true" outlineLevel="0" collapsed="false">
      <c r="A522" s="231" t="str">
        <f aca="false">A162</f>
        <v> - канцелярские товары</v>
      </c>
      <c r="B522" s="231" t="str">
        <f aca="false">B162</f>
        <v>244</v>
      </c>
      <c r="C522" s="231" t="str">
        <f aca="false">C162</f>
        <v>346</v>
      </c>
      <c r="D522" s="232"/>
      <c r="E522" s="233"/>
      <c r="F522" s="233"/>
      <c r="G522" s="233"/>
      <c r="H522" s="239"/>
      <c r="I522" s="239"/>
      <c r="R522" s="233"/>
      <c r="S522" s="233"/>
      <c r="T522" s="233"/>
      <c r="U522" s="233" t="n">
        <f aca="false">E522-R522</f>
        <v>0</v>
      </c>
      <c r="V522" s="233" t="n">
        <f aca="false">F522-S522</f>
        <v>0</v>
      </c>
      <c r="W522" s="233" t="n">
        <f aca="false">G522-T522</f>
        <v>0</v>
      </c>
    </row>
    <row r="523" s="240" customFormat="true" ht="15" hidden="true" customHeight="true" outlineLevel="0" collapsed="false">
      <c r="A523" s="231" t="str">
        <f aca="false">A163</f>
        <v> - хозяйственные товары, электрика</v>
      </c>
      <c r="B523" s="231" t="str">
        <f aca="false">B163</f>
        <v>244</v>
      </c>
      <c r="C523" s="231" t="str">
        <f aca="false">C163</f>
        <v>346</v>
      </c>
      <c r="D523" s="232"/>
      <c r="E523" s="233"/>
      <c r="F523" s="233"/>
      <c r="G523" s="233"/>
      <c r="H523" s="239"/>
      <c r="I523" s="239"/>
      <c r="R523" s="233"/>
      <c r="S523" s="233"/>
      <c r="T523" s="233"/>
      <c r="U523" s="233" t="n">
        <f aca="false">E523-R523</f>
        <v>0</v>
      </c>
      <c r="V523" s="233" t="n">
        <f aca="false">F523-S523</f>
        <v>0</v>
      </c>
      <c r="W523" s="233" t="n">
        <f aca="false">G523-T523</f>
        <v>0</v>
      </c>
    </row>
    <row r="524" s="240" customFormat="true" ht="15" hidden="true" customHeight="true" outlineLevel="0" collapsed="false">
      <c r="A524" s="231" t="str">
        <f aca="false">A164</f>
        <v> - бланки</v>
      </c>
      <c r="B524" s="231" t="str">
        <f aca="false">B164</f>
        <v>244</v>
      </c>
      <c r="C524" s="231" t="str">
        <f aca="false">C164</f>
        <v>346</v>
      </c>
      <c r="D524" s="232"/>
      <c r="E524" s="233"/>
      <c r="F524" s="233"/>
      <c r="G524" s="233"/>
      <c r="H524" s="239"/>
      <c r="I524" s="239"/>
      <c r="R524" s="233"/>
      <c r="S524" s="233"/>
      <c r="T524" s="233"/>
      <c r="U524" s="233" t="n">
        <f aca="false">E524-R524</f>
        <v>0</v>
      </c>
      <c r="V524" s="233" t="n">
        <f aca="false">F524-S524</f>
        <v>0</v>
      </c>
      <c r="W524" s="233" t="n">
        <f aca="false">G524-T524</f>
        <v>0</v>
      </c>
    </row>
    <row r="525" s="240" customFormat="true" ht="15" hidden="true" customHeight="true" outlineLevel="0" collapsed="false">
      <c r="A525" s="231" t="str">
        <f aca="false">A165</f>
        <v> - моющие</v>
      </c>
      <c r="B525" s="231" t="str">
        <f aca="false">B165</f>
        <v>244</v>
      </c>
      <c r="C525" s="231" t="str">
        <f aca="false">C165</f>
        <v>346</v>
      </c>
      <c r="D525" s="232"/>
      <c r="E525" s="233"/>
      <c r="F525" s="233"/>
      <c r="G525" s="233"/>
      <c r="H525" s="239"/>
      <c r="I525" s="239"/>
      <c r="R525" s="233"/>
      <c r="S525" s="233"/>
      <c r="T525" s="233"/>
      <c r="U525" s="233" t="n">
        <f aca="false">E525-R525</f>
        <v>0</v>
      </c>
      <c r="V525" s="233" t="n">
        <f aca="false">F525-S525</f>
        <v>0</v>
      </c>
      <c r="W525" s="233" t="n">
        <f aca="false">G525-T525</f>
        <v>0</v>
      </c>
    </row>
    <row r="526" s="240" customFormat="true" ht="15" hidden="true" customHeight="true" outlineLevel="0" collapsed="false">
      <c r="A526" s="231" t="str">
        <f aca="false">A166</f>
        <v> - новогодние подарки детям сотрудников</v>
      </c>
      <c r="B526" s="231" t="str">
        <f aca="false">B166</f>
        <v>244</v>
      </c>
      <c r="C526" s="231" t="str">
        <f aca="false">C166</f>
        <v>349</v>
      </c>
      <c r="D526" s="232"/>
      <c r="E526" s="233"/>
      <c r="F526" s="233"/>
      <c r="G526" s="233"/>
      <c r="H526" s="239"/>
      <c r="I526" s="239"/>
      <c r="R526" s="233"/>
      <c r="S526" s="233"/>
      <c r="T526" s="233"/>
      <c r="U526" s="233" t="n">
        <f aca="false">E526-R526</f>
        <v>0</v>
      </c>
      <c r="V526" s="233" t="n">
        <f aca="false">F526-S526</f>
        <v>0</v>
      </c>
      <c r="W526" s="233" t="n">
        <f aca="false">G526-T526</f>
        <v>0</v>
      </c>
    </row>
    <row r="527" s="240" customFormat="true" ht="15" hidden="true" customHeight="true" outlineLevel="0" collapsed="false">
      <c r="A527" s="231" t="str">
        <f aca="false">A167</f>
        <v> - новогодние подарки сотрудникам</v>
      </c>
      <c r="B527" s="231" t="str">
        <f aca="false">B167</f>
        <v>244</v>
      </c>
      <c r="C527" s="231" t="str">
        <f aca="false">C167</f>
        <v>349</v>
      </c>
      <c r="D527" s="232"/>
      <c r="E527" s="233"/>
      <c r="F527" s="233"/>
      <c r="G527" s="233"/>
      <c r="H527" s="239"/>
      <c r="I527" s="239"/>
      <c r="R527" s="233"/>
      <c r="S527" s="233"/>
      <c r="T527" s="233"/>
      <c r="U527" s="233" t="n">
        <f aca="false">E527-R527</f>
        <v>0</v>
      </c>
      <c r="V527" s="233" t="n">
        <f aca="false">F527-S527</f>
        <v>0</v>
      </c>
      <c r="W527" s="233" t="n">
        <f aca="false">G527-T527</f>
        <v>0</v>
      </c>
    </row>
    <row r="528" s="240" customFormat="true" ht="15" hidden="true" customHeight="true" outlineLevel="0" collapsed="false">
      <c r="A528" s="231" t="str">
        <f aca="false">A168</f>
        <v> - прочие материальные запасы</v>
      </c>
      <c r="B528" s="231" t="str">
        <f aca="false">B168</f>
        <v>244</v>
      </c>
      <c r="C528" s="231" t="str">
        <f aca="false">C168</f>
        <v>346</v>
      </c>
      <c r="D528" s="232"/>
      <c r="E528" s="233"/>
      <c r="F528" s="233"/>
      <c r="G528" s="233"/>
      <c r="H528" s="239"/>
      <c r="I528" s="239"/>
      <c r="R528" s="233"/>
      <c r="S528" s="233"/>
      <c r="T528" s="233"/>
      <c r="U528" s="233" t="n">
        <f aca="false">E528-R528</f>
        <v>0</v>
      </c>
      <c r="V528" s="233" t="n">
        <f aca="false">F528-S528</f>
        <v>0</v>
      </c>
      <c r="W528" s="233" t="n">
        <f aca="false">G528-T528</f>
        <v>0</v>
      </c>
    </row>
    <row r="529" s="240" customFormat="true" ht="15" hidden="true" customHeight="true" outlineLevel="0" collapsed="false">
      <c r="A529" s="231" t="str">
        <f aca="false">A169</f>
        <v> - спецодежда МОП</v>
      </c>
      <c r="B529" s="231" t="str">
        <f aca="false">B169</f>
        <v>244</v>
      </c>
      <c r="C529" s="231" t="str">
        <f aca="false">C169</f>
        <v>345</v>
      </c>
      <c r="D529" s="232"/>
      <c r="E529" s="233"/>
      <c r="F529" s="233"/>
      <c r="G529" s="233"/>
      <c r="H529" s="239"/>
      <c r="I529" s="239"/>
      <c r="R529" s="233"/>
      <c r="S529" s="233"/>
      <c r="T529" s="233"/>
      <c r="U529" s="233" t="n">
        <f aca="false">E529-R529</f>
        <v>0</v>
      </c>
      <c r="V529" s="233" t="n">
        <f aca="false">F529-S529</f>
        <v>0</v>
      </c>
      <c r="W529" s="233" t="n">
        <f aca="false">G529-T529</f>
        <v>0</v>
      </c>
    </row>
    <row r="530" s="240" customFormat="true" ht="15" hidden="true" customHeight="true" outlineLevel="0" collapsed="false">
      <c r="A530" s="231" t="str">
        <f aca="false">A170</f>
        <v> - лагерь дневного пребывания</v>
      </c>
      <c r="B530" s="231" t="str">
        <f aca="false">B170</f>
        <v>244</v>
      </c>
      <c r="C530" s="231" t="str">
        <f aca="false">C170</f>
        <v>346</v>
      </c>
      <c r="D530" s="232"/>
      <c r="E530" s="233"/>
      <c r="F530" s="233"/>
      <c r="G530" s="233"/>
      <c r="H530" s="239"/>
      <c r="I530" s="239"/>
      <c r="R530" s="233"/>
      <c r="S530" s="233"/>
      <c r="T530" s="233"/>
      <c r="U530" s="233" t="n">
        <f aca="false">E530-R530</f>
        <v>0</v>
      </c>
      <c r="V530" s="233" t="n">
        <f aca="false">F530-S530</f>
        <v>0</v>
      </c>
      <c r="W530" s="233" t="n">
        <f aca="false">G530-T530</f>
        <v>0</v>
      </c>
    </row>
    <row r="531" s="196" customFormat="true" ht="14.25" hidden="false" customHeight="true" outlineLevel="0" collapsed="false">
      <c r="A531" s="265" t="s">
        <v>778</v>
      </c>
      <c r="B531" s="278"/>
      <c r="C531" s="278"/>
      <c r="D531" s="278" t="s">
        <v>34</v>
      </c>
      <c r="E531" s="216" t="n">
        <f aca="false">SUM(E532,E533,E534,E535,E536,E537,E538,E546,E5223,E570,E588,E590,E591,E592,E593,E595,E605,E542,E545,E589,E541,E543,E587,E594)</f>
        <v>0</v>
      </c>
      <c r="F531" s="216" t="n">
        <f aca="false">SUM(F532,F533,F534,F535,F536,F537,F538,F546,F5223,F570,F588,F590,F591,F592,F593,F595,F605,F542,F545,F589,F541,F543,F587,F594)</f>
        <v>0</v>
      </c>
      <c r="G531" s="216" t="n">
        <f aca="false">SUM(G532,G533,G534,G535,G536,G537,G538,G546,G5223,G570,G588,G590,G591,G592,G593,G595,G605,G542,G545,G589,G541,G543,G587,G594)</f>
        <v>0</v>
      </c>
      <c r="H531" s="230"/>
      <c r="R531" s="216"/>
      <c r="S531" s="216"/>
      <c r="T531" s="216"/>
      <c r="U531" s="216" t="n">
        <f aca="false">E531-R531</f>
        <v>0</v>
      </c>
      <c r="V531" s="216" t="n">
        <f aca="false">F531-S531</f>
        <v>0</v>
      </c>
      <c r="W531" s="216" t="n">
        <f aca="false">G531-T531</f>
        <v>0</v>
      </c>
    </row>
    <row r="532" customFormat="false" ht="15" hidden="true" customHeight="true" outlineLevel="0" collapsed="false">
      <c r="A532" s="348" t="str">
        <f aca="false">A82</f>
        <v> - заработная плата</v>
      </c>
      <c r="B532" s="348" t="str">
        <f aca="false">B82</f>
        <v>111</v>
      </c>
      <c r="C532" s="348" t="str">
        <f aca="false">C82</f>
        <v>211</v>
      </c>
      <c r="D532" s="232" t="s">
        <v>34</v>
      </c>
      <c r="E532" s="233"/>
      <c r="F532" s="233"/>
      <c r="G532" s="233"/>
      <c r="H532" s="193"/>
      <c r="R532" s="233"/>
      <c r="S532" s="233"/>
      <c r="T532" s="233"/>
      <c r="U532" s="233" t="n">
        <f aca="false">E532-R532</f>
        <v>0</v>
      </c>
      <c r="V532" s="233" t="n">
        <f aca="false">F532-S532</f>
        <v>0</v>
      </c>
      <c r="W532" s="233" t="n">
        <f aca="false">G532-T532</f>
        <v>0</v>
      </c>
    </row>
    <row r="533" customFormat="false" ht="15" hidden="true" customHeight="true" outlineLevel="0" collapsed="false">
      <c r="A533" s="231" t="str">
        <f aca="false">A83</f>
        <v> - 3 дн б/л за счет работодателя</v>
      </c>
      <c r="B533" s="231" t="str">
        <f aca="false">B83</f>
        <v>111</v>
      </c>
      <c r="C533" s="231" t="str">
        <f aca="false">C83</f>
        <v>266</v>
      </c>
      <c r="D533" s="232" t="s">
        <v>34</v>
      </c>
      <c r="E533" s="233"/>
      <c r="F533" s="233"/>
      <c r="G533" s="233"/>
      <c r="H533" s="193"/>
      <c r="R533" s="233"/>
      <c r="S533" s="233"/>
      <c r="T533" s="233"/>
      <c r="U533" s="233" t="n">
        <f aca="false">E533-R533</f>
        <v>0</v>
      </c>
      <c r="V533" s="233" t="n">
        <f aca="false">F533-S533</f>
        <v>0</v>
      </c>
      <c r="W533" s="233" t="n">
        <f aca="false">G533-T533</f>
        <v>0</v>
      </c>
    </row>
    <row r="534" s="240" customFormat="true" ht="15" hidden="true" customHeight="true" outlineLevel="0" collapsed="false">
      <c r="A534" s="231" t="str">
        <f aca="false">A84</f>
        <v> - пособие по уходу за ребенком</v>
      </c>
      <c r="B534" s="231" t="str">
        <f aca="false">B84</f>
        <v>112</v>
      </c>
      <c r="C534" s="231" t="str">
        <f aca="false">C84</f>
        <v>266</v>
      </c>
      <c r="D534" s="232" t="s">
        <v>34</v>
      </c>
      <c r="E534" s="233"/>
      <c r="F534" s="233"/>
      <c r="G534" s="233"/>
      <c r="H534" s="239"/>
      <c r="I534" s="239"/>
      <c r="R534" s="233"/>
      <c r="S534" s="233"/>
      <c r="T534" s="233"/>
      <c r="U534" s="233" t="n">
        <f aca="false">E534-R534</f>
        <v>0</v>
      </c>
      <c r="V534" s="233" t="n">
        <f aca="false">F534-S534</f>
        <v>0</v>
      </c>
      <c r="W534" s="233" t="n">
        <f aca="false">G534-T534</f>
        <v>0</v>
      </c>
    </row>
    <row r="535" s="240" customFormat="true" ht="15" hidden="true" customHeight="true" outlineLevel="0" collapsed="false">
      <c r="A535" s="231" t="str">
        <f aca="false">A85</f>
        <v> - предварительный мед.осмотр (возм.расх.)</v>
      </c>
      <c r="B535" s="231" t="str">
        <f aca="false">B85</f>
        <v>112</v>
      </c>
      <c r="C535" s="231" t="str">
        <f aca="false">C85</f>
        <v>226</v>
      </c>
      <c r="D535" s="232" t="s">
        <v>34</v>
      </c>
      <c r="E535" s="233"/>
      <c r="F535" s="233"/>
      <c r="G535" s="233"/>
      <c r="H535" s="239"/>
      <c r="I535" s="239"/>
      <c r="R535" s="233"/>
      <c r="S535" s="233"/>
      <c r="T535" s="233"/>
      <c r="U535" s="233" t="n">
        <f aca="false">E535-R535</f>
        <v>0</v>
      </c>
      <c r="V535" s="233" t="n">
        <f aca="false">F535-S535</f>
        <v>0</v>
      </c>
      <c r="W535" s="233" t="n">
        <f aca="false">G535-T535</f>
        <v>0</v>
      </c>
    </row>
    <row r="536" s="240" customFormat="true" ht="15" hidden="true" customHeight="true" outlineLevel="0" collapsed="false">
      <c r="A536" s="231" t="str">
        <f aca="false">A86</f>
        <v> - выходное пособие</v>
      </c>
      <c r="B536" s="231" t="str">
        <f aca="false">B86</f>
        <v>112</v>
      </c>
      <c r="C536" s="231" t="str">
        <f aca="false">C86</f>
        <v>266</v>
      </c>
      <c r="D536" s="232" t="s">
        <v>34</v>
      </c>
      <c r="E536" s="233"/>
      <c r="F536" s="233"/>
      <c r="G536" s="233"/>
      <c r="H536" s="239"/>
      <c r="I536" s="239"/>
      <c r="R536" s="233"/>
      <c r="S536" s="233"/>
      <c r="T536" s="233"/>
      <c r="U536" s="233" t="n">
        <f aca="false">E536-R536</f>
        <v>0</v>
      </c>
      <c r="V536" s="233" t="n">
        <f aca="false">F536-S536</f>
        <v>0</v>
      </c>
      <c r="W536" s="233" t="n">
        <f aca="false">G536-T536</f>
        <v>0</v>
      </c>
    </row>
    <row r="537" customFormat="false" ht="15" hidden="true" customHeight="true" outlineLevel="0" collapsed="false">
      <c r="A537" s="231" t="str">
        <f aca="false">A87</f>
        <v> - начисления на оплату труда</v>
      </c>
      <c r="B537" s="231" t="str">
        <f aca="false">B87</f>
        <v>119</v>
      </c>
      <c r="C537" s="231" t="str">
        <f aca="false">C87</f>
        <v>213</v>
      </c>
      <c r="D537" s="232" t="s">
        <v>34</v>
      </c>
      <c r="E537" s="233"/>
      <c r="F537" s="233"/>
      <c r="G537" s="233"/>
      <c r="H537" s="193"/>
      <c r="R537" s="233"/>
      <c r="S537" s="233"/>
      <c r="T537" s="233"/>
      <c r="U537" s="233" t="n">
        <f aca="false">E537-R537</f>
        <v>0</v>
      </c>
      <c r="V537" s="233" t="n">
        <f aca="false">F537-S537</f>
        <v>0</v>
      </c>
      <c r="W537" s="233" t="n">
        <f aca="false">G537-T537</f>
        <v>0</v>
      </c>
    </row>
    <row r="538" s="196" customFormat="true" ht="15" hidden="true" customHeight="true" outlineLevel="0" collapsed="false">
      <c r="A538" s="231" t="str">
        <f aca="false">A88</f>
        <v> - услуги связи, всего:</v>
      </c>
      <c r="B538" s="231" t="str">
        <f aca="false">B88</f>
        <v>244</v>
      </c>
      <c r="C538" s="231" t="str">
        <f aca="false">C88</f>
        <v>221</v>
      </c>
      <c r="D538" s="245"/>
      <c r="E538" s="216" t="n">
        <f aca="false">SUM(E539:E540)</f>
        <v>0</v>
      </c>
      <c r="F538" s="216" t="n">
        <f aca="false">SUM(F539:F540)</f>
        <v>0</v>
      </c>
      <c r="G538" s="216" t="n">
        <f aca="false">SUM(G539:G540)</f>
        <v>0</v>
      </c>
      <c r="H538" s="230"/>
      <c r="R538" s="216"/>
      <c r="S538" s="216"/>
      <c r="T538" s="216"/>
      <c r="U538" s="216" t="n">
        <f aca="false">E538-R538</f>
        <v>0</v>
      </c>
      <c r="V538" s="216" t="n">
        <f aca="false">F538-S538</f>
        <v>0</v>
      </c>
      <c r="W538" s="216" t="n">
        <f aca="false">G538-T538</f>
        <v>0</v>
      </c>
    </row>
    <row r="539" customFormat="false" ht="30" hidden="true" customHeight="true" outlineLevel="0" collapsed="false">
      <c r="A539" s="231" t="str">
        <f aca="false">A89</f>
        <v>   в том числе:
    - прочие (конверты, почтовые отправления)</v>
      </c>
      <c r="B539" s="231" t="str">
        <f aca="false">B89</f>
        <v>244</v>
      </c>
      <c r="C539" s="231" t="str">
        <f aca="false">C89</f>
        <v>221</v>
      </c>
      <c r="D539" s="232"/>
      <c r="E539" s="233"/>
      <c r="F539" s="233"/>
      <c r="G539" s="233"/>
      <c r="H539" s="193"/>
      <c r="I539" s="193"/>
      <c r="R539" s="233"/>
      <c r="S539" s="233"/>
      <c r="T539" s="233"/>
      <c r="U539" s="233" t="n">
        <f aca="false">E539-R539</f>
        <v>0</v>
      </c>
      <c r="V539" s="233" t="n">
        <f aca="false">F539-S539</f>
        <v>0</v>
      </c>
      <c r="W539" s="233" t="n">
        <f aca="false">G539-T539</f>
        <v>0</v>
      </c>
    </row>
    <row r="540" s="240" customFormat="true" ht="15" hidden="true" customHeight="true" outlineLevel="0" collapsed="false">
      <c r="A540" s="231" t="str">
        <f aca="false">A90</f>
        <v>    - интернет </v>
      </c>
      <c r="B540" s="231" t="str">
        <f aca="false">B90</f>
        <v>244</v>
      </c>
      <c r="C540" s="231" t="str">
        <f aca="false">C90</f>
        <v>221</v>
      </c>
      <c r="D540" s="232"/>
      <c r="E540" s="233"/>
      <c r="F540" s="233"/>
      <c r="G540" s="233"/>
      <c r="H540" s="239"/>
      <c r="I540" s="239"/>
      <c r="R540" s="233"/>
      <c r="S540" s="233"/>
      <c r="T540" s="233"/>
      <c r="U540" s="233" t="n">
        <f aca="false">E540-R540</f>
        <v>0</v>
      </c>
      <c r="V540" s="233" t="n">
        <f aca="false">F540-S540</f>
        <v>0</v>
      </c>
      <c r="W540" s="233" t="n">
        <f aca="false">G540-T540</f>
        <v>0</v>
      </c>
    </row>
    <row r="541" s="240" customFormat="true" ht="15" hidden="true" customHeight="true" outlineLevel="0" collapsed="false">
      <c r="A541" s="231" t="str">
        <f aca="false">A91</f>
        <v> - транспортные расходы</v>
      </c>
      <c r="B541" s="231" t="str">
        <f aca="false">B91</f>
        <v>244</v>
      </c>
      <c r="C541" s="231" t="str">
        <f aca="false">C91</f>
        <v>222</v>
      </c>
      <c r="D541" s="232"/>
      <c r="E541" s="233"/>
      <c r="F541" s="233"/>
      <c r="G541" s="233"/>
      <c r="I541" s="239"/>
      <c r="R541" s="233"/>
      <c r="S541" s="233"/>
      <c r="T541" s="233"/>
      <c r="U541" s="233" t="n">
        <f aca="false">E541-R541</f>
        <v>0</v>
      </c>
      <c r="V541" s="233" t="n">
        <f aca="false">F541-S541</f>
        <v>0</v>
      </c>
      <c r="W541" s="233" t="n">
        <f aca="false">G541-T541</f>
        <v>0</v>
      </c>
    </row>
    <row r="542" customFormat="false" ht="15" hidden="true" customHeight="true" outlineLevel="0" collapsed="false">
      <c r="A542" s="231" t="str">
        <f aca="false">A92</f>
        <v> - коммунальные расходы (вода)</v>
      </c>
      <c r="B542" s="231" t="str">
        <f aca="false">B92</f>
        <v>247</v>
      </c>
      <c r="C542" s="231" t="str">
        <f aca="false">C92</f>
        <v>223</v>
      </c>
      <c r="D542" s="232"/>
      <c r="E542" s="233"/>
      <c r="F542" s="233"/>
      <c r="G542" s="233"/>
      <c r="H542" s="193"/>
      <c r="I542" s="193"/>
      <c r="R542" s="233"/>
      <c r="S542" s="233"/>
      <c r="T542" s="233"/>
      <c r="U542" s="233" t="n">
        <f aca="false">E542-R542</f>
        <v>0</v>
      </c>
      <c r="V542" s="233" t="n">
        <f aca="false">F542-S542</f>
        <v>0</v>
      </c>
      <c r="W542" s="233" t="n">
        <f aca="false">G542-T542</f>
        <v>0</v>
      </c>
    </row>
    <row r="543" customFormat="false" ht="15" hidden="true" customHeight="true" outlineLevel="0" collapsed="false">
      <c r="A543" s="231" t="str">
        <f aca="false">A93</f>
        <v> - коммунальные расходы (тепло+свет)</v>
      </c>
      <c r="B543" s="231" t="str">
        <f aca="false">B93</f>
        <v>247</v>
      </c>
      <c r="C543" s="231" t="str">
        <f aca="false">C93</f>
        <v>223</v>
      </c>
      <c r="D543" s="232"/>
      <c r="E543" s="233"/>
      <c r="F543" s="233"/>
      <c r="G543" s="233"/>
      <c r="H543" s="193"/>
      <c r="I543" s="193"/>
      <c r="R543" s="233"/>
      <c r="S543" s="233"/>
      <c r="T543" s="233"/>
      <c r="U543" s="233" t="n">
        <f aca="false">E543-R543</f>
        <v>0</v>
      </c>
      <c r="V543" s="233" t="n">
        <f aca="false">F543-S543</f>
        <v>0</v>
      </c>
      <c r="W543" s="233" t="n">
        <f aca="false">G543-T543</f>
        <v>0</v>
      </c>
    </row>
    <row r="544" customFormat="false" ht="15" hidden="true" customHeight="true" outlineLevel="0" collapsed="false">
      <c r="A544" s="231" t="str">
        <f aca="false">A94</f>
        <v>    - ЖБО </v>
      </c>
      <c r="B544" s="231" t="str">
        <f aca="false">B94</f>
        <v>244</v>
      </c>
      <c r="C544" s="231" t="str">
        <f aca="false">C94</f>
        <v>223</v>
      </c>
      <c r="D544" s="232"/>
      <c r="E544" s="233"/>
      <c r="F544" s="233"/>
      <c r="G544" s="233"/>
      <c r="H544" s="240"/>
      <c r="I544" s="239"/>
      <c r="R544" s="233"/>
      <c r="S544" s="233"/>
      <c r="T544" s="233"/>
      <c r="U544" s="233" t="n">
        <f aca="false">E5223-R5223</f>
        <v>0</v>
      </c>
      <c r="V544" s="233" t="n">
        <f aca="false">F5223-S5223</f>
        <v>0</v>
      </c>
      <c r="W544" s="233" t="n">
        <f aca="false">G5223-T5223</f>
        <v>0</v>
      </c>
    </row>
    <row r="545" s="240" customFormat="true" ht="15" hidden="true" customHeight="true" outlineLevel="0" collapsed="false">
      <c r="A545" s="231" t="str">
        <f aca="false">A95</f>
        <v> - арендная плата </v>
      </c>
      <c r="B545" s="231" t="str">
        <f aca="false">B95</f>
        <v>244</v>
      </c>
      <c r="C545" s="231" t="str">
        <f aca="false">C95</f>
        <v>224</v>
      </c>
      <c r="D545" s="232"/>
      <c r="E545" s="233"/>
      <c r="F545" s="233"/>
      <c r="G545" s="233"/>
      <c r="H545" s="239"/>
      <c r="I545" s="239"/>
      <c r="R545" s="233"/>
      <c r="S545" s="233"/>
      <c r="T545" s="233"/>
      <c r="U545" s="233" t="n">
        <f aca="false">E545-R545</f>
        <v>0</v>
      </c>
      <c r="V545" s="233" t="n">
        <f aca="false">F545-S545</f>
        <v>0</v>
      </c>
      <c r="W545" s="233" t="n">
        <f aca="false">G545-T545</f>
        <v>0</v>
      </c>
    </row>
    <row r="546" s="196" customFormat="true" ht="15" hidden="true" customHeight="true" outlineLevel="0" collapsed="false">
      <c r="A546" s="231" t="str">
        <f aca="false">A96</f>
        <v> - услуги по содержанию имущества, всего:</v>
      </c>
      <c r="B546" s="231" t="str">
        <f aca="false">B96</f>
        <v>244</v>
      </c>
      <c r="C546" s="231" t="str">
        <f aca="false">C96</f>
        <v>225</v>
      </c>
      <c r="D546" s="342"/>
      <c r="E546" s="246" t="n">
        <f aca="false">SUM(E547:E569)</f>
        <v>0</v>
      </c>
      <c r="F546" s="246" t="n">
        <f aca="false">SUM(F547:F569)</f>
        <v>0</v>
      </c>
      <c r="G546" s="246" t="n">
        <f aca="false">SUM(G547:G569)</f>
        <v>0</v>
      </c>
      <c r="H546" s="230"/>
      <c r="I546" s="230"/>
      <c r="R546" s="246"/>
      <c r="S546" s="246"/>
      <c r="T546" s="246"/>
      <c r="U546" s="246" t="n">
        <f aca="false">E546-R546</f>
        <v>0</v>
      </c>
      <c r="V546" s="246" t="n">
        <f aca="false">F546-S546</f>
        <v>0</v>
      </c>
      <c r="W546" s="246" t="n">
        <f aca="false">G546-T546</f>
        <v>0</v>
      </c>
    </row>
    <row r="547" customFormat="false" ht="45" hidden="true" customHeight="true" outlineLevel="0" collapsed="false">
      <c r="A547" s="231" t="str">
        <f aca="false">A97</f>
        <v>   в том числе:
    - тек.ремонт (отопление, водопровод, электросетей)</v>
      </c>
      <c r="B547" s="231" t="str">
        <f aca="false">B97</f>
        <v>244</v>
      </c>
      <c r="C547" s="231" t="str">
        <f aca="false">C97</f>
        <v>225</v>
      </c>
      <c r="D547" s="232"/>
      <c r="E547" s="233"/>
      <c r="F547" s="233"/>
      <c r="G547" s="233"/>
      <c r="H547" s="193"/>
      <c r="I547" s="193"/>
      <c r="R547" s="233"/>
      <c r="S547" s="233"/>
      <c r="T547" s="233"/>
      <c r="U547" s="233" t="n">
        <f aca="false">E547-R547</f>
        <v>0</v>
      </c>
      <c r="V547" s="233" t="n">
        <f aca="false">F547-S547</f>
        <v>0</v>
      </c>
      <c r="W547" s="233" t="n">
        <f aca="false">G547-T547</f>
        <v>0</v>
      </c>
    </row>
    <row r="548" s="258" customFormat="true" ht="15" hidden="true" customHeight="true" outlineLevel="0" collapsed="false">
      <c r="A548" s="231" t="str">
        <f aca="false">A98</f>
        <v>    - очистка кровли от снега</v>
      </c>
      <c r="B548" s="231" t="str">
        <f aca="false">B98</f>
        <v>244</v>
      </c>
      <c r="C548" s="231" t="str">
        <f aca="false">C98</f>
        <v>225</v>
      </c>
      <c r="D548" s="232"/>
      <c r="E548" s="233"/>
      <c r="F548" s="233"/>
      <c r="G548" s="233"/>
      <c r="I548" s="257"/>
      <c r="R548" s="233"/>
      <c r="S548" s="233"/>
      <c r="T548" s="233"/>
      <c r="U548" s="233" t="n">
        <f aca="false">E548-R548</f>
        <v>0</v>
      </c>
      <c r="V548" s="233" t="n">
        <f aca="false">F548-S548</f>
        <v>0</v>
      </c>
      <c r="W548" s="233" t="n">
        <f aca="false">G548-T548</f>
        <v>0</v>
      </c>
    </row>
    <row r="549" customFormat="false" ht="30" hidden="true" customHeight="true" outlineLevel="0" collapsed="false">
      <c r="A549" s="231" t="str">
        <f aca="false">A99</f>
        <v>    - текущий ремонт кровли, крыльца, заделка швов, асфальтирование территории</v>
      </c>
      <c r="B549" s="231" t="str">
        <f aca="false">B99</f>
        <v>244</v>
      </c>
      <c r="C549" s="231" t="str">
        <f aca="false">C99</f>
        <v>225</v>
      </c>
      <c r="D549" s="232"/>
      <c r="E549" s="233"/>
      <c r="F549" s="233"/>
      <c r="G549" s="233"/>
      <c r="H549" s="193"/>
      <c r="I549" s="193"/>
      <c r="R549" s="233"/>
      <c r="S549" s="233"/>
      <c r="T549" s="233"/>
      <c r="U549" s="233" t="n">
        <f aca="false">E549-R549</f>
        <v>0</v>
      </c>
      <c r="V549" s="233" t="n">
        <f aca="false">F549-S549</f>
        <v>0</v>
      </c>
      <c r="W549" s="233" t="n">
        <f aca="false">G549-T549</f>
        <v>0</v>
      </c>
    </row>
    <row r="550" customFormat="false" ht="15" hidden="true" customHeight="true" outlineLevel="0" collapsed="false">
      <c r="A550" s="231" t="str">
        <f aca="false">A100</f>
        <v>    - аварийно-техническое обслуживание зданий</v>
      </c>
      <c r="B550" s="231" t="str">
        <f aca="false">B100</f>
        <v>244</v>
      </c>
      <c r="C550" s="231" t="str">
        <f aca="false">C100</f>
        <v>225</v>
      </c>
      <c r="D550" s="232"/>
      <c r="E550" s="233"/>
      <c r="F550" s="233"/>
      <c r="G550" s="233"/>
      <c r="H550" s="193"/>
      <c r="I550" s="193"/>
      <c r="R550" s="233"/>
      <c r="S550" s="233"/>
      <c r="T550" s="233"/>
      <c r="U550" s="233" t="n">
        <f aca="false">E550-R550</f>
        <v>0</v>
      </c>
      <c r="V550" s="233" t="n">
        <f aca="false">F550-S550</f>
        <v>0</v>
      </c>
      <c r="W550" s="233" t="n">
        <f aca="false">G550-T550</f>
        <v>0</v>
      </c>
    </row>
    <row r="551" customFormat="false" ht="30" hidden="true" customHeight="true" outlineLevel="0" collapsed="false">
      <c r="A551" s="231" t="str">
        <f aca="false">A101</f>
        <v>    - содержание мест общего пользования (ПЖРЭТ), взносы на кап.ремонт</v>
      </c>
      <c r="B551" s="231" t="str">
        <f aca="false">B101</f>
        <v>244</v>
      </c>
      <c r="C551" s="231" t="str">
        <f aca="false">C101</f>
        <v>225</v>
      </c>
      <c r="D551" s="232"/>
      <c r="E551" s="233"/>
      <c r="F551" s="233"/>
      <c r="G551" s="233"/>
      <c r="I551" s="193"/>
      <c r="R551" s="233"/>
      <c r="S551" s="233"/>
      <c r="T551" s="233"/>
      <c r="U551" s="233" t="n">
        <f aca="false">E551-R551</f>
        <v>0</v>
      </c>
      <c r="V551" s="233" t="n">
        <f aca="false">F551-S551</f>
        <v>0</v>
      </c>
      <c r="W551" s="233" t="n">
        <f aca="false">G551-T551</f>
        <v>0</v>
      </c>
    </row>
    <row r="552" customFormat="false" ht="15" hidden="true" customHeight="true" outlineLevel="0" collapsed="false">
      <c r="A552" s="231" t="str">
        <f aca="false">A102</f>
        <v>    - наружное освещение</v>
      </c>
      <c r="B552" s="231" t="str">
        <f aca="false">B102</f>
        <v>244</v>
      </c>
      <c r="C552" s="231" t="str">
        <f aca="false">C102</f>
        <v>225</v>
      </c>
      <c r="D552" s="232"/>
      <c r="E552" s="233"/>
      <c r="F552" s="233"/>
      <c r="G552" s="233"/>
      <c r="I552" s="193"/>
      <c r="R552" s="233"/>
      <c r="S552" s="233"/>
      <c r="T552" s="233"/>
      <c r="U552" s="233" t="n">
        <f aca="false">E552-R552</f>
        <v>0</v>
      </c>
      <c r="V552" s="233" t="n">
        <f aca="false">F552-S552</f>
        <v>0</v>
      </c>
      <c r="W552" s="233" t="n">
        <f aca="false">G552-T552</f>
        <v>0</v>
      </c>
    </row>
    <row r="553" customFormat="false" ht="15" hidden="true" customHeight="true" outlineLevel="0" collapsed="false">
      <c r="A553" s="231" t="str">
        <f aca="false">A103</f>
        <v>    -  то приборов коммерческого учета </v>
      </c>
      <c r="B553" s="231" t="str">
        <f aca="false">B103</f>
        <v>244</v>
      </c>
      <c r="C553" s="231" t="str">
        <f aca="false">C103</f>
        <v>225</v>
      </c>
      <c r="D553" s="232"/>
      <c r="E553" s="233"/>
      <c r="F553" s="233"/>
      <c r="G553" s="233"/>
      <c r="I553" s="193"/>
      <c r="R553" s="233"/>
      <c r="S553" s="233"/>
      <c r="T553" s="233"/>
      <c r="U553" s="233" t="n">
        <f aca="false">E553-R553</f>
        <v>0</v>
      </c>
      <c r="V553" s="233" t="n">
        <f aca="false">F553-S553</f>
        <v>0</v>
      </c>
      <c r="W553" s="233" t="n">
        <f aca="false">G553-T553</f>
        <v>0</v>
      </c>
    </row>
    <row r="554" customFormat="false" ht="15" hidden="true" customHeight="true" outlineLevel="0" collapsed="false">
      <c r="A554" s="231" t="str">
        <f aca="false">A104</f>
        <v>    - дезинфекция</v>
      </c>
      <c r="B554" s="231" t="str">
        <f aca="false">B104</f>
        <v>244</v>
      </c>
      <c r="C554" s="231" t="str">
        <f aca="false">C104</f>
        <v>225</v>
      </c>
      <c r="D554" s="232"/>
      <c r="E554" s="233"/>
      <c r="F554" s="233"/>
      <c r="G554" s="233"/>
      <c r="I554" s="193"/>
      <c r="R554" s="233"/>
      <c r="S554" s="233"/>
      <c r="T554" s="233"/>
      <c r="U554" s="233" t="n">
        <f aca="false">E554-R554</f>
        <v>0</v>
      </c>
      <c r="V554" s="233" t="n">
        <f aca="false">F554-S554</f>
        <v>0</v>
      </c>
      <c r="W554" s="233" t="n">
        <f aca="false">G554-T554</f>
        <v>0</v>
      </c>
    </row>
    <row r="555" customFormat="false" ht="15" hidden="true" customHeight="true" outlineLevel="0" collapsed="false">
      <c r="A555" s="231" t="str">
        <f aca="false">A105</f>
        <v>    - то видеонаблюдения</v>
      </c>
      <c r="B555" s="231" t="str">
        <f aca="false">B105</f>
        <v>244</v>
      </c>
      <c r="C555" s="231" t="str">
        <f aca="false">C105</f>
        <v>225</v>
      </c>
      <c r="D555" s="232"/>
      <c r="E555" s="233"/>
      <c r="F555" s="233"/>
      <c r="G555" s="233"/>
      <c r="I555" s="193"/>
      <c r="R555" s="233"/>
      <c r="S555" s="233"/>
      <c r="T555" s="233"/>
      <c r="U555" s="233" t="n">
        <f aca="false">E555-R555</f>
        <v>0</v>
      </c>
      <c r="V555" s="233" t="n">
        <f aca="false">F555-S555</f>
        <v>0</v>
      </c>
      <c r="W555" s="233" t="n">
        <f aca="false">G555-T555</f>
        <v>0</v>
      </c>
    </row>
    <row r="556" customFormat="false" ht="15" hidden="true" customHeight="true" outlineLevel="0" collapsed="false">
      <c r="A556" s="231" t="str">
        <f aca="false">A106</f>
        <v>    - то пожарно-охранной сигнализации</v>
      </c>
      <c r="B556" s="231" t="str">
        <f aca="false">B106</f>
        <v>244</v>
      </c>
      <c r="C556" s="231" t="str">
        <f aca="false">C106</f>
        <v>225</v>
      </c>
      <c r="D556" s="232"/>
      <c r="E556" s="233"/>
      <c r="F556" s="233"/>
      <c r="G556" s="233"/>
      <c r="I556" s="193"/>
      <c r="R556" s="233"/>
      <c r="S556" s="233"/>
      <c r="T556" s="233"/>
      <c r="U556" s="233" t="n">
        <f aca="false">E556-R556</f>
        <v>0</v>
      </c>
      <c r="V556" s="233" t="n">
        <f aca="false">F556-S556</f>
        <v>0</v>
      </c>
      <c r="W556" s="233" t="n">
        <f aca="false">G556-T556</f>
        <v>0</v>
      </c>
    </row>
    <row r="557" customFormat="false" ht="15" hidden="true" customHeight="true" outlineLevel="0" collapsed="false">
      <c r="A557" s="231" t="str">
        <f aca="false">A107</f>
        <v>    - монтаж (регулировка) дверей/окон</v>
      </c>
      <c r="B557" s="231" t="str">
        <f aca="false">B107</f>
        <v>244</v>
      </c>
      <c r="C557" s="231" t="str">
        <f aca="false">C107</f>
        <v>225</v>
      </c>
      <c r="D557" s="232"/>
      <c r="E557" s="233"/>
      <c r="F557" s="233"/>
      <c r="G557" s="233"/>
      <c r="I557" s="193"/>
      <c r="R557" s="233"/>
      <c r="S557" s="233"/>
      <c r="T557" s="233"/>
      <c r="U557" s="233" t="n">
        <f aca="false">E557-R557</f>
        <v>0</v>
      </c>
      <c r="V557" s="233" t="n">
        <f aca="false">F557-S557</f>
        <v>0</v>
      </c>
      <c r="W557" s="233" t="n">
        <f aca="false">G557-T557</f>
        <v>0</v>
      </c>
    </row>
    <row r="558" customFormat="false" ht="15" hidden="true" customHeight="true" outlineLevel="0" collapsed="false">
      <c r="A558" s="231" t="str">
        <f aca="false">A108</f>
        <v>    - поверка средств измерения</v>
      </c>
      <c r="B558" s="231" t="str">
        <f aca="false">B108</f>
        <v>244</v>
      </c>
      <c r="C558" s="231" t="str">
        <f aca="false">C108</f>
        <v>225</v>
      </c>
      <c r="D558" s="232"/>
      <c r="E558" s="233"/>
      <c r="F558" s="233"/>
      <c r="G558" s="233"/>
      <c r="I558" s="193"/>
      <c r="R558" s="233"/>
      <c r="S558" s="233"/>
      <c r="T558" s="233"/>
      <c r="U558" s="233" t="n">
        <f aca="false">E558-R558</f>
        <v>0</v>
      </c>
      <c r="V558" s="233" t="n">
        <f aca="false">F558-S558</f>
        <v>0</v>
      </c>
      <c r="W558" s="233" t="n">
        <f aca="false">G558-T558</f>
        <v>0</v>
      </c>
    </row>
    <row r="559" customFormat="false" ht="30" hidden="true" customHeight="true" outlineLevel="0" collapsed="false">
      <c r="A559" s="231" t="str">
        <f aca="false">A109</f>
        <v>    - обслуживание кнопки тревожной сигнализации</v>
      </c>
      <c r="B559" s="231" t="str">
        <f aca="false">B109</f>
        <v>244</v>
      </c>
      <c r="C559" s="231" t="str">
        <f aca="false">C109</f>
        <v>225</v>
      </c>
      <c r="D559" s="232"/>
      <c r="E559" s="233"/>
      <c r="F559" s="233"/>
      <c r="G559" s="233"/>
      <c r="I559" s="193"/>
      <c r="R559" s="233"/>
      <c r="S559" s="233"/>
      <c r="T559" s="233"/>
      <c r="U559" s="233" t="n">
        <f aca="false">E559-R559</f>
        <v>0</v>
      </c>
      <c r="V559" s="233" t="n">
        <f aca="false">F559-S559</f>
        <v>0</v>
      </c>
      <c r="W559" s="233" t="n">
        <f aca="false">G559-T559</f>
        <v>0</v>
      </c>
    </row>
    <row r="560" customFormat="false" ht="15" hidden="true" customHeight="true" outlineLevel="0" collapsed="false">
      <c r="A560" s="231" t="str">
        <f aca="false">A110</f>
        <v>    - мытье окон снаружи здания</v>
      </c>
      <c r="B560" s="231" t="str">
        <f aca="false">B110</f>
        <v>244</v>
      </c>
      <c r="C560" s="231" t="str">
        <f aca="false">C110</f>
        <v>225</v>
      </c>
      <c r="D560" s="232"/>
      <c r="E560" s="233"/>
      <c r="F560" s="233"/>
      <c r="G560" s="233"/>
      <c r="I560" s="193"/>
      <c r="R560" s="233"/>
      <c r="S560" s="233"/>
      <c r="T560" s="233"/>
      <c r="U560" s="233" t="n">
        <f aca="false">E560-R560</f>
        <v>0</v>
      </c>
      <c r="V560" s="233" t="n">
        <f aca="false">F560-S560</f>
        <v>0</v>
      </c>
      <c r="W560" s="233" t="n">
        <f aca="false">G560-T560</f>
        <v>0</v>
      </c>
    </row>
    <row r="561" customFormat="false" ht="15" hidden="true" customHeight="true" outlineLevel="0" collapsed="false">
      <c r="A561" s="231" t="str">
        <f aca="false">A111</f>
        <v>    - обрезка деревьев</v>
      </c>
      <c r="B561" s="231" t="str">
        <f aca="false">B111</f>
        <v>244</v>
      </c>
      <c r="C561" s="231" t="str">
        <f aca="false">C111</f>
        <v>225</v>
      </c>
      <c r="D561" s="232"/>
      <c r="E561" s="233"/>
      <c r="F561" s="233"/>
      <c r="G561" s="233"/>
      <c r="I561" s="193"/>
      <c r="R561" s="233"/>
      <c r="S561" s="233"/>
      <c r="T561" s="233"/>
      <c r="U561" s="233" t="n">
        <f aca="false">E561-R561</f>
        <v>0</v>
      </c>
      <c r="V561" s="233" t="n">
        <f aca="false">F561-S561</f>
        <v>0</v>
      </c>
      <c r="W561" s="233" t="n">
        <f aca="false">G561-T561</f>
        <v>0</v>
      </c>
    </row>
    <row r="562" customFormat="false" ht="15" hidden="true" customHeight="true" outlineLevel="0" collapsed="false">
      <c r="A562" s="231" t="str">
        <f aca="false">A112</f>
        <v>    - монтаж пластиковых окон</v>
      </c>
      <c r="B562" s="231" t="str">
        <f aca="false">B112</f>
        <v>244</v>
      </c>
      <c r="C562" s="231" t="str">
        <f aca="false">C112</f>
        <v>225</v>
      </c>
      <c r="D562" s="232"/>
      <c r="E562" s="233"/>
      <c r="F562" s="233"/>
      <c r="G562" s="233"/>
      <c r="I562" s="193"/>
      <c r="R562" s="233"/>
      <c r="S562" s="233"/>
      <c r="T562" s="233"/>
      <c r="U562" s="233" t="n">
        <f aca="false">E562-R562</f>
        <v>0</v>
      </c>
      <c r="V562" s="233" t="n">
        <f aca="false">F562-S562</f>
        <v>0</v>
      </c>
      <c r="W562" s="233" t="n">
        <f aca="false">G562-T562</f>
        <v>0</v>
      </c>
    </row>
    <row r="563" customFormat="false" ht="15" hidden="true" customHeight="true" outlineLevel="0" collapsed="false">
      <c r="A563" s="231" t="str">
        <f aca="false">A113</f>
        <v>    - вывоз ТКО</v>
      </c>
      <c r="B563" s="231" t="str">
        <f aca="false">B113</f>
        <v>244</v>
      </c>
      <c r="C563" s="231" t="str">
        <f aca="false">C113</f>
        <v>225</v>
      </c>
      <c r="D563" s="232"/>
      <c r="E563" s="233"/>
      <c r="F563" s="233"/>
      <c r="G563" s="233"/>
      <c r="I563" s="193"/>
      <c r="R563" s="233"/>
      <c r="S563" s="233"/>
      <c r="T563" s="233"/>
      <c r="U563" s="233" t="n">
        <f aca="false">E563-R563</f>
        <v>0</v>
      </c>
      <c r="V563" s="233" t="n">
        <f aca="false">F563-S563</f>
        <v>0</v>
      </c>
      <c r="W563" s="233" t="n">
        <f aca="false">G563-T563</f>
        <v>0</v>
      </c>
    </row>
    <row r="564" customFormat="false" ht="15" hidden="true" customHeight="true" outlineLevel="0" collapsed="false">
      <c r="A564" s="231" t="str">
        <f aca="false">A114</f>
        <v>    - текущий ремонт оборудования</v>
      </c>
      <c r="B564" s="231" t="str">
        <f aca="false">B114</f>
        <v>244</v>
      </c>
      <c r="C564" s="231" t="str">
        <f aca="false">C114</f>
        <v>225</v>
      </c>
      <c r="D564" s="232"/>
      <c r="E564" s="233"/>
      <c r="F564" s="233"/>
      <c r="G564" s="233"/>
      <c r="I564" s="193"/>
      <c r="R564" s="233"/>
      <c r="S564" s="233"/>
      <c r="T564" s="233"/>
      <c r="U564" s="233" t="n">
        <f aca="false">E564-R564</f>
        <v>0</v>
      </c>
      <c r="V564" s="233" t="n">
        <f aca="false">F564-S564</f>
        <v>0</v>
      </c>
      <c r="W564" s="233" t="n">
        <f aca="false">G564-T564</f>
        <v>0</v>
      </c>
    </row>
    <row r="565" customFormat="false" ht="15" hidden="true" customHeight="true" outlineLevel="0" collapsed="false">
      <c r="A565" s="231" t="str">
        <f aca="false">A115</f>
        <v>    - испытание пожарных лестниц</v>
      </c>
      <c r="B565" s="231" t="str">
        <f aca="false">B115</f>
        <v>244</v>
      </c>
      <c r="C565" s="231" t="str">
        <f aca="false">C115</f>
        <v>225</v>
      </c>
      <c r="D565" s="232"/>
      <c r="E565" s="233"/>
      <c r="F565" s="233"/>
      <c r="G565" s="233"/>
      <c r="I565" s="193"/>
      <c r="R565" s="233"/>
      <c r="S565" s="233"/>
      <c r="T565" s="233"/>
      <c r="U565" s="233" t="n">
        <f aca="false">E565-R565</f>
        <v>0</v>
      </c>
      <c r="V565" s="233" t="n">
        <f aca="false">F565-S565</f>
        <v>0</v>
      </c>
      <c r="W565" s="233" t="n">
        <f aca="false">G565-T565</f>
        <v>0</v>
      </c>
    </row>
    <row r="566" customFormat="false" ht="30" hidden="true" customHeight="true" outlineLevel="0" collapsed="false">
      <c r="A566" s="231" t="str">
        <f aca="false">A116</f>
        <v>    - гидравлические испытания пожарных рукавов</v>
      </c>
      <c r="B566" s="231" t="str">
        <f aca="false">B116</f>
        <v>244</v>
      </c>
      <c r="C566" s="231" t="str">
        <f aca="false">C116</f>
        <v>225</v>
      </c>
      <c r="D566" s="232"/>
      <c r="E566" s="233"/>
      <c r="F566" s="233"/>
      <c r="G566" s="233"/>
      <c r="I566" s="193"/>
      <c r="R566" s="233"/>
      <c r="S566" s="233"/>
      <c r="T566" s="233"/>
      <c r="U566" s="233" t="n">
        <f aca="false">E566-R566</f>
        <v>0</v>
      </c>
      <c r="V566" s="233" t="n">
        <f aca="false">F566-S566</f>
        <v>0</v>
      </c>
      <c r="W566" s="233" t="n">
        <f aca="false">G566-T566</f>
        <v>0</v>
      </c>
    </row>
    <row r="567" customFormat="false" ht="15" hidden="true" customHeight="true" outlineLevel="0" collapsed="false">
      <c r="A567" s="231" t="str">
        <f aca="false">A117</f>
        <v>    - монтаж уличного освещения</v>
      </c>
      <c r="B567" s="231" t="str">
        <f aca="false">B117</f>
        <v>244</v>
      </c>
      <c r="C567" s="231" t="str">
        <f aca="false">C117</f>
        <v>225</v>
      </c>
      <c r="D567" s="232"/>
      <c r="E567" s="233"/>
      <c r="F567" s="233"/>
      <c r="G567" s="233"/>
      <c r="I567" s="193"/>
      <c r="R567" s="233"/>
      <c r="S567" s="233"/>
      <c r="T567" s="233"/>
      <c r="U567" s="233" t="n">
        <f aca="false">E567-R567</f>
        <v>0</v>
      </c>
      <c r="V567" s="233" t="n">
        <f aca="false">F567-S567</f>
        <v>0</v>
      </c>
      <c r="W567" s="233" t="n">
        <f aca="false">G567-T567</f>
        <v>0</v>
      </c>
    </row>
    <row r="568" customFormat="false" ht="15" hidden="true" customHeight="true" outlineLevel="0" collapsed="false">
      <c r="A568" s="231" t="str">
        <f aca="false">A118</f>
        <v>    - противопожарные мероприятия</v>
      </c>
      <c r="B568" s="231" t="str">
        <f aca="false">B118</f>
        <v>244</v>
      </c>
      <c r="C568" s="231" t="str">
        <f aca="false">C118</f>
        <v>225</v>
      </c>
      <c r="D568" s="232"/>
      <c r="E568" s="233"/>
      <c r="F568" s="233"/>
      <c r="G568" s="233"/>
      <c r="I568" s="193"/>
      <c r="R568" s="233"/>
      <c r="S568" s="233"/>
      <c r="T568" s="233"/>
      <c r="U568" s="233" t="n">
        <f aca="false">E568-R568</f>
        <v>0</v>
      </c>
      <c r="V568" s="233" t="n">
        <f aca="false">F568-S568</f>
        <v>0</v>
      </c>
      <c r="W568" s="233" t="n">
        <f aca="false">G568-T568</f>
        <v>0</v>
      </c>
    </row>
    <row r="569" customFormat="false" ht="15" hidden="true" customHeight="true" outlineLevel="0" collapsed="false">
      <c r="A569" s="231" t="str">
        <f aca="false">A119</f>
        <v>- сервисное обслуживание узла погодного регулировани</v>
      </c>
      <c r="B569" s="231" t="str">
        <f aca="false">B119</f>
        <v>244</v>
      </c>
      <c r="C569" s="231" t="str">
        <f aca="false">C119</f>
        <v>225</v>
      </c>
      <c r="D569" s="232"/>
      <c r="E569" s="233"/>
      <c r="F569" s="233"/>
      <c r="G569" s="233"/>
      <c r="I569" s="193"/>
      <c r="R569" s="233"/>
      <c r="S569" s="233"/>
      <c r="T569" s="233"/>
      <c r="U569" s="233" t="n">
        <f aca="false">E569-R569</f>
        <v>0</v>
      </c>
      <c r="V569" s="233" t="n">
        <f aca="false">F569-S569</f>
        <v>0</v>
      </c>
      <c r="W569" s="233" t="n">
        <f aca="false">G569-T569</f>
        <v>0</v>
      </c>
    </row>
    <row r="570" s="196" customFormat="true" ht="15" hidden="true" customHeight="true" outlineLevel="0" collapsed="false">
      <c r="A570" s="231" t="str">
        <f aca="false">A120</f>
        <v> - прочие работы, услуги, всего:</v>
      </c>
      <c r="B570" s="231" t="str">
        <f aca="false">B120</f>
        <v>244</v>
      </c>
      <c r="C570" s="231" t="str">
        <f aca="false">C120</f>
        <v>226</v>
      </c>
      <c r="D570" s="342"/>
      <c r="E570" s="246" t="n">
        <f aca="false">SUM(E571:E586)</f>
        <v>0</v>
      </c>
      <c r="F570" s="246" t="n">
        <f aca="false">SUM(F571:F586)</f>
        <v>0</v>
      </c>
      <c r="G570" s="246" t="n">
        <f aca="false">SUM(G571:G586)</f>
        <v>0</v>
      </c>
      <c r="H570" s="230"/>
      <c r="I570" s="230"/>
      <c r="R570" s="246"/>
      <c r="S570" s="246"/>
      <c r="T570" s="246"/>
      <c r="U570" s="246" t="n">
        <f aca="false">E570-R570</f>
        <v>0</v>
      </c>
      <c r="V570" s="246" t="n">
        <f aca="false">F570-S570</f>
        <v>0</v>
      </c>
      <c r="W570" s="246" t="n">
        <f aca="false">G570-T570</f>
        <v>0</v>
      </c>
    </row>
    <row r="571" s="240" customFormat="true" ht="15" hidden="true" customHeight="true" outlineLevel="0" collapsed="false">
      <c r="A571" s="231" t="str">
        <f aca="false">A121</f>
        <v>    - специальная оценка условий труда</v>
      </c>
      <c r="B571" s="231" t="str">
        <f aca="false">B121</f>
        <v>244</v>
      </c>
      <c r="C571" s="231" t="str">
        <f aca="false">C121</f>
        <v>226</v>
      </c>
      <c r="D571" s="232"/>
      <c r="E571" s="233"/>
      <c r="F571" s="233"/>
      <c r="G571" s="233"/>
      <c r="H571" s="188"/>
      <c r="I571" s="193"/>
      <c r="R571" s="233"/>
      <c r="S571" s="233"/>
      <c r="T571" s="233"/>
      <c r="U571" s="233" t="n">
        <f aca="false">E571-R571</f>
        <v>0</v>
      </c>
      <c r="V571" s="233" t="n">
        <f aca="false">F571-S571</f>
        <v>0</v>
      </c>
      <c r="W571" s="233" t="n">
        <f aca="false">G571-T571</f>
        <v>0</v>
      </c>
    </row>
    <row r="572" s="240" customFormat="true" ht="30" hidden="true" customHeight="true" outlineLevel="0" collapsed="false">
      <c r="A572" s="231" t="str">
        <f aca="false">A122</f>
        <v>    - услуги автотранспорта (доставка продуктов; строительных материалов, вывоз веток и пр.)</v>
      </c>
      <c r="B572" s="231" t="str">
        <f aca="false">B122</f>
        <v>244</v>
      </c>
      <c r="C572" s="231" t="str">
        <f aca="false">C122</f>
        <v>226</v>
      </c>
      <c r="D572" s="232"/>
      <c r="E572" s="233"/>
      <c r="F572" s="233"/>
      <c r="G572" s="233"/>
      <c r="H572" s="188"/>
      <c r="I572" s="193"/>
      <c r="R572" s="233"/>
      <c r="S572" s="233"/>
      <c r="T572" s="233"/>
      <c r="U572" s="233" t="n">
        <f aca="false">E572-R572</f>
        <v>0</v>
      </c>
      <c r="V572" s="233" t="n">
        <f aca="false">F572-S572</f>
        <v>0</v>
      </c>
      <c r="W572" s="233" t="n">
        <f aca="false">G572-T572</f>
        <v>0</v>
      </c>
    </row>
    <row r="573" s="240" customFormat="true" ht="15" hidden="true" customHeight="true" outlineLevel="0" collapsed="false">
      <c r="A573" s="231" t="str">
        <f aca="false">A123</f>
        <v>    - Программое Обеспечение</v>
      </c>
      <c r="B573" s="231" t="str">
        <f aca="false">B123</f>
        <v>244</v>
      </c>
      <c r="C573" s="231" t="str">
        <f aca="false">C123</f>
        <v>226</v>
      </c>
      <c r="D573" s="232"/>
      <c r="E573" s="233"/>
      <c r="F573" s="233"/>
      <c r="G573" s="233"/>
      <c r="H573" s="188"/>
      <c r="I573" s="193"/>
      <c r="R573" s="233"/>
      <c r="S573" s="233"/>
      <c r="T573" s="233"/>
      <c r="U573" s="233" t="n">
        <f aca="false">E573-R573</f>
        <v>0</v>
      </c>
      <c r="V573" s="233" t="n">
        <f aca="false">F573-S573</f>
        <v>0</v>
      </c>
      <c r="W573" s="233" t="n">
        <f aca="false">G573-T573</f>
        <v>0</v>
      </c>
    </row>
    <row r="574" s="240" customFormat="true" ht="15" hidden="true" customHeight="true" outlineLevel="0" collapsed="false">
      <c r="A574" s="231" t="str">
        <f aca="false">A124</f>
        <v>    - оценка профессиональных рисков</v>
      </c>
      <c r="B574" s="231" t="str">
        <f aca="false">B124</f>
        <v>244</v>
      </c>
      <c r="C574" s="231" t="str">
        <f aca="false">C124</f>
        <v>226</v>
      </c>
      <c r="D574" s="232"/>
      <c r="E574" s="233"/>
      <c r="F574" s="233"/>
      <c r="G574" s="233"/>
      <c r="H574" s="188"/>
      <c r="I574" s="193"/>
      <c r="R574" s="233"/>
      <c r="S574" s="233"/>
      <c r="T574" s="233"/>
      <c r="U574" s="233" t="n">
        <f aca="false">E574-R574</f>
        <v>0</v>
      </c>
      <c r="V574" s="233" t="n">
        <f aca="false">F574-S574</f>
        <v>0</v>
      </c>
      <c r="W574" s="233" t="n">
        <f aca="false">G574-T574</f>
        <v>0</v>
      </c>
    </row>
    <row r="575" s="240" customFormat="true" ht="30" hidden="true" customHeight="true" outlineLevel="0" collapsed="false">
      <c r="A575" s="231" t="str">
        <f aca="false">A125</f>
        <v>    - расчет проектно-сметной документации (ремонт крыльца, речевое оповещение)</v>
      </c>
      <c r="B575" s="231" t="str">
        <f aca="false">B125</f>
        <v>244</v>
      </c>
      <c r="C575" s="231" t="str">
        <f aca="false">C125</f>
        <v>226</v>
      </c>
      <c r="D575" s="232"/>
      <c r="E575" s="233"/>
      <c r="F575" s="233"/>
      <c r="G575" s="233"/>
      <c r="H575" s="188"/>
      <c r="I575" s="193"/>
      <c r="R575" s="233"/>
      <c r="S575" s="233"/>
      <c r="T575" s="233"/>
      <c r="U575" s="233" t="n">
        <f aca="false">E575-R575</f>
        <v>0</v>
      </c>
      <c r="V575" s="233" t="n">
        <f aca="false">F575-S575</f>
        <v>0</v>
      </c>
      <c r="W575" s="233" t="n">
        <f aca="false">G575-T575</f>
        <v>0</v>
      </c>
    </row>
    <row r="576" s="240" customFormat="true" ht="15" hidden="true" customHeight="true" outlineLevel="0" collapsed="false">
      <c r="A576" s="231" t="str">
        <f aca="false">A126</f>
        <v>    - оплата бугалтерских услуг</v>
      </c>
      <c r="B576" s="231" t="str">
        <f aca="false">B126</f>
        <v>244</v>
      </c>
      <c r="C576" s="231" t="str">
        <f aca="false">C126</f>
        <v>226</v>
      </c>
      <c r="D576" s="232"/>
      <c r="E576" s="233"/>
      <c r="F576" s="233"/>
      <c r="G576" s="233"/>
      <c r="H576" s="188"/>
      <c r="I576" s="193"/>
      <c r="R576" s="233"/>
      <c r="S576" s="233"/>
      <c r="T576" s="233"/>
      <c r="U576" s="233" t="n">
        <f aca="false">E576-R576</f>
        <v>0</v>
      </c>
      <c r="V576" s="233" t="n">
        <f aca="false">F576-S576</f>
        <v>0</v>
      </c>
      <c r="W576" s="233" t="n">
        <f aca="false">G576-T576</f>
        <v>0</v>
      </c>
    </row>
    <row r="577" s="240" customFormat="true" ht="15" hidden="true" customHeight="true" outlineLevel="0" collapsed="false">
      <c r="A577" s="231" t="str">
        <f aca="false">A127</f>
        <v>    - оплата услуг банка</v>
      </c>
      <c r="B577" s="231" t="str">
        <f aca="false">B127</f>
        <v>244</v>
      </c>
      <c r="C577" s="231" t="str">
        <f aca="false">C127</f>
        <v>226</v>
      </c>
      <c r="D577" s="232"/>
      <c r="E577" s="233"/>
      <c r="F577" s="233"/>
      <c r="G577" s="233"/>
      <c r="H577" s="188"/>
      <c r="I577" s="193"/>
      <c r="R577" s="233"/>
      <c r="S577" s="233"/>
      <c r="T577" s="233"/>
      <c r="U577" s="233" t="n">
        <f aca="false">E577-R577</f>
        <v>0</v>
      </c>
      <c r="V577" s="233" t="n">
        <f aca="false">F577-S577</f>
        <v>0</v>
      </c>
      <c r="W577" s="233" t="n">
        <f aca="false">G577-T577</f>
        <v>0</v>
      </c>
    </row>
    <row r="578" s="240" customFormat="true" ht="15" hidden="true" customHeight="true" outlineLevel="0" collapsed="false">
      <c r="A578" s="231" t="str">
        <f aca="false">A128</f>
        <v>    - услуги химчистки</v>
      </c>
      <c r="B578" s="231" t="str">
        <f aca="false">B128</f>
        <v>244</v>
      </c>
      <c r="C578" s="231" t="str">
        <f aca="false">C128</f>
        <v>226</v>
      </c>
      <c r="D578" s="232"/>
      <c r="E578" s="233"/>
      <c r="F578" s="233"/>
      <c r="G578" s="233"/>
      <c r="H578" s="188"/>
      <c r="I578" s="193"/>
      <c r="R578" s="233"/>
      <c r="S578" s="233"/>
      <c r="T578" s="233"/>
      <c r="U578" s="233" t="n">
        <f aca="false">E578-R578</f>
        <v>0</v>
      </c>
      <c r="V578" s="233" t="n">
        <f aca="false">F578-S578</f>
        <v>0</v>
      </c>
      <c r="W578" s="233" t="n">
        <f aca="false">G578-T578</f>
        <v>0</v>
      </c>
    </row>
    <row r="579" customFormat="false" ht="15" hidden="true" customHeight="true" outlineLevel="0" collapsed="false">
      <c r="A579" s="231" t="str">
        <f aca="false">A129</f>
        <v>    - консалтинковые услуги</v>
      </c>
      <c r="B579" s="231" t="str">
        <f aca="false">B129</f>
        <v>244</v>
      </c>
      <c r="C579" s="231" t="str">
        <f aca="false">C129</f>
        <v>226</v>
      </c>
      <c r="D579" s="232"/>
      <c r="E579" s="233"/>
      <c r="F579" s="233"/>
      <c r="G579" s="233"/>
      <c r="I579" s="193"/>
      <c r="R579" s="233"/>
      <c r="S579" s="233"/>
      <c r="T579" s="233"/>
      <c r="U579" s="233" t="n">
        <f aca="false">E579-R579</f>
        <v>0</v>
      </c>
      <c r="V579" s="233" t="n">
        <f aca="false">F579-S579</f>
        <v>0</v>
      </c>
      <c r="W579" s="233" t="n">
        <f aca="false">G579-T579</f>
        <v>0</v>
      </c>
    </row>
    <row r="580" customFormat="false" ht="15" hidden="true" customHeight="true" outlineLevel="0" collapsed="false">
      <c r="A580" s="231" t="str">
        <f aca="false">A130</f>
        <v>    - перетяжка мебели</v>
      </c>
      <c r="B580" s="231" t="str">
        <f aca="false">B130</f>
        <v>244</v>
      </c>
      <c r="C580" s="231" t="str">
        <f aca="false">C130</f>
        <v>226</v>
      </c>
      <c r="D580" s="232"/>
      <c r="E580" s="233"/>
      <c r="F580" s="233"/>
      <c r="G580" s="233"/>
      <c r="I580" s="193"/>
      <c r="R580" s="233"/>
      <c r="S580" s="233"/>
      <c r="T580" s="233"/>
      <c r="U580" s="233" t="n">
        <f aca="false">E580-R580</f>
        <v>0</v>
      </c>
      <c r="V580" s="233" t="n">
        <f aca="false">F580-S580</f>
        <v>0</v>
      </c>
      <c r="W580" s="233" t="n">
        <f aca="false">G580-T580</f>
        <v>0</v>
      </c>
    </row>
    <row r="581" customFormat="false" ht="30" hidden="true" customHeight="true" outlineLevel="0" collapsed="false">
      <c r="A581" s="231" t="str">
        <f aca="false">A131</f>
        <v>    - оплата услуг по договарам ГПХ</v>
      </c>
      <c r="B581" s="231" t="str">
        <f aca="false">B131</f>
        <v>244</v>
      </c>
      <c r="C581" s="231" t="str">
        <f aca="false">C131</f>
        <v>226</v>
      </c>
      <c r="D581" s="232"/>
      <c r="E581" s="233"/>
      <c r="F581" s="233"/>
      <c r="G581" s="233"/>
      <c r="I581" s="193"/>
      <c r="R581" s="233"/>
      <c r="S581" s="233"/>
      <c r="T581" s="233"/>
      <c r="U581" s="233" t="n">
        <f aca="false">E581-R581</f>
        <v>0</v>
      </c>
      <c r="V581" s="233" t="n">
        <f aca="false">F581-S581</f>
        <v>0</v>
      </c>
      <c r="W581" s="233" t="n">
        <f aca="false">G581-T581</f>
        <v>0</v>
      </c>
    </row>
    <row r="582" customFormat="false" ht="15" hidden="true" customHeight="true" outlineLevel="0" collapsed="false">
      <c r="A582" s="231" t="str">
        <f aca="false">A132</f>
        <v>    - мониторинг охранно-пожарной сигнализации</v>
      </c>
      <c r="B582" s="231" t="str">
        <f aca="false">B132</f>
        <v>244</v>
      </c>
      <c r="C582" s="231" t="str">
        <f aca="false">C132</f>
        <v>226</v>
      </c>
      <c r="D582" s="232"/>
      <c r="E582" s="233"/>
      <c r="F582" s="233"/>
      <c r="G582" s="233"/>
      <c r="I582" s="193"/>
      <c r="R582" s="233"/>
      <c r="S582" s="233"/>
      <c r="T582" s="233"/>
      <c r="U582" s="233" t="n">
        <f aca="false">E582-R582</f>
        <v>0</v>
      </c>
      <c r="V582" s="233" t="n">
        <f aca="false">F582-S582</f>
        <v>0</v>
      </c>
      <c r="W582" s="233" t="n">
        <f aca="false">G582-T582</f>
        <v>0</v>
      </c>
    </row>
    <row r="583" customFormat="false" ht="15" hidden="true" customHeight="true" outlineLevel="0" collapsed="false">
      <c r="A583" s="231" t="str">
        <f aca="false">A133</f>
        <v>    - лабораторные исследования</v>
      </c>
      <c r="B583" s="231" t="str">
        <f aca="false">B133</f>
        <v>244</v>
      </c>
      <c r="C583" s="231" t="str">
        <f aca="false">C133</f>
        <v>226</v>
      </c>
      <c r="D583" s="232"/>
      <c r="E583" s="233"/>
      <c r="F583" s="233"/>
      <c r="G583" s="233"/>
      <c r="I583" s="193"/>
      <c r="R583" s="233"/>
      <c r="S583" s="233"/>
      <c r="T583" s="233"/>
      <c r="U583" s="233" t="n">
        <f aca="false">E583-R583</f>
        <v>0</v>
      </c>
      <c r="V583" s="233" t="n">
        <f aca="false">F583-S583</f>
        <v>0</v>
      </c>
      <c r="W583" s="233" t="n">
        <f aca="false">G583-T583</f>
        <v>0</v>
      </c>
    </row>
    <row r="584" customFormat="false" ht="15" hidden="true" customHeight="true" outlineLevel="0" collapsed="false">
      <c r="A584" s="231" t="str">
        <f aca="false">A134</f>
        <v>    - вневедомственная охрана</v>
      </c>
      <c r="B584" s="231" t="str">
        <f aca="false">B134</f>
        <v>244</v>
      </c>
      <c r="C584" s="231" t="str">
        <f aca="false">C134</f>
        <v>226</v>
      </c>
      <c r="D584" s="232"/>
      <c r="E584" s="233"/>
      <c r="F584" s="233"/>
      <c r="G584" s="233"/>
      <c r="I584" s="193"/>
      <c r="R584" s="233"/>
      <c r="S584" s="233"/>
      <c r="T584" s="233"/>
      <c r="U584" s="233" t="n">
        <f aca="false">E584-R584</f>
        <v>0</v>
      </c>
      <c r="V584" s="233" t="n">
        <f aca="false">F584-S584</f>
        <v>0</v>
      </c>
      <c r="W584" s="233" t="n">
        <f aca="false">G584-T584</f>
        <v>0</v>
      </c>
    </row>
    <row r="585" customFormat="false" ht="15" hidden="true" customHeight="true" outlineLevel="0" collapsed="false">
      <c r="A585" s="231" t="str">
        <f aca="false">A135</f>
        <v>    - лицензированная охрана</v>
      </c>
      <c r="B585" s="231" t="str">
        <f aca="false">B135</f>
        <v>244</v>
      </c>
      <c r="C585" s="231" t="str">
        <f aca="false">C135</f>
        <v>226</v>
      </c>
      <c r="D585" s="232"/>
      <c r="E585" s="233"/>
      <c r="F585" s="233"/>
      <c r="G585" s="233"/>
      <c r="I585" s="193"/>
      <c r="R585" s="233"/>
      <c r="S585" s="233"/>
      <c r="T585" s="233"/>
      <c r="U585" s="233" t="n">
        <f aca="false">E585-R585</f>
        <v>0</v>
      </c>
      <c r="V585" s="233" t="n">
        <f aca="false">F585-S585</f>
        <v>0</v>
      </c>
      <c r="W585" s="233" t="n">
        <f aca="false">G585-T585</f>
        <v>0</v>
      </c>
    </row>
    <row r="586" customFormat="false" ht="15" hidden="true" customHeight="true" outlineLevel="0" collapsed="false">
      <c r="A586" s="231" t="str">
        <f aca="false">A136</f>
        <v>    - курсы повышения квалификации</v>
      </c>
      <c r="B586" s="231" t="str">
        <f aca="false">B136</f>
        <v>244</v>
      </c>
      <c r="C586" s="231" t="str">
        <f aca="false">C136</f>
        <v>226</v>
      </c>
      <c r="D586" s="232"/>
      <c r="E586" s="233"/>
      <c r="F586" s="233"/>
      <c r="G586" s="233"/>
      <c r="I586" s="193"/>
      <c r="R586" s="233"/>
      <c r="S586" s="233"/>
      <c r="T586" s="233"/>
      <c r="U586" s="233" t="n">
        <f aca="false">E586-R586</f>
        <v>0</v>
      </c>
      <c r="V586" s="233" t="n">
        <f aca="false">F586-S586</f>
        <v>0</v>
      </c>
      <c r="W586" s="233" t="n">
        <f aca="false">G586-T586</f>
        <v>0</v>
      </c>
    </row>
    <row r="587" customFormat="false" ht="15" hidden="true" customHeight="true" outlineLevel="0" collapsed="false">
      <c r="A587" s="231" t="str">
        <f aca="false">A137</f>
        <v>    - монтаж охранно-пожарной сигнализации</v>
      </c>
      <c r="B587" s="231" t="str">
        <f aca="false">B137</f>
        <v>244</v>
      </c>
      <c r="C587" s="231" t="str">
        <f aca="false">C137</f>
        <v>228</v>
      </c>
      <c r="D587" s="232"/>
      <c r="E587" s="233"/>
      <c r="F587" s="233"/>
      <c r="G587" s="233"/>
      <c r="I587" s="193"/>
      <c r="R587" s="233"/>
      <c r="S587" s="233"/>
      <c r="T587" s="233"/>
      <c r="U587" s="233" t="n">
        <f aca="false">E587-R587</f>
        <v>0</v>
      </c>
      <c r="V587" s="233" t="n">
        <f aca="false">F587-S587</f>
        <v>0</v>
      </c>
      <c r="W587" s="233" t="n">
        <f aca="false">G587-T587</f>
        <v>0</v>
      </c>
    </row>
    <row r="588" customFormat="false" ht="30" hidden="true" customHeight="true" outlineLevel="0" collapsed="false">
      <c r="A588" s="231" t="str">
        <f aca="false">A138</f>
        <v> - выплаты ув.сотрудникам и их родственникам (3 дн.б/л, МП)</v>
      </c>
      <c r="B588" s="231" t="str">
        <f aca="false">B138</f>
        <v>321</v>
      </c>
      <c r="C588" s="231" t="str">
        <f aca="false">C138</f>
        <v>264</v>
      </c>
      <c r="D588" s="245" t="s">
        <v>34</v>
      </c>
      <c r="E588" s="233"/>
      <c r="F588" s="233"/>
      <c r="G588" s="233"/>
      <c r="I588" s="193"/>
      <c r="R588" s="233"/>
      <c r="S588" s="233"/>
      <c r="T588" s="233"/>
      <c r="U588" s="233" t="n">
        <f aca="false">E588-R588</f>
        <v>0</v>
      </c>
      <c r="V588" s="233" t="n">
        <f aca="false">F588-S588</f>
        <v>0</v>
      </c>
      <c r="W588" s="233" t="n">
        <f aca="false">G588-T588</f>
        <v>0</v>
      </c>
    </row>
    <row r="589" customFormat="false" ht="15" hidden="true" customHeight="true" outlineLevel="0" collapsed="false">
      <c r="A589" s="231" t="str">
        <f aca="false">A139</f>
        <v> - выплата МП неработающим пенсионерам</v>
      </c>
      <c r="B589" s="231" t="str">
        <f aca="false">B139</f>
        <v>321</v>
      </c>
      <c r="C589" s="231" t="str">
        <f aca="false">C139</f>
        <v>296</v>
      </c>
      <c r="D589" s="245" t="s">
        <v>34</v>
      </c>
      <c r="E589" s="233"/>
      <c r="F589" s="233"/>
      <c r="G589" s="233"/>
      <c r="I589" s="193"/>
      <c r="R589" s="233"/>
      <c r="S589" s="233"/>
      <c r="T589" s="233"/>
      <c r="U589" s="233" t="n">
        <f aca="false">E589-R589</f>
        <v>0</v>
      </c>
      <c r="V589" s="233" t="n">
        <f aca="false">F589-S589</f>
        <v>0</v>
      </c>
      <c r="W589" s="233" t="n">
        <f aca="false">G589-T589</f>
        <v>0</v>
      </c>
    </row>
    <row r="590" s="240" customFormat="true" ht="15" hidden="true" customHeight="true" outlineLevel="0" collapsed="false">
      <c r="A590" s="231" t="str">
        <f aca="false">A140</f>
        <v> - прочие налоги и сборы</v>
      </c>
      <c r="B590" s="231" t="str">
        <f aca="false">B140</f>
        <v>852</v>
      </c>
      <c r="C590" s="231" t="str">
        <f aca="false">C140</f>
        <v>291</v>
      </c>
      <c r="D590" s="232" t="s">
        <v>34</v>
      </c>
      <c r="E590" s="233"/>
      <c r="F590" s="233"/>
      <c r="G590" s="233"/>
      <c r="H590" s="239"/>
      <c r="I590" s="239"/>
      <c r="R590" s="233"/>
      <c r="S590" s="233"/>
      <c r="T590" s="233"/>
      <c r="U590" s="233" t="n">
        <f aca="false">E590-R590</f>
        <v>0</v>
      </c>
      <c r="V590" s="233" t="n">
        <f aca="false">F590-S590</f>
        <v>0</v>
      </c>
      <c r="W590" s="233" t="n">
        <f aca="false">G590-T590</f>
        <v>0</v>
      </c>
    </row>
    <row r="591" s="240" customFormat="true" ht="45" hidden="true" customHeight="true" outlineLevel="0" collapsed="false">
      <c r="A591" s="231" t="str">
        <f aca="false">A141</f>
        <v> - пеня</v>
      </c>
      <c r="B591" s="231" t="str">
        <f aca="false">B141</f>
        <v>853</v>
      </c>
      <c r="C591" s="231" t="str">
        <f aca="false">C141</f>
        <v>292,
295,
293</v>
      </c>
      <c r="D591" s="232" t="s">
        <v>34</v>
      </c>
      <c r="E591" s="233"/>
      <c r="F591" s="233"/>
      <c r="G591" s="233"/>
      <c r="I591" s="239"/>
      <c r="R591" s="233"/>
      <c r="S591" s="233"/>
      <c r="T591" s="233"/>
      <c r="U591" s="233" t="n">
        <f aca="false">E591-R591</f>
        <v>0</v>
      </c>
      <c r="V591" s="233" t="n">
        <f aca="false">F591-S591</f>
        <v>0</v>
      </c>
      <c r="W591" s="233" t="n">
        <f aca="false">G591-T591</f>
        <v>0</v>
      </c>
    </row>
    <row r="592" customFormat="false" ht="15" hidden="true" customHeight="true" outlineLevel="0" collapsed="false">
      <c r="A592" s="231" t="str">
        <f aca="false">A142</f>
        <v> - налог на имущество и землю</v>
      </c>
      <c r="B592" s="231" t="str">
        <f aca="false">B142</f>
        <v>851</v>
      </c>
      <c r="C592" s="231" t="str">
        <f aca="false">C142</f>
        <v>291</v>
      </c>
      <c r="D592" s="232" t="s">
        <v>34</v>
      </c>
      <c r="E592" s="233"/>
      <c r="F592" s="233"/>
      <c r="G592" s="233"/>
      <c r="H592" s="193"/>
      <c r="I592" s="193"/>
      <c r="R592" s="233"/>
      <c r="S592" s="233"/>
      <c r="T592" s="233"/>
      <c r="U592" s="233" t="n">
        <f aca="false">E592-R592</f>
        <v>0</v>
      </c>
      <c r="V592" s="233" t="n">
        <f aca="false">F592-S592</f>
        <v>0</v>
      </c>
      <c r="W592" s="233" t="n">
        <f aca="false">G592-T592</f>
        <v>0</v>
      </c>
    </row>
    <row r="593" customFormat="false" ht="30" hidden="true" customHeight="true" outlineLevel="0" collapsed="false">
      <c r="A593" s="231" t="str">
        <f aca="false">A143</f>
        <v> - компенсация расходов (морального вреда) по решению суда</v>
      </c>
      <c r="B593" s="231" t="str">
        <f aca="false">B143</f>
        <v>831</v>
      </c>
      <c r="C593" s="231" t="str">
        <f aca="false">C143</f>
        <v>296</v>
      </c>
      <c r="D593" s="232" t="s">
        <v>34</v>
      </c>
      <c r="E593" s="233"/>
      <c r="F593" s="233"/>
      <c r="G593" s="233"/>
      <c r="H593" s="193"/>
      <c r="I593" s="193"/>
      <c r="R593" s="233"/>
      <c r="S593" s="233"/>
      <c r="T593" s="233"/>
      <c r="U593" s="233" t="n">
        <f aca="false">E593-R593</f>
        <v>0</v>
      </c>
      <c r="V593" s="233" t="n">
        <f aca="false">F593-S593</f>
        <v>0</v>
      </c>
      <c r="W593" s="233" t="n">
        <f aca="false">G593-T593</f>
        <v>0</v>
      </c>
    </row>
    <row r="594" customFormat="false" ht="30" hidden="true" customHeight="true" outlineLevel="0" collapsed="false">
      <c r="A594" s="231" t="n">
        <f aca="false">A1223</f>
        <v>0</v>
      </c>
      <c r="B594" s="231" t="str">
        <f aca="false">B144</f>
        <v>243</v>
      </c>
      <c r="C594" s="231" t="str">
        <f aca="false">C144</f>
        <v>226</v>
      </c>
      <c r="D594" s="232"/>
      <c r="E594" s="233"/>
      <c r="F594" s="233"/>
      <c r="G594" s="233"/>
      <c r="H594" s="193"/>
      <c r="I594" s="193"/>
      <c r="R594" s="233"/>
      <c r="S594" s="233"/>
      <c r="T594" s="233"/>
      <c r="U594" s="233"/>
      <c r="V594" s="233"/>
      <c r="W594" s="233"/>
    </row>
    <row r="595" s="248" customFormat="true" ht="14.25" hidden="true" customHeight="true" outlineLevel="0" collapsed="false">
      <c r="A595" s="252" t="str">
        <f aca="false">A145</f>
        <v> - увеличение стоимости основных средств</v>
      </c>
      <c r="B595" s="252" t="str">
        <f aca="false">B145</f>
        <v>244</v>
      </c>
      <c r="C595" s="252" t="str">
        <f aca="false">C145</f>
        <v>310</v>
      </c>
      <c r="D595" s="245"/>
      <c r="E595" s="216" t="n">
        <f aca="false">SUM(E596:E604)</f>
        <v>0</v>
      </c>
      <c r="F595" s="216" t="n">
        <f aca="false">SUM(F596:F604)</f>
        <v>0</v>
      </c>
      <c r="G595" s="216" t="n">
        <f aca="false">SUM(G596:G604)</f>
        <v>0</v>
      </c>
      <c r="H595" s="247"/>
      <c r="I595" s="247"/>
      <c r="R595" s="216"/>
      <c r="S595" s="216"/>
      <c r="T595" s="216"/>
      <c r="U595" s="216" t="n">
        <f aca="false">E595-R595</f>
        <v>0</v>
      </c>
      <c r="V595" s="216" t="n">
        <f aca="false">F595-S595</f>
        <v>0</v>
      </c>
      <c r="W595" s="216" t="n">
        <f aca="false">G595-T595</f>
        <v>0</v>
      </c>
    </row>
    <row r="596" s="248" customFormat="true" ht="15" hidden="true" customHeight="true" outlineLevel="0" collapsed="false">
      <c r="A596" s="251" t="str">
        <f aca="false">A146</f>
        <v> - компьютерная техника</v>
      </c>
      <c r="B596" s="251" t="str">
        <f aca="false">B146</f>
        <v>244</v>
      </c>
      <c r="C596" s="251" t="str">
        <f aca="false">C146</f>
        <v>310</v>
      </c>
      <c r="D596" s="345"/>
      <c r="E596" s="344"/>
      <c r="F596" s="344"/>
      <c r="G596" s="344"/>
      <c r="H596" s="247"/>
      <c r="I596" s="247"/>
      <c r="R596" s="344"/>
      <c r="S596" s="344"/>
      <c r="T596" s="344"/>
      <c r="U596" s="344" t="n">
        <f aca="false">E596-R596</f>
        <v>0</v>
      </c>
      <c r="V596" s="344" t="n">
        <f aca="false">F596-S596</f>
        <v>0</v>
      </c>
      <c r="W596" s="344" t="n">
        <f aca="false">G596-T596</f>
        <v>0</v>
      </c>
    </row>
    <row r="597" s="248" customFormat="true" ht="15" hidden="true" customHeight="true" outlineLevel="0" collapsed="false">
      <c r="A597" s="251" t="str">
        <f aca="false">A147</f>
        <v> - кондиционеры</v>
      </c>
      <c r="B597" s="251" t="str">
        <f aca="false">B147</f>
        <v>244</v>
      </c>
      <c r="C597" s="251" t="str">
        <f aca="false">C147</f>
        <v>310</v>
      </c>
      <c r="D597" s="345"/>
      <c r="E597" s="344"/>
      <c r="F597" s="344"/>
      <c r="G597" s="344"/>
      <c r="H597" s="247"/>
      <c r="I597" s="247"/>
      <c r="R597" s="344"/>
      <c r="S597" s="344"/>
      <c r="T597" s="344"/>
      <c r="U597" s="344" t="n">
        <f aca="false">E597-R597</f>
        <v>0</v>
      </c>
      <c r="V597" s="344" t="n">
        <f aca="false">F597-S597</f>
        <v>0</v>
      </c>
      <c r="W597" s="344" t="n">
        <f aca="false">G597-T597</f>
        <v>0</v>
      </c>
    </row>
    <row r="598" s="248" customFormat="true" ht="15" hidden="true" customHeight="true" outlineLevel="0" collapsed="false">
      <c r="A598" s="251" t="str">
        <f aca="false">A148</f>
        <v> - мебель</v>
      </c>
      <c r="B598" s="251" t="str">
        <f aca="false">B148</f>
        <v>244</v>
      </c>
      <c r="C598" s="251" t="str">
        <f aca="false">C148</f>
        <v>310</v>
      </c>
      <c r="D598" s="345"/>
      <c r="E598" s="344"/>
      <c r="F598" s="344"/>
      <c r="G598" s="344"/>
      <c r="H598" s="247"/>
      <c r="I598" s="247"/>
      <c r="R598" s="344"/>
      <c r="S598" s="344"/>
      <c r="T598" s="344"/>
      <c r="U598" s="344" t="n">
        <f aca="false">E598-R598</f>
        <v>0</v>
      </c>
      <c r="V598" s="344" t="n">
        <f aca="false">F598-S598</f>
        <v>0</v>
      </c>
      <c r="W598" s="344" t="n">
        <f aca="false">G598-T598</f>
        <v>0</v>
      </c>
    </row>
    <row r="599" s="248" customFormat="true" ht="15" hidden="true" customHeight="true" outlineLevel="0" collapsed="false">
      <c r="A599" s="251" t="str">
        <f aca="false">A149</f>
        <v> - оборудование</v>
      </c>
      <c r="B599" s="251" t="str">
        <f aca="false">B149</f>
        <v>244</v>
      </c>
      <c r="C599" s="251" t="str">
        <f aca="false">C149</f>
        <v>310</v>
      </c>
      <c r="D599" s="345"/>
      <c r="E599" s="344"/>
      <c r="F599" s="344"/>
      <c r="G599" s="344"/>
      <c r="H599" s="247"/>
      <c r="I599" s="247"/>
      <c r="R599" s="344"/>
      <c r="S599" s="344"/>
      <c r="T599" s="344"/>
      <c r="U599" s="344" t="n">
        <f aca="false">E599-R599</f>
        <v>0</v>
      </c>
      <c r="V599" s="344" t="n">
        <f aca="false">F599-S599</f>
        <v>0</v>
      </c>
      <c r="W599" s="344" t="n">
        <f aca="false">G599-T599</f>
        <v>0</v>
      </c>
    </row>
    <row r="600" s="248" customFormat="true" ht="15" hidden="true" customHeight="true" outlineLevel="0" collapsed="false">
      <c r="A600" s="251" t="str">
        <f aca="false">A150</f>
        <v> - инструмент и инвентарь</v>
      </c>
      <c r="B600" s="251" t="str">
        <f aca="false">B150</f>
        <v>244</v>
      </c>
      <c r="C600" s="251" t="str">
        <f aca="false">C150</f>
        <v>310</v>
      </c>
      <c r="D600" s="345"/>
      <c r="E600" s="344"/>
      <c r="F600" s="344"/>
      <c r="G600" s="344"/>
      <c r="H600" s="247"/>
      <c r="I600" s="247"/>
      <c r="R600" s="344"/>
      <c r="S600" s="344"/>
      <c r="T600" s="344"/>
      <c r="U600" s="344" t="n">
        <f aca="false">E600-R600</f>
        <v>0</v>
      </c>
      <c r="V600" s="344" t="n">
        <f aca="false">F600-S600</f>
        <v>0</v>
      </c>
      <c r="W600" s="344" t="n">
        <f aca="false">G600-T600</f>
        <v>0</v>
      </c>
    </row>
    <row r="601" s="248" customFormat="true" ht="15" hidden="true" customHeight="true" outlineLevel="0" collapsed="false">
      <c r="A601" s="251" t="str">
        <f aca="false">A151</f>
        <v> - игрушки</v>
      </c>
      <c r="B601" s="251" t="str">
        <f aca="false">B151</f>
        <v>244</v>
      </c>
      <c r="C601" s="251" t="str">
        <f aca="false">C151</f>
        <v>310</v>
      </c>
      <c r="D601" s="345"/>
      <c r="E601" s="344"/>
      <c r="F601" s="344"/>
      <c r="G601" s="344"/>
      <c r="H601" s="247"/>
      <c r="I601" s="247"/>
      <c r="R601" s="344"/>
      <c r="S601" s="344"/>
      <c r="T601" s="344"/>
      <c r="U601" s="344" t="n">
        <f aca="false">E601-R601</f>
        <v>0</v>
      </c>
      <c r="V601" s="344" t="n">
        <f aca="false">F601-S601</f>
        <v>0</v>
      </c>
      <c r="W601" s="344" t="n">
        <f aca="false">G601-T601</f>
        <v>0</v>
      </c>
    </row>
    <row r="602" s="248" customFormat="true" ht="15" hidden="true" customHeight="true" outlineLevel="0" collapsed="false">
      <c r="A602" s="251" t="str">
        <f aca="false">A152</f>
        <v> - противопожарные средства</v>
      </c>
      <c r="B602" s="251" t="str">
        <f aca="false">B152</f>
        <v>244</v>
      </c>
      <c r="C602" s="251" t="str">
        <f aca="false">C152</f>
        <v>310</v>
      </c>
      <c r="D602" s="345"/>
      <c r="E602" s="344"/>
      <c r="F602" s="344"/>
      <c r="G602" s="344"/>
      <c r="H602" s="247"/>
      <c r="I602" s="247"/>
      <c r="R602" s="344"/>
      <c r="S602" s="344"/>
      <c r="T602" s="344"/>
      <c r="U602" s="344" t="n">
        <f aca="false">E602-R602</f>
        <v>0</v>
      </c>
      <c r="V602" s="344" t="n">
        <f aca="false">F602-S602</f>
        <v>0</v>
      </c>
      <c r="W602" s="344" t="n">
        <f aca="false">G602-T602</f>
        <v>0</v>
      </c>
    </row>
    <row r="603" s="248" customFormat="true" ht="15" hidden="true" customHeight="true" outlineLevel="0" collapsed="false">
      <c r="A603" s="251" t="str">
        <f aca="false">A153</f>
        <v> - кресла</v>
      </c>
      <c r="B603" s="251" t="str">
        <f aca="false">B153</f>
        <v>244</v>
      </c>
      <c r="C603" s="251" t="str">
        <f aca="false">C153</f>
        <v>310</v>
      </c>
      <c r="D603" s="345"/>
      <c r="E603" s="344"/>
      <c r="F603" s="344"/>
      <c r="G603" s="344"/>
      <c r="H603" s="247"/>
      <c r="I603" s="247"/>
      <c r="R603" s="344"/>
      <c r="S603" s="344"/>
      <c r="T603" s="344"/>
      <c r="U603" s="344" t="n">
        <f aca="false">E603-R603</f>
        <v>0</v>
      </c>
      <c r="V603" s="344" t="n">
        <f aca="false">F603-S603</f>
        <v>0</v>
      </c>
      <c r="W603" s="344" t="n">
        <f aca="false">G603-T603</f>
        <v>0</v>
      </c>
    </row>
    <row r="604" s="248" customFormat="true" ht="15" hidden="true" customHeight="true" outlineLevel="0" collapsed="false">
      <c r="A604" s="251" t="str">
        <f aca="false">A154</f>
        <v> - металлические входные двери</v>
      </c>
      <c r="B604" s="251" t="str">
        <f aca="false">B154</f>
        <v>244</v>
      </c>
      <c r="C604" s="251" t="str">
        <f aca="false">C154</f>
        <v>310</v>
      </c>
      <c r="D604" s="345"/>
      <c r="E604" s="344"/>
      <c r="F604" s="344"/>
      <c r="G604" s="344"/>
      <c r="H604" s="247"/>
      <c r="I604" s="247"/>
      <c r="R604" s="344"/>
      <c r="S604" s="344"/>
      <c r="T604" s="344"/>
      <c r="U604" s="344" t="n">
        <f aca="false">E604-R604</f>
        <v>0</v>
      </c>
      <c r="V604" s="344" t="n">
        <f aca="false">F604-S604</f>
        <v>0</v>
      </c>
      <c r="W604" s="344" t="n">
        <f aca="false">G604-T604</f>
        <v>0</v>
      </c>
    </row>
    <row r="605" s="196" customFormat="true" ht="30" hidden="true" customHeight="true" outlineLevel="0" collapsed="false">
      <c r="A605" s="231" t="str">
        <f aca="false">A155</f>
        <v> - увеличение стоимости материальных запасов, всего:</v>
      </c>
      <c r="B605" s="231" t="str">
        <f aca="false">B155</f>
        <v>244</v>
      </c>
      <c r="C605" s="231" t="str">
        <f aca="false">C155</f>
        <v>340</v>
      </c>
      <c r="D605" s="342"/>
      <c r="E605" s="246" t="n">
        <f aca="false">SUM(E606:E620)</f>
        <v>0</v>
      </c>
      <c r="F605" s="246" t="n">
        <f aca="false">SUM(F606:F620)</f>
        <v>0</v>
      </c>
      <c r="G605" s="246" t="n">
        <f aca="false">SUM(G606:G620)</f>
        <v>0</v>
      </c>
      <c r="H605" s="230"/>
      <c r="I605" s="230"/>
      <c r="R605" s="246"/>
      <c r="S605" s="246"/>
      <c r="T605" s="246"/>
      <c r="U605" s="246" t="n">
        <f aca="false">E605-R605</f>
        <v>0</v>
      </c>
      <c r="V605" s="246" t="n">
        <f aca="false">F605-S605</f>
        <v>0</v>
      </c>
      <c r="W605" s="246" t="n">
        <f aca="false">G605-T605</f>
        <v>0</v>
      </c>
    </row>
    <row r="606" s="240" customFormat="true" ht="15" hidden="true" customHeight="true" outlineLevel="0" collapsed="false">
      <c r="A606" s="231" t="str">
        <f aca="false">A156</f>
        <v> - бутылированная вода</v>
      </c>
      <c r="B606" s="231" t="str">
        <f aca="false">B156</f>
        <v>244</v>
      </c>
      <c r="C606" s="231" t="str">
        <f aca="false">C156</f>
        <v>342</v>
      </c>
      <c r="D606" s="232"/>
      <c r="E606" s="233"/>
      <c r="F606" s="233"/>
      <c r="G606" s="233"/>
      <c r="H606" s="239"/>
      <c r="I606" s="239"/>
      <c r="R606" s="233"/>
      <c r="S606" s="233"/>
      <c r="T606" s="233"/>
      <c r="U606" s="233" t="n">
        <f aca="false">E606-R606</f>
        <v>0</v>
      </c>
      <c r="V606" s="233" t="n">
        <f aca="false">F606-S606</f>
        <v>0</v>
      </c>
      <c r="W606" s="233" t="n">
        <f aca="false">G606-T606</f>
        <v>0</v>
      </c>
    </row>
    <row r="607" s="240" customFormat="true" ht="30" hidden="true" customHeight="true" outlineLevel="0" collapsed="false">
      <c r="A607" s="231" t="str">
        <f aca="false">A157</f>
        <v> - приобретение материалов в целях создания основных средств</v>
      </c>
      <c r="B607" s="231" t="str">
        <f aca="false">B157</f>
        <v>244</v>
      </c>
      <c r="C607" s="231" t="str">
        <f aca="false">C157</f>
        <v>347</v>
      </c>
      <c r="D607" s="232"/>
      <c r="E607" s="233"/>
      <c r="F607" s="233"/>
      <c r="G607" s="233"/>
      <c r="H607" s="239"/>
      <c r="I607" s="239"/>
      <c r="R607" s="233"/>
      <c r="S607" s="233"/>
      <c r="T607" s="233"/>
      <c r="U607" s="233" t="n">
        <f aca="false">E607-R607</f>
        <v>0</v>
      </c>
      <c r="V607" s="233" t="n">
        <f aca="false">F607-S607</f>
        <v>0</v>
      </c>
      <c r="W607" s="233" t="n">
        <f aca="false">G607-T607</f>
        <v>0</v>
      </c>
    </row>
    <row r="608" s="240" customFormat="true" ht="15" hidden="true" customHeight="true" outlineLevel="0" collapsed="false">
      <c r="A608" s="231" t="str">
        <f aca="false">A158</f>
        <v> - расходные материалы к комп.технике</v>
      </c>
      <c r="B608" s="231" t="str">
        <f aca="false">B158</f>
        <v>244</v>
      </c>
      <c r="C608" s="231" t="str">
        <f aca="false">C158</f>
        <v>346</v>
      </c>
      <c r="D608" s="232"/>
      <c r="E608" s="233"/>
      <c r="F608" s="233"/>
      <c r="G608" s="233"/>
      <c r="H608" s="239"/>
      <c r="I608" s="239"/>
      <c r="R608" s="233"/>
      <c r="S608" s="233"/>
      <c r="T608" s="233"/>
      <c r="U608" s="233" t="n">
        <f aca="false">E608-R608</f>
        <v>0</v>
      </c>
      <c r="V608" s="233" t="n">
        <f aca="false">F608-S608</f>
        <v>0</v>
      </c>
      <c r="W608" s="233" t="n">
        <f aca="false">G608-T608</f>
        <v>0</v>
      </c>
    </row>
    <row r="609" s="240" customFormat="true" ht="15" hidden="true" customHeight="true" outlineLevel="0" collapsed="false">
      <c r="A609" s="231" t="str">
        <f aca="false">A159</f>
        <v> - медикаменты</v>
      </c>
      <c r="B609" s="231" t="str">
        <f aca="false">B159</f>
        <v>244</v>
      </c>
      <c r="C609" s="231" t="str">
        <f aca="false">C159</f>
        <v>341</v>
      </c>
      <c r="D609" s="232"/>
      <c r="E609" s="233"/>
      <c r="F609" s="233"/>
      <c r="G609" s="233"/>
      <c r="H609" s="239"/>
      <c r="I609" s="239"/>
      <c r="R609" s="233"/>
      <c r="S609" s="233"/>
      <c r="T609" s="233"/>
      <c r="U609" s="233" t="n">
        <f aca="false">E609-R609</f>
        <v>0</v>
      </c>
      <c r="V609" s="233" t="n">
        <f aca="false">F609-S609</f>
        <v>0</v>
      </c>
      <c r="W609" s="233" t="n">
        <f aca="false">G609-T609</f>
        <v>0</v>
      </c>
    </row>
    <row r="610" s="240" customFormat="true" ht="15" hidden="true" customHeight="true" outlineLevel="0" collapsed="false">
      <c r="A610" s="231" t="str">
        <f aca="false">A160</f>
        <v> - строительные материалы</v>
      </c>
      <c r="B610" s="231" t="str">
        <f aca="false">B160</f>
        <v>244</v>
      </c>
      <c r="C610" s="231" t="str">
        <f aca="false">C160</f>
        <v>344</v>
      </c>
      <c r="D610" s="232"/>
      <c r="E610" s="233"/>
      <c r="F610" s="233"/>
      <c r="G610" s="233"/>
      <c r="H610" s="239"/>
      <c r="I610" s="239"/>
      <c r="R610" s="233"/>
      <c r="S610" s="233"/>
      <c r="T610" s="233"/>
      <c r="U610" s="233" t="n">
        <f aca="false">E610-R610</f>
        <v>0</v>
      </c>
      <c r="V610" s="233" t="n">
        <f aca="false">F610-S610</f>
        <v>0</v>
      </c>
      <c r="W610" s="233" t="n">
        <f aca="false">G610-T610</f>
        <v>0</v>
      </c>
    </row>
    <row r="611" s="240" customFormat="true" ht="15" hidden="true" customHeight="true" outlineLevel="0" collapsed="false">
      <c r="A611" s="231" t="str">
        <f aca="false">A161</f>
        <v> - продукты питания</v>
      </c>
      <c r="B611" s="231" t="str">
        <f aca="false">B161</f>
        <v>244</v>
      </c>
      <c r="C611" s="231" t="str">
        <f aca="false">C161</f>
        <v>342</v>
      </c>
      <c r="D611" s="232"/>
      <c r="E611" s="233"/>
      <c r="F611" s="233"/>
      <c r="G611" s="233"/>
      <c r="H611" s="239"/>
      <c r="I611" s="239"/>
      <c r="R611" s="233"/>
      <c r="S611" s="233"/>
      <c r="T611" s="233"/>
      <c r="U611" s="233" t="n">
        <f aca="false">E611-R611</f>
        <v>0</v>
      </c>
      <c r="V611" s="233" t="n">
        <f aca="false">F611-S611</f>
        <v>0</v>
      </c>
      <c r="W611" s="233" t="n">
        <f aca="false">G611-T611</f>
        <v>0</v>
      </c>
    </row>
    <row r="612" s="240" customFormat="true" ht="15" hidden="true" customHeight="true" outlineLevel="0" collapsed="false">
      <c r="A612" s="231" t="str">
        <f aca="false">A162</f>
        <v> - канцелярские товары</v>
      </c>
      <c r="B612" s="231" t="str">
        <f aca="false">B162</f>
        <v>244</v>
      </c>
      <c r="C612" s="231" t="str">
        <f aca="false">C162</f>
        <v>346</v>
      </c>
      <c r="D612" s="232"/>
      <c r="E612" s="233"/>
      <c r="F612" s="233"/>
      <c r="G612" s="233"/>
      <c r="H612" s="239"/>
      <c r="I612" s="239"/>
      <c r="R612" s="233"/>
      <c r="S612" s="233"/>
      <c r="T612" s="233"/>
      <c r="U612" s="233" t="n">
        <f aca="false">E612-R612</f>
        <v>0</v>
      </c>
      <c r="V612" s="233" t="n">
        <f aca="false">F612-S612</f>
        <v>0</v>
      </c>
      <c r="W612" s="233" t="n">
        <f aca="false">G612-T612</f>
        <v>0</v>
      </c>
    </row>
    <row r="613" s="240" customFormat="true" ht="15" hidden="true" customHeight="true" outlineLevel="0" collapsed="false">
      <c r="A613" s="231" t="str">
        <f aca="false">A163</f>
        <v> - хозяйственные товары, электрика</v>
      </c>
      <c r="B613" s="231" t="str">
        <f aca="false">B163</f>
        <v>244</v>
      </c>
      <c r="C613" s="231" t="str">
        <f aca="false">C163</f>
        <v>346</v>
      </c>
      <c r="D613" s="232"/>
      <c r="E613" s="233"/>
      <c r="F613" s="233"/>
      <c r="G613" s="233"/>
      <c r="H613" s="239"/>
      <c r="I613" s="239"/>
      <c r="R613" s="233"/>
      <c r="S613" s="233"/>
      <c r="T613" s="233"/>
      <c r="U613" s="233" t="n">
        <f aca="false">E613-R613</f>
        <v>0</v>
      </c>
      <c r="V613" s="233" t="n">
        <f aca="false">F613-S613</f>
        <v>0</v>
      </c>
      <c r="W613" s="233" t="n">
        <f aca="false">G613-T613</f>
        <v>0</v>
      </c>
    </row>
    <row r="614" s="240" customFormat="true" ht="15" hidden="true" customHeight="true" outlineLevel="0" collapsed="false">
      <c r="A614" s="231" t="str">
        <f aca="false">A164</f>
        <v> - бланки</v>
      </c>
      <c r="B614" s="231" t="str">
        <f aca="false">B164</f>
        <v>244</v>
      </c>
      <c r="C614" s="231" t="str">
        <f aca="false">C164</f>
        <v>346</v>
      </c>
      <c r="D614" s="232"/>
      <c r="E614" s="233"/>
      <c r="F614" s="233"/>
      <c r="G614" s="233"/>
      <c r="H614" s="239"/>
      <c r="I614" s="239"/>
      <c r="R614" s="233"/>
      <c r="S614" s="233"/>
      <c r="T614" s="233"/>
      <c r="U614" s="233" t="n">
        <f aca="false">E614-R614</f>
        <v>0</v>
      </c>
      <c r="V614" s="233" t="n">
        <f aca="false">F614-S614</f>
        <v>0</v>
      </c>
      <c r="W614" s="233" t="n">
        <f aca="false">G614-T614</f>
        <v>0</v>
      </c>
    </row>
    <row r="615" s="240" customFormat="true" ht="15" hidden="true" customHeight="true" outlineLevel="0" collapsed="false">
      <c r="A615" s="231" t="str">
        <f aca="false">A165</f>
        <v> - моющие</v>
      </c>
      <c r="B615" s="231" t="str">
        <f aca="false">B165</f>
        <v>244</v>
      </c>
      <c r="C615" s="231" t="str">
        <f aca="false">C165</f>
        <v>346</v>
      </c>
      <c r="D615" s="232"/>
      <c r="E615" s="233"/>
      <c r="F615" s="233"/>
      <c r="G615" s="233"/>
      <c r="H615" s="239"/>
      <c r="I615" s="239"/>
      <c r="R615" s="233"/>
      <c r="S615" s="233"/>
      <c r="T615" s="233"/>
      <c r="U615" s="233" t="n">
        <f aca="false">E615-R615</f>
        <v>0</v>
      </c>
      <c r="V615" s="233" t="n">
        <f aca="false">F615-S615</f>
        <v>0</v>
      </c>
      <c r="W615" s="233" t="n">
        <f aca="false">G615-T615</f>
        <v>0</v>
      </c>
    </row>
    <row r="616" s="240" customFormat="true" ht="15" hidden="true" customHeight="true" outlineLevel="0" collapsed="false">
      <c r="A616" s="231" t="str">
        <f aca="false">A166</f>
        <v> - новогодние подарки детям сотрудников</v>
      </c>
      <c r="B616" s="231" t="str">
        <f aca="false">B166</f>
        <v>244</v>
      </c>
      <c r="C616" s="231" t="str">
        <f aca="false">C166</f>
        <v>349</v>
      </c>
      <c r="D616" s="232"/>
      <c r="E616" s="233"/>
      <c r="F616" s="233"/>
      <c r="G616" s="233"/>
      <c r="H616" s="239"/>
      <c r="I616" s="239"/>
      <c r="R616" s="233"/>
      <c r="S616" s="233"/>
      <c r="T616" s="233"/>
      <c r="U616" s="233" t="n">
        <f aca="false">E616-R616</f>
        <v>0</v>
      </c>
      <c r="V616" s="233" t="n">
        <f aca="false">F616-S616</f>
        <v>0</v>
      </c>
      <c r="W616" s="233" t="n">
        <f aca="false">G616-T616</f>
        <v>0</v>
      </c>
    </row>
    <row r="617" s="240" customFormat="true" ht="15" hidden="true" customHeight="true" outlineLevel="0" collapsed="false">
      <c r="A617" s="231" t="str">
        <f aca="false">A167</f>
        <v> - новогодние подарки сотрудникам</v>
      </c>
      <c r="B617" s="231" t="str">
        <f aca="false">B167</f>
        <v>244</v>
      </c>
      <c r="C617" s="231" t="str">
        <f aca="false">C167</f>
        <v>349</v>
      </c>
      <c r="D617" s="232"/>
      <c r="E617" s="233"/>
      <c r="F617" s="233"/>
      <c r="G617" s="233"/>
      <c r="H617" s="239"/>
      <c r="I617" s="239"/>
      <c r="R617" s="233"/>
      <c r="S617" s="233"/>
      <c r="T617" s="233"/>
      <c r="U617" s="233" t="n">
        <f aca="false">E617-R617</f>
        <v>0</v>
      </c>
      <c r="V617" s="233" t="n">
        <f aca="false">F617-S617</f>
        <v>0</v>
      </c>
      <c r="W617" s="233" t="n">
        <f aca="false">G617-T617</f>
        <v>0</v>
      </c>
    </row>
    <row r="618" s="240" customFormat="true" ht="15" hidden="true" customHeight="true" outlineLevel="0" collapsed="false">
      <c r="A618" s="231" t="str">
        <f aca="false">A168</f>
        <v> - прочие материальные запасы</v>
      </c>
      <c r="B618" s="231" t="str">
        <f aca="false">B168</f>
        <v>244</v>
      </c>
      <c r="C618" s="231" t="str">
        <f aca="false">C168</f>
        <v>346</v>
      </c>
      <c r="D618" s="232"/>
      <c r="E618" s="233"/>
      <c r="F618" s="233"/>
      <c r="G618" s="233"/>
      <c r="H618" s="239"/>
      <c r="I618" s="239"/>
      <c r="R618" s="233"/>
      <c r="S618" s="233"/>
      <c r="T618" s="233"/>
      <c r="U618" s="233" t="n">
        <f aca="false">E618-R618</f>
        <v>0</v>
      </c>
      <c r="V618" s="233" t="n">
        <f aca="false">F618-S618</f>
        <v>0</v>
      </c>
      <c r="W618" s="233" t="n">
        <f aca="false">G618-T618</f>
        <v>0</v>
      </c>
    </row>
    <row r="619" s="240" customFormat="true" ht="15" hidden="true" customHeight="true" outlineLevel="0" collapsed="false">
      <c r="A619" s="231" t="str">
        <f aca="false">A169</f>
        <v> - спецодежда МОП</v>
      </c>
      <c r="B619" s="231" t="str">
        <f aca="false">B169</f>
        <v>244</v>
      </c>
      <c r="C619" s="231" t="str">
        <f aca="false">C169</f>
        <v>345</v>
      </c>
      <c r="D619" s="232"/>
      <c r="E619" s="233"/>
      <c r="F619" s="233"/>
      <c r="G619" s="233"/>
      <c r="H619" s="239"/>
      <c r="I619" s="239"/>
      <c r="R619" s="233"/>
      <c r="S619" s="233"/>
      <c r="T619" s="233"/>
      <c r="U619" s="233" t="n">
        <f aca="false">E619-R619</f>
        <v>0</v>
      </c>
      <c r="V619" s="233" t="n">
        <f aca="false">F619-S619</f>
        <v>0</v>
      </c>
      <c r="W619" s="233" t="n">
        <f aca="false">G619-T619</f>
        <v>0</v>
      </c>
    </row>
    <row r="620" s="240" customFormat="true" ht="15" hidden="true" customHeight="true" outlineLevel="0" collapsed="false">
      <c r="A620" s="231" t="str">
        <f aca="false">A170</f>
        <v> - лагерь дневного пребывания</v>
      </c>
      <c r="B620" s="231" t="str">
        <f aca="false">B170</f>
        <v>244</v>
      </c>
      <c r="C620" s="231" t="str">
        <f aca="false">C170</f>
        <v>346</v>
      </c>
      <c r="D620" s="232"/>
      <c r="E620" s="233"/>
      <c r="F620" s="233"/>
      <c r="G620" s="233"/>
      <c r="H620" s="239"/>
      <c r="I620" s="239"/>
      <c r="R620" s="233"/>
      <c r="S620" s="233"/>
      <c r="T620" s="233"/>
      <c r="U620" s="233" t="n">
        <f aca="false">E620-R620</f>
        <v>0</v>
      </c>
      <c r="V620" s="233" t="n">
        <f aca="false">F620-S620</f>
        <v>0</v>
      </c>
      <c r="W620" s="233" t="n">
        <f aca="false">G620-T620</f>
        <v>0</v>
      </c>
    </row>
    <row r="621" s="196" customFormat="true" ht="14.25" hidden="false" customHeight="true" outlineLevel="0" collapsed="false">
      <c r="A621" s="265" t="s">
        <v>782</v>
      </c>
      <c r="B621" s="278"/>
      <c r="C621" s="278"/>
      <c r="D621" s="278" t="s">
        <v>34</v>
      </c>
      <c r="E621" s="216" t="n">
        <f aca="false">SUM(E622,E623,E624,E625,E626,E627,E628,E636,E634,E660,E678,E680,E681,E682,E683,E685,E695,E632,E635,E679,E631,E633,E677,E684)</f>
        <v>0</v>
      </c>
      <c r="F621" s="216" t="n">
        <f aca="false">SUM(F622,F623,F624,F625,F626,F627,F628,F636,F634,F660,F678,F680,F681,F682,F683,F685,F695,F632,F635,F679,F631,F633,F677,F684)</f>
        <v>0</v>
      </c>
      <c r="G621" s="216" t="n">
        <f aca="false">SUM(G622,G623,G624,G625,G626,G627,G628,G636,G634,G660,G678,G680,G681,G682,G683,G685,G695,G632,G635,G679,G631,G633,G677,G684)</f>
        <v>0</v>
      </c>
      <c r="R621" s="216"/>
      <c r="S621" s="216"/>
      <c r="T621" s="216"/>
      <c r="U621" s="216" t="n">
        <f aca="false">E621-R621</f>
        <v>0</v>
      </c>
      <c r="V621" s="216" t="n">
        <f aca="false">F621-S621</f>
        <v>0</v>
      </c>
      <c r="W621" s="216" t="n">
        <f aca="false">G621-T621</f>
        <v>0</v>
      </c>
    </row>
    <row r="622" customFormat="false" ht="15" hidden="true" customHeight="true" outlineLevel="0" collapsed="false">
      <c r="A622" s="348" t="str">
        <f aca="false">A82</f>
        <v> - заработная плата</v>
      </c>
      <c r="B622" s="231" t="str">
        <f aca="false">B82</f>
        <v>111</v>
      </c>
      <c r="C622" s="231" t="str">
        <f aca="false">C82</f>
        <v>211</v>
      </c>
      <c r="D622" s="232" t="s">
        <v>34</v>
      </c>
      <c r="E622" s="233"/>
      <c r="F622" s="233"/>
      <c r="G622" s="233"/>
      <c r="H622" s="193"/>
      <c r="R622" s="233"/>
      <c r="S622" s="233"/>
      <c r="T622" s="233"/>
      <c r="U622" s="233" t="n">
        <f aca="false">E622-R622</f>
        <v>0</v>
      </c>
      <c r="V622" s="233" t="n">
        <f aca="false">F622-S622</f>
        <v>0</v>
      </c>
      <c r="W622" s="233" t="n">
        <f aca="false">G622-T622</f>
        <v>0</v>
      </c>
    </row>
    <row r="623" customFormat="false" ht="15" hidden="true" customHeight="true" outlineLevel="0" collapsed="false">
      <c r="A623" s="231" t="str">
        <f aca="false">A83</f>
        <v> - 3 дн б/л за счет работодателя</v>
      </c>
      <c r="B623" s="231" t="str">
        <f aca="false">B83</f>
        <v>111</v>
      </c>
      <c r="C623" s="231" t="str">
        <f aca="false">C83</f>
        <v>266</v>
      </c>
      <c r="D623" s="232" t="s">
        <v>34</v>
      </c>
      <c r="E623" s="233"/>
      <c r="F623" s="233"/>
      <c r="G623" s="233"/>
      <c r="H623" s="193"/>
      <c r="R623" s="233"/>
      <c r="S623" s="233"/>
      <c r="T623" s="233"/>
      <c r="U623" s="233" t="n">
        <f aca="false">E623-R623</f>
        <v>0</v>
      </c>
      <c r="V623" s="233" t="n">
        <f aca="false">F623-S623</f>
        <v>0</v>
      </c>
      <c r="W623" s="233" t="n">
        <f aca="false">G623-T623</f>
        <v>0</v>
      </c>
    </row>
    <row r="624" s="240" customFormat="true" ht="15" hidden="true" customHeight="true" outlineLevel="0" collapsed="false">
      <c r="A624" s="231" t="str">
        <f aca="false">A84</f>
        <v> - пособие по уходу за ребенком</v>
      </c>
      <c r="B624" s="231" t="str">
        <f aca="false">B84</f>
        <v>112</v>
      </c>
      <c r="C624" s="231" t="str">
        <f aca="false">C84</f>
        <v>266</v>
      </c>
      <c r="D624" s="232" t="s">
        <v>34</v>
      </c>
      <c r="E624" s="233"/>
      <c r="F624" s="233"/>
      <c r="G624" s="233"/>
      <c r="H624" s="239"/>
      <c r="I624" s="239"/>
      <c r="R624" s="233"/>
      <c r="S624" s="233"/>
      <c r="T624" s="233"/>
      <c r="U624" s="233" t="n">
        <f aca="false">E624-R624</f>
        <v>0</v>
      </c>
      <c r="V624" s="233" t="n">
        <f aca="false">F624-S624</f>
        <v>0</v>
      </c>
      <c r="W624" s="233" t="n">
        <f aca="false">G624-T624</f>
        <v>0</v>
      </c>
    </row>
    <row r="625" s="240" customFormat="true" ht="15" hidden="true" customHeight="true" outlineLevel="0" collapsed="false">
      <c r="A625" s="231" t="str">
        <f aca="false">A85</f>
        <v> - предварительный мед.осмотр (возм.расх.)</v>
      </c>
      <c r="B625" s="231" t="str">
        <f aca="false">B85</f>
        <v>112</v>
      </c>
      <c r="C625" s="231" t="str">
        <f aca="false">C85</f>
        <v>226</v>
      </c>
      <c r="D625" s="232" t="s">
        <v>34</v>
      </c>
      <c r="E625" s="233"/>
      <c r="F625" s="233"/>
      <c r="G625" s="233"/>
      <c r="H625" s="239"/>
      <c r="I625" s="239"/>
      <c r="R625" s="233"/>
      <c r="S625" s="233"/>
      <c r="T625" s="233"/>
      <c r="U625" s="233" t="n">
        <f aca="false">E625-R625</f>
        <v>0</v>
      </c>
      <c r="V625" s="233" t="n">
        <f aca="false">F625-S625</f>
        <v>0</v>
      </c>
      <c r="W625" s="233" t="n">
        <f aca="false">G625-T625</f>
        <v>0</v>
      </c>
    </row>
    <row r="626" s="240" customFormat="true" ht="15" hidden="true" customHeight="true" outlineLevel="0" collapsed="false">
      <c r="A626" s="231" t="str">
        <f aca="false">A86</f>
        <v> - выходное пособие</v>
      </c>
      <c r="B626" s="231" t="str">
        <f aca="false">B86</f>
        <v>112</v>
      </c>
      <c r="C626" s="231" t="str">
        <f aca="false">C86</f>
        <v>266</v>
      </c>
      <c r="D626" s="232" t="s">
        <v>34</v>
      </c>
      <c r="E626" s="233"/>
      <c r="F626" s="233"/>
      <c r="G626" s="233"/>
      <c r="H626" s="239"/>
      <c r="I626" s="239"/>
      <c r="R626" s="233"/>
      <c r="S626" s="233"/>
      <c r="T626" s="233"/>
      <c r="U626" s="233" t="n">
        <f aca="false">E626-R626</f>
        <v>0</v>
      </c>
      <c r="V626" s="233" t="n">
        <f aca="false">F626-S626</f>
        <v>0</v>
      </c>
      <c r="W626" s="233" t="n">
        <f aca="false">G626-T626</f>
        <v>0</v>
      </c>
    </row>
    <row r="627" customFormat="false" ht="15" hidden="true" customHeight="true" outlineLevel="0" collapsed="false">
      <c r="A627" s="231" t="str">
        <f aca="false">A87</f>
        <v> - начисления на оплату труда</v>
      </c>
      <c r="B627" s="231" t="str">
        <f aca="false">B87</f>
        <v>119</v>
      </c>
      <c r="C627" s="231" t="str">
        <f aca="false">C87</f>
        <v>213</v>
      </c>
      <c r="D627" s="232" t="s">
        <v>34</v>
      </c>
      <c r="E627" s="233"/>
      <c r="F627" s="233"/>
      <c r="G627" s="233"/>
      <c r="H627" s="193"/>
      <c r="R627" s="233"/>
      <c r="S627" s="233"/>
      <c r="T627" s="233"/>
      <c r="U627" s="233" t="n">
        <f aca="false">E627-R627</f>
        <v>0</v>
      </c>
      <c r="V627" s="233" t="n">
        <f aca="false">F627-S627</f>
        <v>0</v>
      </c>
      <c r="W627" s="233" t="n">
        <f aca="false">G627-T627</f>
        <v>0</v>
      </c>
    </row>
    <row r="628" s="196" customFormat="true" ht="15" hidden="true" customHeight="true" outlineLevel="0" collapsed="false">
      <c r="A628" s="231" t="str">
        <f aca="false">A88</f>
        <v> - услуги связи, всего:</v>
      </c>
      <c r="B628" s="231" t="str">
        <f aca="false">B88</f>
        <v>244</v>
      </c>
      <c r="C628" s="231" t="str">
        <f aca="false">C88</f>
        <v>221</v>
      </c>
      <c r="D628" s="245"/>
      <c r="E628" s="216" t="n">
        <f aca="false">SUM(E629:E630)</f>
        <v>0</v>
      </c>
      <c r="F628" s="216" t="n">
        <f aca="false">SUM(F629:F630)</f>
        <v>0</v>
      </c>
      <c r="G628" s="216" t="n">
        <f aca="false">SUM(G629:G630)</f>
        <v>0</v>
      </c>
      <c r="H628" s="230"/>
      <c r="R628" s="216"/>
      <c r="S628" s="216"/>
      <c r="T628" s="216"/>
      <c r="U628" s="216" t="n">
        <f aca="false">E628-R628</f>
        <v>0</v>
      </c>
      <c r="V628" s="216" t="n">
        <f aca="false">F628-S628</f>
        <v>0</v>
      </c>
      <c r="W628" s="216" t="n">
        <f aca="false">G628-T628</f>
        <v>0</v>
      </c>
    </row>
    <row r="629" customFormat="false" ht="30" hidden="true" customHeight="true" outlineLevel="0" collapsed="false">
      <c r="A629" s="231" t="str">
        <f aca="false">A89</f>
        <v>   в том числе:
    - прочие (конверты, почтовые отправления)</v>
      </c>
      <c r="B629" s="231" t="str">
        <f aca="false">B89</f>
        <v>244</v>
      </c>
      <c r="C629" s="231" t="str">
        <f aca="false">C89</f>
        <v>221</v>
      </c>
      <c r="D629" s="232"/>
      <c r="E629" s="233"/>
      <c r="F629" s="233"/>
      <c r="G629" s="233"/>
      <c r="H629" s="193"/>
      <c r="I629" s="193"/>
      <c r="R629" s="233"/>
      <c r="S629" s="233"/>
      <c r="T629" s="233"/>
      <c r="U629" s="233" t="n">
        <f aca="false">E629-R629</f>
        <v>0</v>
      </c>
      <c r="V629" s="233" t="n">
        <f aca="false">F629-S629</f>
        <v>0</v>
      </c>
      <c r="W629" s="233" t="n">
        <f aca="false">G629-T629</f>
        <v>0</v>
      </c>
    </row>
    <row r="630" s="240" customFormat="true" ht="15" hidden="true" customHeight="true" outlineLevel="0" collapsed="false">
      <c r="A630" s="231" t="str">
        <f aca="false">A90</f>
        <v>    - интернет </v>
      </c>
      <c r="B630" s="231" t="str">
        <f aca="false">B90</f>
        <v>244</v>
      </c>
      <c r="C630" s="231" t="str">
        <f aca="false">C90</f>
        <v>221</v>
      </c>
      <c r="D630" s="232"/>
      <c r="E630" s="233"/>
      <c r="F630" s="233"/>
      <c r="G630" s="233"/>
      <c r="H630" s="239"/>
      <c r="I630" s="239"/>
      <c r="R630" s="233"/>
      <c r="S630" s="233"/>
      <c r="T630" s="233"/>
      <c r="U630" s="233" t="n">
        <f aca="false">E630-R630</f>
        <v>0</v>
      </c>
      <c r="V630" s="233" t="n">
        <f aca="false">F630-S630</f>
        <v>0</v>
      </c>
      <c r="W630" s="233" t="n">
        <f aca="false">G630-T630</f>
        <v>0</v>
      </c>
    </row>
    <row r="631" s="240" customFormat="true" ht="15" hidden="true" customHeight="true" outlineLevel="0" collapsed="false">
      <c r="A631" s="231" t="str">
        <f aca="false">A91</f>
        <v> - транспортные расходы</v>
      </c>
      <c r="B631" s="231" t="str">
        <f aca="false">B91</f>
        <v>244</v>
      </c>
      <c r="C631" s="231" t="str">
        <f aca="false">C91</f>
        <v>222</v>
      </c>
      <c r="D631" s="232"/>
      <c r="E631" s="233"/>
      <c r="F631" s="233"/>
      <c r="G631" s="233"/>
      <c r="I631" s="239"/>
      <c r="R631" s="233"/>
      <c r="S631" s="233"/>
      <c r="T631" s="233"/>
      <c r="U631" s="233" t="n">
        <f aca="false">E631-R631</f>
        <v>0</v>
      </c>
      <c r="V631" s="233" t="n">
        <f aca="false">F631-S631</f>
        <v>0</v>
      </c>
      <c r="W631" s="233" t="n">
        <f aca="false">G631-T631</f>
        <v>0</v>
      </c>
    </row>
    <row r="632" customFormat="false" ht="15" hidden="true" customHeight="true" outlineLevel="0" collapsed="false">
      <c r="A632" s="231" t="str">
        <f aca="false">A92</f>
        <v> - коммунальные расходы (вода)</v>
      </c>
      <c r="B632" s="231" t="str">
        <f aca="false">B92</f>
        <v>247</v>
      </c>
      <c r="C632" s="231" t="str">
        <f aca="false">C92</f>
        <v>223</v>
      </c>
      <c r="D632" s="232"/>
      <c r="E632" s="233"/>
      <c r="F632" s="233"/>
      <c r="G632" s="233"/>
      <c r="H632" s="193"/>
      <c r="I632" s="193"/>
      <c r="R632" s="233"/>
      <c r="S632" s="233"/>
      <c r="T632" s="233"/>
      <c r="U632" s="233" t="n">
        <f aca="false">E632-R632</f>
        <v>0</v>
      </c>
      <c r="V632" s="233" t="n">
        <f aca="false">F632-S632</f>
        <v>0</v>
      </c>
      <c r="W632" s="233" t="n">
        <f aca="false">G632-T632</f>
        <v>0</v>
      </c>
    </row>
    <row r="633" customFormat="false" ht="15" hidden="true" customHeight="true" outlineLevel="0" collapsed="false">
      <c r="A633" s="231" t="str">
        <f aca="false">A93</f>
        <v> - коммунальные расходы (тепло+свет)</v>
      </c>
      <c r="B633" s="231" t="str">
        <f aca="false">B93</f>
        <v>247</v>
      </c>
      <c r="C633" s="231" t="str">
        <f aca="false">C93</f>
        <v>223</v>
      </c>
      <c r="D633" s="232"/>
      <c r="E633" s="233"/>
      <c r="F633" s="233"/>
      <c r="G633" s="233"/>
      <c r="H633" s="193"/>
      <c r="I633" s="193"/>
      <c r="R633" s="233"/>
      <c r="S633" s="233"/>
      <c r="T633" s="233"/>
      <c r="U633" s="233" t="n">
        <f aca="false">E633-R633</f>
        <v>0</v>
      </c>
      <c r="V633" s="233" t="n">
        <f aca="false">F633-S633</f>
        <v>0</v>
      </c>
      <c r="W633" s="233" t="n">
        <f aca="false">G633-T633</f>
        <v>0</v>
      </c>
    </row>
    <row r="634" customFormat="false" ht="15" hidden="true" customHeight="true" outlineLevel="0" collapsed="false">
      <c r="A634" s="231" t="str">
        <f aca="false">A94</f>
        <v>    - ЖБО </v>
      </c>
      <c r="B634" s="231" t="str">
        <f aca="false">B94</f>
        <v>244</v>
      </c>
      <c r="C634" s="231" t="str">
        <f aca="false">C94</f>
        <v>223</v>
      </c>
      <c r="D634" s="232"/>
      <c r="E634" s="233"/>
      <c r="F634" s="233"/>
      <c r="G634" s="233"/>
      <c r="H634" s="240"/>
      <c r="I634" s="239"/>
      <c r="R634" s="233"/>
      <c r="S634" s="233"/>
      <c r="T634" s="233"/>
      <c r="U634" s="233" t="n">
        <f aca="false">E634-R634</f>
        <v>0</v>
      </c>
      <c r="V634" s="233" t="n">
        <f aca="false">F634-S634</f>
        <v>0</v>
      </c>
      <c r="W634" s="233" t="n">
        <f aca="false">G634-T634</f>
        <v>0</v>
      </c>
    </row>
    <row r="635" s="240" customFormat="true" ht="15" hidden="true" customHeight="true" outlineLevel="0" collapsed="false">
      <c r="A635" s="231" t="str">
        <f aca="false">A95</f>
        <v> - арендная плата </v>
      </c>
      <c r="B635" s="231" t="str">
        <f aca="false">B95</f>
        <v>244</v>
      </c>
      <c r="C635" s="231" t="str">
        <f aca="false">C95</f>
        <v>224</v>
      </c>
      <c r="D635" s="232"/>
      <c r="E635" s="233"/>
      <c r="F635" s="233"/>
      <c r="G635" s="233"/>
      <c r="H635" s="239"/>
      <c r="I635" s="239"/>
      <c r="R635" s="233"/>
      <c r="S635" s="233"/>
      <c r="T635" s="233"/>
      <c r="U635" s="233" t="n">
        <f aca="false">E635-R635</f>
        <v>0</v>
      </c>
      <c r="V635" s="233" t="n">
        <f aca="false">F635-S635</f>
        <v>0</v>
      </c>
      <c r="W635" s="233" t="n">
        <f aca="false">G635-T635</f>
        <v>0</v>
      </c>
    </row>
    <row r="636" s="196" customFormat="true" ht="15" hidden="true" customHeight="true" outlineLevel="0" collapsed="false">
      <c r="A636" s="231" t="str">
        <f aca="false">A96</f>
        <v> - услуги по содержанию имущества, всего:</v>
      </c>
      <c r="B636" s="231" t="str">
        <f aca="false">B96</f>
        <v>244</v>
      </c>
      <c r="C636" s="231" t="str">
        <f aca="false">C96</f>
        <v>225</v>
      </c>
      <c r="D636" s="342"/>
      <c r="E636" s="246" t="n">
        <f aca="false">SUM(E637:E659)</f>
        <v>0</v>
      </c>
      <c r="F636" s="246" t="n">
        <f aca="false">SUM(F637:F659)</f>
        <v>0</v>
      </c>
      <c r="G636" s="246" t="n">
        <f aca="false">SUM(G637:G659)</f>
        <v>0</v>
      </c>
      <c r="H636" s="230"/>
      <c r="I636" s="230"/>
      <c r="R636" s="246"/>
      <c r="S636" s="246"/>
      <c r="T636" s="246"/>
      <c r="U636" s="246" t="n">
        <f aca="false">E636-R636</f>
        <v>0</v>
      </c>
      <c r="V636" s="246" t="n">
        <f aca="false">F636-S636</f>
        <v>0</v>
      </c>
      <c r="W636" s="246" t="n">
        <f aca="false">G636-T636</f>
        <v>0</v>
      </c>
    </row>
    <row r="637" customFormat="false" ht="45" hidden="true" customHeight="true" outlineLevel="0" collapsed="false">
      <c r="A637" s="231" t="str">
        <f aca="false">A97</f>
        <v>   в том числе:
    - тек.ремонт (отопление, водопровод, электросетей)</v>
      </c>
      <c r="B637" s="231" t="str">
        <f aca="false">B97</f>
        <v>244</v>
      </c>
      <c r="C637" s="231" t="str">
        <f aca="false">C97</f>
        <v>225</v>
      </c>
      <c r="D637" s="232"/>
      <c r="E637" s="233"/>
      <c r="F637" s="233"/>
      <c r="G637" s="233"/>
      <c r="H637" s="193"/>
      <c r="I637" s="193"/>
      <c r="R637" s="233"/>
      <c r="S637" s="233"/>
      <c r="T637" s="233"/>
      <c r="U637" s="233" t="n">
        <f aca="false">E637-R637</f>
        <v>0</v>
      </c>
      <c r="V637" s="233" t="n">
        <f aca="false">F637-S637</f>
        <v>0</v>
      </c>
      <c r="W637" s="233" t="n">
        <f aca="false">G637-T637</f>
        <v>0</v>
      </c>
    </row>
    <row r="638" s="258" customFormat="true" ht="15" hidden="true" customHeight="true" outlineLevel="0" collapsed="false">
      <c r="A638" s="231" t="str">
        <f aca="false">A98</f>
        <v>    - очистка кровли от снега</v>
      </c>
      <c r="B638" s="231" t="str">
        <f aca="false">B98</f>
        <v>244</v>
      </c>
      <c r="C638" s="231" t="str">
        <f aca="false">C98</f>
        <v>225</v>
      </c>
      <c r="D638" s="232"/>
      <c r="E638" s="233"/>
      <c r="F638" s="233"/>
      <c r="G638" s="233"/>
      <c r="I638" s="257"/>
      <c r="R638" s="233"/>
      <c r="S638" s="233"/>
      <c r="T638" s="233"/>
      <c r="U638" s="233" t="n">
        <f aca="false">E638-R638</f>
        <v>0</v>
      </c>
      <c r="V638" s="233" t="n">
        <f aca="false">F638-S638</f>
        <v>0</v>
      </c>
      <c r="W638" s="233" t="n">
        <f aca="false">G638-T638</f>
        <v>0</v>
      </c>
    </row>
    <row r="639" customFormat="false" ht="30" hidden="true" customHeight="true" outlineLevel="0" collapsed="false">
      <c r="A639" s="231" t="str">
        <f aca="false">A99</f>
        <v>    - текущий ремонт кровли, крыльца, заделка швов, асфальтирование территории</v>
      </c>
      <c r="B639" s="231" t="str">
        <f aca="false">B99</f>
        <v>244</v>
      </c>
      <c r="C639" s="231" t="str">
        <f aca="false">C99</f>
        <v>225</v>
      </c>
      <c r="D639" s="232"/>
      <c r="E639" s="233"/>
      <c r="F639" s="233"/>
      <c r="G639" s="233"/>
      <c r="H639" s="193"/>
      <c r="I639" s="193"/>
      <c r="R639" s="233"/>
      <c r="S639" s="233"/>
      <c r="T639" s="233"/>
      <c r="U639" s="233" t="n">
        <f aca="false">E639-R639</f>
        <v>0</v>
      </c>
      <c r="V639" s="233" t="n">
        <f aca="false">F639-S639</f>
        <v>0</v>
      </c>
      <c r="W639" s="233" t="n">
        <f aca="false">G639-T639</f>
        <v>0</v>
      </c>
    </row>
    <row r="640" customFormat="false" ht="15" hidden="true" customHeight="true" outlineLevel="0" collapsed="false">
      <c r="A640" s="231" t="str">
        <f aca="false">A100</f>
        <v>    - аварийно-техническое обслуживание зданий</v>
      </c>
      <c r="B640" s="231" t="str">
        <f aca="false">B100</f>
        <v>244</v>
      </c>
      <c r="C640" s="231" t="str">
        <f aca="false">C100</f>
        <v>225</v>
      </c>
      <c r="D640" s="232"/>
      <c r="E640" s="233"/>
      <c r="F640" s="233"/>
      <c r="G640" s="233"/>
      <c r="H640" s="193"/>
      <c r="I640" s="193"/>
      <c r="R640" s="233"/>
      <c r="S640" s="233"/>
      <c r="T640" s="233"/>
      <c r="U640" s="233" t="n">
        <f aca="false">E640-R640</f>
        <v>0</v>
      </c>
      <c r="V640" s="233" t="n">
        <f aca="false">F640-S640</f>
        <v>0</v>
      </c>
      <c r="W640" s="233" t="n">
        <f aca="false">G640-T640</f>
        <v>0</v>
      </c>
    </row>
    <row r="641" customFormat="false" ht="30" hidden="true" customHeight="true" outlineLevel="0" collapsed="false">
      <c r="A641" s="231" t="str">
        <f aca="false">A101</f>
        <v>    - содержание мест общего пользования (ПЖРЭТ), взносы на кап.ремонт</v>
      </c>
      <c r="B641" s="231" t="str">
        <f aca="false">B101</f>
        <v>244</v>
      </c>
      <c r="C641" s="231" t="str">
        <f aca="false">C101</f>
        <v>225</v>
      </c>
      <c r="D641" s="232"/>
      <c r="E641" s="233"/>
      <c r="F641" s="233"/>
      <c r="G641" s="233"/>
      <c r="I641" s="193"/>
      <c r="R641" s="233"/>
      <c r="S641" s="233"/>
      <c r="T641" s="233"/>
      <c r="U641" s="233" t="n">
        <f aca="false">E641-R641</f>
        <v>0</v>
      </c>
      <c r="V641" s="233" t="n">
        <f aca="false">F641-S641</f>
        <v>0</v>
      </c>
      <c r="W641" s="233" t="n">
        <f aca="false">G641-T641</f>
        <v>0</v>
      </c>
    </row>
    <row r="642" customFormat="false" ht="15" hidden="true" customHeight="true" outlineLevel="0" collapsed="false">
      <c r="A642" s="231" t="str">
        <f aca="false">A102</f>
        <v>    - наружное освещение</v>
      </c>
      <c r="B642" s="231" t="str">
        <f aca="false">B102</f>
        <v>244</v>
      </c>
      <c r="C642" s="231" t="str">
        <f aca="false">C102</f>
        <v>225</v>
      </c>
      <c r="D642" s="232"/>
      <c r="E642" s="233"/>
      <c r="F642" s="233"/>
      <c r="G642" s="233"/>
      <c r="I642" s="193"/>
      <c r="R642" s="233"/>
      <c r="S642" s="233"/>
      <c r="T642" s="233"/>
      <c r="U642" s="233" t="n">
        <f aca="false">E642-R642</f>
        <v>0</v>
      </c>
      <c r="V642" s="233" t="n">
        <f aca="false">F642-S642</f>
        <v>0</v>
      </c>
      <c r="W642" s="233" t="n">
        <f aca="false">G642-T642</f>
        <v>0</v>
      </c>
    </row>
    <row r="643" customFormat="false" ht="15" hidden="true" customHeight="true" outlineLevel="0" collapsed="false">
      <c r="A643" s="231" t="str">
        <f aca="false">A103</f>
        <v>    -  то приборов коммерческого учета </v>
      </c>
      <c r="B643" s="231" t="str">
        <f aca="false">B103</f>
        <v>244</v>
      </c>
      <c r="C643" s="231" t="str">
        <f aca="false">C103</f>
        <v>225</v>
      </c>
      <c r="D643" s="232"/>
      <c r="E643" s="233"/>
      <c r="F643" s="233"/>
      <c r="G643" s="233"/>
      <c r="I643" s="193"/>
      <c r="R643" s="233"/>
      <c r="S643" s="233"/>
      <c r="T643" s="233"/>
      <c r="U643" s="233" t="n">
        <f aca="false">E643-R643</f>
        <v>0</v>
      </c>
      <c r="V643" s="233" t="n">
        <f aca="false">F643-S643</f>
        <v>0</v>
      </c>
      <c r="W643" s="233" t="n">
        <f aca="false">G643-T643</f>
        <v>0</v>
      </c>
    </row>
    <row r="644" customFormat="false" ht="15" hidden="true" customHeight="true" outlineLevel="0" collapsed="false">
      <c r="A644" s="231" t="str">
        <f aca="false">A104</f>
        <v>    - дезинфекция</v>
      </c>
      <c r="B644" s="231" t="str">
        <f aca="false">B104</f>
        <v>244</v>
      </c>
      <c r="C644" s="231" t="str">
        <f aca="false">C104</f>
        <v>225</v>
      </c>
      <c r="D644" s="232"/>
      <c r="E644" s="233"/>
      <c r="F644" s="233"/>
      <c r="G644" s="233"/>
      <c r="I644" s="193"/>
      <c r="R644" s="233"/>
      <c r="S644" s="233"/>
      <c r="T644" s="233"/>
      <c r="U644" s="233" t="n">
        <f aca="false">E6223-R6223</f>
        <v>0</v>
      </c>
      <c r="V644" s="233" t="n">
        <f aca="false">F6223-S6223</f>
        <v>0</v>
      </c>
      <c r="W644" s="233" t="n">
        <f aca="false">G6223-T6223</f>
        <v>0</v>
      </c>
    </row>
    <row r="645" customFormat="false" ht="15" hidden="true" customHeight="true" outlineLevel="0" collapsed="false">
      <c r="A645" s="231" t="str">
        <f aca="false">A105</f>
        <v>    - то видеонаблюдения</v>
      </c>
      <c r="B645" s="231" t="str">
        <f aca="false">B105</f>
        <v>244</v>
      </c>
      <c r="C645" s="231" t="str">
        <f aca="false">C105</f>
        <v>225</v>
      </c>
      <c r="D645" s="232"/>
      <c r="E645" s="233"/>
      <c r="F645" s="233"/>
      <c r="G645" s="233"/>
      <c r="I645" s="193"/>
      <c r="R645" s="233"/>
      <c r="S645" s="233"/>
      <c r="T645" s="233"/>
      <c r="U645" s="233" t="n">
        <f aca="false">E645-R645</f>
        <v>0</v>
      </c>
      <c r="V645" s="233" t="n">
        <f aca="false">F645-S645</f>
        <v>0</v>
      </c>
      <c r="W645" s="233" t="n">
        <f aca="false">G645-T645</f>
        <v>0</v>
      </c>
    </row>
    <row r="646" customFormat="false" ht="15" hidden="true" customHeight="true" outlineLevel="0" collapsed="false">
      <c r="A646" s="231" t="str">
        <f aca="false">A106</f>
        <v>    - то пожарно-охранной сигнализации</v>
      </c>
      <c r="B646" s="231" t="str">
        <f aca="false">B106</f>
        <v>244</v>
      </c>
      <c r="C646" s="231" t="str">
        <f aca="false">C106</f>
        <v>225</v>
      </c>
      <c r="D646" s="232"/>
      <c r="E646" s="233"/>
      <c r="F646" s="233"/>
      <c r="G646" s="233"/>
      <c r="I646" s="193"/>
      <c r="R646" s="233"/>
      <c r="S646" s="233"/>
      <c r="T646" s="233"/>
      <c r="U646" s="233" t="n">
        <f aca="false">E646-R646</f>
        <v>0</v>
      </c>
      <c r="V646" s="233" t="n">
        <f aca="false">F646-S646</f>
        <v>0</v>
      </c>
      <c r="W646" s="233" t="n">
        <f aca="false">G646-T646</f>
        <v>0</v>
      </c>
    </row>
    <row r="647" customFormat="false" ht="15" hidden="true" customHeight="true" outlineLevel="0" collapsed="false">
      <c r="A647" s="231" t="str">
        <f aca="false">A107</f>
        <v>    - монтаж (регулировка) дверей/окон</v>
      </c>
      <c r="B647" s="231" t="str">
        <f aca="false">B107</f>
        <v>244</v>
      </c>
      <c r="C647" s="231" t="str">
        <f aca="false">C107</f>
        <v>225</v>
      </c>
      <c r="D647" s="232"/>
      <c r="E647" s="233"/>
      <c r="F647" s="233"/>
      <c r="G647" s="233"/>
      <c r="I647" s="193"/>
      <c r="R647" s="233"/>
      <c r="S647" s="233"/>
      <c r="T647" s="233"/>
      <c r="U647" s="233" t="n">
        <f aca="false">E647-R647</f>
        <v>0</v>
      </c>
      <c r="V647" s="233" t="n">
        <f aca="false">F647-S647</f>
        <v>0</v>
      </c>
      <c r="W647" s="233" t="n">
        <f aca="false">G647-T647</f>
        <v>0</v>
      </c>
    </row>
    <row r="648" customFormat="false" ht="15" hidden="true" customHeight="true" outlineLevel="0" collapsed="false">
      <c r="A648" s="231" t="str">
        <f aca="false">A108</f>
        <v>    - поверка средств измерения</v>
      </c>
      <c r="B648" s="231" t="str">
        <f aca="false">B108</f>
        <v>244</v>
      </c>
      <c r="C648" s="231" t="str">
        <f aca="false">C108</f>
        <v>225</v>
      </c>
      <c r="D648" s="232"/>
      <c r="E648" s="233"/>
      <c r="F648" s="233"/>
      <c r="G648" s="233"/>
      <c r="I648" s="193"/>
      <c r="R648" s="233"/>
      <c r="S648" s="233"/>
      <c r="T648" s="233"/>
      <c r="U648" s="233" t="n">
        <f aca="false">E648-R648</f>
        <v>0</v>
      </c>
      <c r="V648" s="233" t="n">
        <f aca="false">F648-S648</f>
        <v>0</v>
      </c>
      <c r="W648" s="233" t="n">
        <f aca="false">G648-T648</f>
        <v>0</v>
      </c>
    </row>
    <row r="649" customFormat="false" ht="30" hidden="true" customHeight="true" outlineLevel="0" collapsed="false">
      <c r="A649" s="231" t="str">
        <f aca="false">A109</f>
        <v>    - обслуживание кнопки тревожной сигнализации</v>
      </c>
      <c r="B649" s="231" t="str">
        <f aca="false">B109</f>
        <v>244</v>
      </c>
      <c r="C649" s="231" t="str">
        <f aca="false">C109</f>
        <v>225</v>
      </c>
      <c r="D649" s="232"/>
      <c r="E649" s="233"/>
      <c r="F649" s="233"/>
      <c r="G649" s="233"/>
      <c r="I649" s="193"/>
      <c r="R649" s="233"/>
      <c r="S649" s="233"/>
      <c r="T649" s="233"/>
      <c r="U649" s="233" t="n">
        <f aca="false">E649-R649</f>
        <v>0</v>
      </c>
      <c r="V649" s="233" t="n">
        <f aca="false">F649-S649</f>
        <v>0</v>
      </c>
      <c r="W649" s="233" t="n">
        <f aca="false">G649-T649</f>
        <v>0</v>
      </c>
    </row>
    <row r="650" customFormat="false" ht="15" hidden="true" customHeight="true" outlineLevel="0" collapsed="false">
      <c r="A650" s="231" t="str">
        <f aca="false">A110</f>
        <v>    - мытье окон снаружи здания</v>
      </c>
      <c r="B650" s="231" t="str">
        <f aca="false">B110</f>
        <v>244</v>
      </c>
      <c r="C650" s="231" t="str">
        <f aca="false">C110</f>
        <v>225</v>
      </c>
      <c r="D650" s="232"/>
      <c r="E650" s="233"/>
      <c r="F650" s="233"/>
      <c r="G650" s="233"/>
      <c r="I650" s="193"/>
      <c r="R650" s="233"/>
      <c r="S650" s="233"/>
      <c r="T650" s="233"/>
      <c r="U650" s="233" t="n">
        <f aca="false">E650-R650</f>
        <v>0</v>
      </c>
      <c r="V650" s="233" t="n">
        <f aca="false">F650-S650</f>
        <v>0</v>
      </c>
      <c r="W650" s="233" t="n">
        <f aca="false">G650-T650</f>
        <v>0</v>
      </c>
    </row>
    <row r="651" customFormat="false" ht="15" hidden="true" customHeight="true" outlineLevel="0" collapsed="false">
      <c r="A651" s="231" t="str">
        <f aca="false">A111</f>
        <v>    - обрезка деревьев</v>
      </c>
      <c r="B651" s="231" t="str">
        <f aca="false">B111</f>
        <v>244</v>
      </c>
      <c r="C651" s="231" t="str">
        <f aca="false">C111</f>
        <v>225</v>
      </c>
      <c r="D651" s="232"/>
      <c r="E651" s="233"/>
      <c r="F651" s="233"/>
      <c r="G651" s="233"/>
      <c r="I651" s="193"/>
      <c r="R651" s="233"/>
      <c r="S651" s="233"/>
      <c r="T651" s="233"/>
      <c r="U651" s="233" t="n">
        <f aca="false">E651-R651</f>
        <v>0</v>
      </c>
      <c r="V651" s="233" t="n">
        <f aca="false">F651-S651</f>
        <v>0</v>
      </c>
      <c r="W651" s="233" t="n">
        <f aca="false">G651-T651</f>
        <v>0</v>
      </c>
    </row>
    <row r="652" customFormat="false" ht="15" hidden="true" customHeight="true" outlineLevel="0" collapsed="false">
      <c r="A652" s="231" t="str">
        <f aca="false">A112</f>
        <v>    - монтаж пластиковых окон</v>
      </c>
      <c r="B652" s="231" t="str">
        <f aca="false">B112</f>
        <v>244</v>
      </c>
      <c r="C652" s="231" t="str">
        <f aca="false">C112</f>
        <v>225</v>
      </c>
      <c r="D652" s="232"/>
      <c r="E652" s="233"/>
      <c r="F652" s="233"/>
      <c r="G652" s="233"/>
      <c r="I652" s="193"/>
      <c r="R652" s="233"/>
      <c r="S652" s="233"/>
      <c r="T652" s="233"/>
      <c r="U652" s="233" t="n">
        <f aca="false">E652-R652</f>
        <v>0</v>
      </c>
      <c r="V652" s="233" t="n">
        <f aca="false">F652-S652</f>
        <v>0</v>
      </c>
      <c r="W652" s="233" t="n">
        <f aca="false">G652-T652</f>
        <v>0</v>
      </c>
    </row>
    <row r="653" customFormat="false" ht="15" hidden="true" customHeight="true" outlineLevel="0" collapsed="false">
      <c r="A653" s="231" t="str">
        <f aca="false">A113</f>
        <v>    - вывоз ТКО</v>
      </c>
      <c r="B653" s="231" t="str">
        <f aca="false">B113</f>
        <v>244</v>
      </c>
      <c r="C653" s="231" t="str">
        <f aca="false">C113</f>
        <v>225</v>
      </c>
      <c r="D653" s="232"/>
      <c r="E653" s="233"/>
      <c r="F653" s="233"/>
      <c r="G653" s="233"/>
      <c r="I653" s="193"/>
      <c r="R653" s="233"/>
      <c r="S653" s="233"/>
      <c r="T653" s="233"/>
      <c r="U653" s="233" t="n">
        <f aca="false">E653-R653</f>
        <v>0</v>
      </c>
      <c r="V653" s="233" t="n">
        <f aca="false">F653-S653</f>
        <v>0</v>
      </c>
      <c r="W653" s="233" t="n">
        <f aca="false">G653-T653</f>
        <v>0</v>
      </c>
    </row>
    <row r="654" customFormat="false" ht="15" hidden="true" customHeight="true" outlineLevel="0" collapsed="false">
      <c r="A654" s="231" t="str">
        <f aca="false">A114</f>
        <v>    - текущий ремонт оборудования</v>
      </c>
      <c r="B654" s="231" t="str">
        <f aca="false">B114</f>
        <v>244</v>
      </c>
      <c r="C654" s="231" t="str">
        <f aca="false">C114</f>
        <v>225</v>
      </c>
      <c r="D654" s="232"/>
      <c r="E654" s="233"/>
      <c r="F654" s="233"/>
      <c r="G654" s="233"/>
      <c r="I654" s="193"/>
      <c r="R654" s="233"/>
      <c r="S654" s="233"/>
      <c r="T654" s="233"/>
      <c r="U654" s="233" t="n">
        <f aca="false">E654-R654</f>
        <v>0</v>
      </c>
      <c r="V654" s="233" t="n">
        <f aca="false">F654-S654</f>
        <v>0</v>
      </c>
      <c r="W654" s="233" t="n">
        <f aca="false">G654-T654</f>
        <v>0</v>
      </c>
    </row>
    <row r="655" customFormat="false" ht="15" hidden="true" customHeight="true" outlineLevel="0" collapsed="false">
      <c r="A655" s="231" t="str">
        <f aca="false">A115</f>
        <v>    - испытание пожарных лестниц</v>
      </c>
      <c r="B655" s="231" t="str">
        <f aca="false">B115</f>
        <v>244</v>
      </c>
      <c r="C655" s="231" t="str">
        <f aca="false">C115</f>
        <v>225</v>
      </c>
      <c r="D655" s="232"/>
      <c r="E655" s="233"/>
      <c r="F655" s="233"/>
      <c r="G655" s="233"/>
      <c r="I655" s="193"/>
      <c r="R655" s="233"/>
      <c r="S655" s="233"/>
      <c r="T655" s="233"/>
      <c r="U655" s="233" t="n">
        <f aca="false">E655-R655</f>
        <v>0</v>
      </c>
      <c r="V655" s="233" t="n">
        <f aca="false">F655-S655</f>
        <v>0</v>
      </c>
      <c r="W655" s="233" t="n">
        <f aca="false">G655-T655</f>
        <v>0</v>
      </c>
    </row>
    <row r="656" customFormat="false" ht="30" hidden="true" customHeight="true" outlineLevel="0" collapsed="false">
      <c r="A656" s="231" t="str">
        <f aca="false">A116</f>
        <v>    - гидравлические испытания пожарных рукавов</v>
      </c>
      <c r="B656" s="231" t="str">
        <f aca="false">B116</f>
        <v>244</v>
      </c>
      <c r="C656" s="231" t="str">
        <f aca="false">C116</f>
        <v>225</v>
      </c>
      <c r="D656" s="232"/>
      <c r="E656" s="233"/>
      <c r="F656" s="233"/>
      <c r="G656" s="233"/>
      <c r="I656" s="193"/>
      <c r="R656" s="233"/>
      <c r="S656" s="233"/>
      <c r="T656" s="233"/>
      <c r="U656" s="233" t="n">
        <f aca="false">E656-R656</f>
        <v>0</v>
      </c>
      <c r="V656" s="233" t="n">
        <f aca="false">F656-S656</f>
        <v>0</v>
      </c>
      <c r="W656" s="233" t="n">
        <f aca="false">G656-T656</f>
        <v>0</v>
      </c>
    </row>
    <row r="657" customFormat="false" ht="15" hidden="true" customHeight="true" outlineLevel="0" collapsed="false">
      <c r="A657" s="231" t="str">
        <f aca="false">A117</f>
        <v>    - монтаж уличного освещения</v>
      </c>
      <c r="B657" s="231" t="str">
        <f aca="false">B117</f>
        <v>244</v>
      </c>
      <c r="C657" s="231" t="str">
        <f aca="false">C117</f>
        <v>225</v>
      </c>
      <c r="D657" s="232"/>
      <c r="E657" s="233"/>
      <c r="F657" s="233"/>
      <c r="G657" s="233"/>
      <c r="I657" s="193"/>
      <c r="R657" s="233"/>
      <c r="S657" s="233"/>
      <c r="T657" s="233"/>
      <c r="U657" s="233" t="n">
        <f aca="false">E657-R657</f>
        <v>0</v>
      </c>
      <c r="V657" s="233" t="n">
        <f aca="false">F657-S657</f>
        <v>0</v>
      </c>
      <c r="W657" s="233" t="n">
        <f aca="false">G657-T657</f>
        <v>0</v>
      </c>
    </row>
    <row r="658" customFormat="false" ht="15" hidden="true" customHeight="true" outlineLevel="0" collapsed="false">
      <c r="A658" s="231" t="str">
        <f aca="false">A118</f>
        <v>    - противопожарные мероприятия</v>
      </c>
      <c r="B658" s="231" t="str">
        <f aca="false">B118</f>
        <v>244</v>
      </c>
      <c r="C658" s="231" t="str">
        <f aca="false">C118</f>
        <v>225</v>
      </c>
      <c r="D658" s="232"/>
      <c r="E658" s="233"/>
      <c r="F658" s="233"/>
      <c r="G658" s="233"/>
      <c r="I658" s="193"/>
      <c r="R658" s="233"/>
      <c r="S658" s="233"/>
      <c r="T658" s="233"/>
      <c r="U658" s="233" t="n">
        <f aca="false">E658-R658</f>
        <v>0</v>
      </c>
      <c r="V658" s="233" t="n">
        <f aca="false">F658-S658</f>
        <v>0</v>
      </c>
      <c r="W658" s="233" t="n">
        <f aca="false">G658-T658</f>
        <v>0</v>
      </c>
    </row>
    <row r="659" customFormat="false" ht="15" hidden="true" customHeight="true" outlineLevel="0" collapsed="false">
      <c r="A659" s="231" t="str">
        <f aca="false">A119</f>
        <v>- сервисное обслуживание узла погодного регулировани</v>
      </c>
      <c r="B659" s="231" t="str">
        <f aca="false">B119</f>
        <v>244</v>
      </c>
      <c r="C659" s="231" t="str">
        <f aca="false">C119</f>
        <v>225</v>
      </c>
      <c r="D659" s="232"/>
      <c r="E659" s="233"/>
      <c r="F659" s="233"/>
      <c r="G659" s="233"/>
      <c r="I659" s="193"/>
      <c r="R659" s="233"/>
      <c r="S659" s="233"/>
      <c r="T659" s="233"/>
      <c r="U659" s="233" t="n">
        <f aca="false">E659-R659</f>
        <v>0</v>
      </c>
      <c r="V659" s="233" t="n">
        <f aca="false">F659-S659</f>
        <v>0</v>
      </c>
      <c r="W659" s="233" t="n">
        <f aca="false">G659-T659</f>
        <v>0</v>
      </c>
    </row>
    <row r="660" s="196" customFormat="true" ht="15" hidden="true" customHeight="true" outlineLevel="0" collapsed="false">
      <c r="A660" s="231" t="str">
        <f aca="false">A120</f>
        <v> - прочие работы, услуги, всего:</v>
      </c>
      <c r="B660" s="231" t="str">
        <f aca="false">B120</f>
        <v>244</v>
      </c>
      <c r="C660" s="231" t="str">
        <f aca="false">C120</f>
        <v>226</v>
      </c>
      <c r="D660" s="342"/>
      <c r="E660" s="246" t="n">
        <f aca="false">SUM(E661:E676)</f>
        <v>0</v>
      </c>
      <c r="F660" s="246" t="n">
        <f aca="false">SUM(F661:F676)</f>
        <v>0</v>
      </c>
      <c r="G660" s="246" t="n">
        <f aca="false">SUM(G661:G676)</f>
        <v>0</v>
      </c>
      <c r="H660" s="230"/>
      <c r="I660" s="230"/>
      <c r="R660" s="246"/>
      <c r="S660" s="246"/>
      <c r="T660" s="246"/>
      <c r="U660" s="246" t="n">
        <f aca="false">E660-R660</f>
        <v>0</v>
      </c>
      <c r="V660" s="246" t="n">
        <f aca="false">F660-S660</f>
        <v>0</v>
      </c>
      <c r="W660" s="246" t="n">
        <f aca="false">G660-T660</f>
        <v>0</v>
      </c>
    </row>
    <row r="661" s="240" customFormat="true" ht="15" hidden="true" customHeight="true" outlineLevel="0" collapsed="false">
      <c r="A661" s="231" t="str">
        <f aca="false">A121</f>
        <v>    - специальная оценка условий труда</v>
      </c>
      <c r="B661" s="231" t="str">
        <f aca="false">B121</f>
        <v>244</v>
      </c>
      <c r="C661" s="231" t="str">
        <f aca="false">C121</f>
        <v>226</v>
      </c>
      <c r="D661" s="232"/>
      <c r="E661" s="233"/>
      <c r="F661" s="233"/>
      <c r="G661" s="233"/>
      <c r="H661" s="188"/>
      <c r="I661" s="193"/>
      <c r="R661" s="233"/>
      <c r="S661" s="233"/>
      <c r="T661" s="233"/>
      <c r="U661" s="233" t="n">
        <f aca="false">E661-R661</f>
        <v>0</v>
      </c>
      <c r="V661" s="233" t="n">
        <f aca="false">F661-S661</f>
        <v>0</v>
      </c>
      <c r="W661" s="233" t="n">
        <f aca="false">G661-T661</f>
        <v>0</v>
      </c>
    </row>
    <row r="662" s="240" customFormat="true" ht="30" hidden="true" customHeight="true" outlineLevel="0" collapsed="false">
      <c r="A662" s="231" t="str">
        <f aca="false">A122</f>
        <v>    - услуги автотранспорта (доставка продуктов; строительных материалов, вывоз веток и пр.)</v>
      </c>
      <c r="B662" s="231" t="str">
        <f aca="false">B122</f>
        <v>244</v>
      </c>
      <c r="C662" s="231" t="str">
        <f aca="false">C122</f>
        <v>226</v>
      </c>
      <c r="D662" s="232"/>
      <c r="E662" s="233"/>
      <c r="F662" s="233"/>
      <c r="G662" s="233"/>
      <c r="H662" s="188"/>
      <c r="I662" s="193"/>
      <c r="R662" s="233"/>
      <c r="S662" s="233"/>
      <c r="T662" s="233"/>
      <c r="U662" s="233" t="n">
        <f aca="false">E662-R662</f>
        <v>0</v>
      </c>
      <c r="V662" s="233" t="n">
        <f aca="false">F662-S662</f>
        <v>0</v>
      </c>
      <c r="W662" s="233" t="n">
        <f aca="false">G662-T662</f>
        <v>0</v>
      </c>
    </row>
    <row r="663" s="240" customFormat="true" ht="15" hidden="true" customHeight="true" outlineLevel="0" collapsed="false">
      <c r="A663" s="231" t="str">
        <f aca="false">A123</f>
        <v>    - Программое Обеспечение</v>
      </c>
      <c r="B663" s="231" t="str">
        <f aca="false">B123</f>
        <v>244</v>
      </c>
      <c r="C663" s="231" t="str">
        <f aca="false">C123</f>
        <v>226</v>
      </c>
      <c r="D663" s="232"/>
      <c r="E663" s="233"/>
      <c r="F663" s="233"/>
      <c r="G663" s="233"/>
      <c r="H663" s="188"/>
      <c r="I663" s="193"/>
      <c r="R663" s="233"/>
      <c r="S663" s="233"/>
      <c r="T663" s="233"/>
      <c r="U663" s="233" t="n">
        <f aca="false">E663-R663</f>
        <v>0</v>
      </c>
      <c r="V663" s="233" t="n">
        <f aca="false">F663-S663</f>
        <v>0</v>
      </c>
      <c r="W663" s="233" t="n">
        <f aca="false">G663-T663</f>
        <v>0</v>
      </c>
    </row>
    <row r="664" s="240" customFormat="true" ht="15" hidden="true" customHeight="true" outlineLevel="0" collapsed="false">
      <c r="A664" s="231" t="str">
        <f aca="false">A124</f>
        <v>    - оценка профессиональных рисков</v>
      </c>
      <c r="B664" s="231" t="str">
        <f aca="false">B124</f>
        <v>244</v>
      </c>
      <c r="C664" s="231" t="str">
        <f aca="false">C124</f>
        <v>226</v>
      </c>
      <c r="D664" s="232"/>
      <c r="E664" s="233"/>
      <c r="F664" s="233"/>
      <c r="G664" s="233"/>
      <c r="H664" s="188"/>
      <c r="I664" s="193"/>
      <c r="R664" s="233"/>
      <c r="S664" s="233"/>
      <c r="T664" s="233"/>
      <c r="U664" s="233" t="n">
        <f aca="false">E664-R664</f>
        <v>0</v>
      </c>
      <c r="V664" s="233" t="n">
        <f aca="false">F664-S664</f>
        <v>0</v>
      </c>
      <c r="W664" s="233" t="n">
        <f aca="false">G664-T664</f>
        <v>0</v>
      </c>
    </row>
    <row r="665" s="240" customFormat="true" ht="30" hidden="true" customHeight="true" outlineLevel="0" collapsed="false">
      <c r="A665" s="231" t="str">
        <f aca="false">A125</f>
        <v>    - расчет проектно-сметной документации (ремонт крыльца, речевое оповещение)</v>
      </c>
      <c r="B665" s="231" t="str">
        <f aca="false">B125</f>
        <v>244</v>
      </c>
      <c r="C665" s="231" t="str">
        <f aca="false">C125</f>
        <v>226</v>
      </c>
      <c r="D665" s="232"/>
      <c r="E665" s="233"/>
      <c r="F665" s="233"/>
      <c r="G665" s="233"/>
      <c r="H665" s="188"/>
      <c r="I665" s="193"/>
      <c r="R665" s="233"/>
      <c r="S665" s="233"/>
      <c r="T665" s="233"/>
      <c r="U665" s="233" t="n">
        <f aca="false">E665-R665</f>
        <v>0</v>
      </c>
      <c r="V665" s="233" t="n">
        <f aca="false">F665-S665</f>
        <v>0</v>
      </c>
      <c r="W665" s="233" t="n">
        <f aca="false">G665-T665</f>
        <v>0</v>
      </c>
    </row>
    <row r="666" s="240" customFormat="true" ht="15" hidden="true" customHeight="true" outlineLevel="0" collapsed="false">
      <c r="A666" s="231" t="str">
        <f aca="false">A126</f>
        <v>    - оплата бугалтерских услуг</v>
      </c>
      <c r="B666" s="231" t="str">
        <f aca="false">B126</f>
        <v>244</v>
      </c>
      <c r="C666" s="231" t="str">
        <f aca="false">C126</f>
        <v>226</v>
      </c>
      <c r="D666" s="232"/>
      <c r="E666" s="233"/>
      <c r="F666" s="233"/>
      <c r="G666" s="233"/>
      <c r="H666" s="188"/>
      <c r="I666" s="193"/>
      <c r="R666" s="233"/>
      <c r="S666" s="233"/>
      <c r="T666" s="233"/>
      <c r="U666" s="233" t="n">
        <f aca="false">E666-R666</f>
        <v>0</v>
      </c>
      <c r="V666" s="233" t="n">
        <f aca="false">F666-S666</f>
        <v>0</v>
      </c>
      <c r="W666" s="233" t="n">
        <f aca="false">G666-T666</f>
        <v>0</v>
      </c>
    </row>
    <row r="667" s="240" customFormat="true" ht="15" hidden="true" customHeight="true" outlineLevel="0" collapsed="false">
      <c r="A667" s="231" t="str">
        <f aca="false">A127</f>
        <v>    - оплата услуг банка</v>
      </c>
      <c r="B667" s="231" t="str">
        <f aca="false">B127</f>
        <v>244</v>
      </c>
      <c r="C667" s="231" t="str">
        <f aca="false">C127</f>
        <v>226</v>
      </c>
      <c r="D667" s="232"/>
      <c r="E667" s="233"/>
      <c r="F667" s="233"/>
      <c r="G667" s="233"/>
      <c r="H667" s="188"/>
      <c r="I667" s="193"/>
      <c r="R667" s="233"/>
      <c r="S667" s="233"/>
      <c r="T667" s="233"/>
      <c r="U667" s="233" t="n">
        <f aca="false">E667-R667</f>
        <v>0</v>
      </c>
      <c r="V667" s="233" t="n">
        <f aca="false">F667-S667</f>
        <v>0</v>
      </c>
      <c r="W667" s="233" t="n">
        <f aca="false">G667-T667</f>
        <v>0</v>
      </c>
    </row>
    <row r="668" s="240" customFormat="true" ht="15" hidden="true" customHeight="true" outlineLevel="0" collapsed="false">
      <c r="A668" s="231" t="str">
        <f aca="false">A128</f>
        <v>    - услуги химчистки</v>
      </c>
      <c r="B668" s="231" t="str">
        <f aca="false">B128</f>
        <v>244</v>
      </c>
      <c r="C668" s="231" t="str">
        <f aca="false">C128</f>
        <v>226</v>
      </c>
      <c r="D668" s="232"/>
      <c r="E668" s="233"/>
      <c r="F668" s="233"/>
      <c r="G668" s="233"/>
      <c r="H668" s="188"/>
      <c r="I668" s="193"/>
      <c r="R668" s="233"/>
      <c r="S668" s="233"/>
      <c r="T668" s="233"/>
      <c r="U668" s="233" t="n">
        <f aca="false">E668-R668</f>
        <v>0</v>
      </c>
      <c r="V668" s="233" t="n">
        <f aca="false">F668-S668</f>
        <v>0</v>
      </c>
      <c r="W668" s="233" t="n">
        <f aca="false">G668-T668</f>
        <v>0</v>
      </c>
    </row>
    <row r="669" customFormat="false" ht="15" hidden="true" customHeight="true" outlineLevel="0" collapsed="false">
      <c r="A669" s="231" t="str">
        <f aca="false">A129</f>
        <v>    - консалтинковые услуги</v>
      </c>
      <c r="B669" s="231" t="str">
        <f aca="false">B129</f>
        <v>244</v>
      </c>
      <c r="C669" s="231" t="str">
        <f aca="false">C129</f>
        <v>226</v>
      </c>
      <c r="D669" s="232"/>
      <c r="E669" s="233"/>
      <c r="F669" s="233"/>
      <c r="G669" s="233"/>
      <c r="I669" s="193"/>
      <c r="R669" s="233"/>
      <c r="S669" s="233"/>
      <c r="T669" s="233"/>
      <c r="U669" s="233" t="n">
        <f aca="false">E669-R669</f>
        <v>0</v>
      </c>
      <c r="V669" s="233" t="n">
        <f aca="false">F669-S669</f>
        <v>0</v>
      </c>
      <c r="W669" s="233" t="n">
        <f aca="false">G669-T669</f>
        <v>0</v>
      </c>
    </row>
    <row r="670" customFormat="false" ht="15" hidden="true" customHeight="true" outlineLevel="0" collapsed="false">
      <c r="A670" s="231" t="str">
        <f aca="false">A130</f>
        <v>    - перетяжка мебели</v>
      </c>
      <c r="B670" s="231" t="str">
        <f aca="false">B130</f>
        <v>244</v>
      </c>
      <c r="C670" s="231" t="str">
        <f aca="false">C130</f>
        <v>226</v>
      </c>
      <c r="D670" s="232"/>
      <c r="E670" s="233"/>
      <c r="F670" s="233"/>
      <c r="G670" s="233"/>
      <c r="I670" s="193"/>
      <c r="R670" s="233"/>
      <c r="S670" s="233"/>
      <c r="T670" s="233"/>
      <c r="U670" s="233" t="n">
        <f aca="false">E670-R670</f>
        <v>0</v>
      </c>
      <c r="V670" s="233" t="n">
        <f aca="false">F670-S670</f>
        <v>0</v>
      </c>
      <c r="W670" s="233" t="n">
        <f aca="false">G670-T670</f>
        <v>0</v>
      </c>
    </row>
    <row r="671" customFormat="false" ht="30" hidden="true" customHeight="true" outlineLevel="0" collapsed="false">
      <c r="A671" s="231" t="str">
        <f aca="false">A131</f>
        <v>    - оплата услуг по договарам ГПХ</v>
      </c>
      <c r="B671" s="231" t="str">
        <f aca="false">B131</f>
        <v>244</v>
      </c>
      <c r="C671" s="231" t="str">
        <f aca="false">C131</f>
        <v>226</v>
      </c>
      <c r="D671" s="232"/>
      <c r="E671" s="233"/>
      <c r="F671" s="233"/>
      <c r="G671" s="233"/>
      <c r="I671" s="193"/>
      <c r="R671" s="233"/>
      <c r="S671" s="233"/>
      <c r="T671" s="233"/>
      <c r="U671" s="233" t="n">
        <f aca="false">E671-R671</f>
        <v>0</v>
      </c>
      <c r="V671" s="233" t="n">
        <f aca="false">F671-S671</f>
        <v>0</v>
      </c>
      <c r="W671" s="233" t="n">
        <f aca="false">G671-T671</f>
        <v>0</v>
      </c>
    </row>
    <row r="672" customFormat="false" ht="15" hidden="true" customHeight="true" outlineLevel="0" collapsed="false">
      <c r="A672" s="231" t="str">
        <f aca="false">A132</f>
        <v>    - мониторинг охранно-пожарной сигнализации</v>
      </c>
      <c r="B672" s="231" t="str">
        <f aca="false">B132</f>
        <v>244</v>
      </c>
      <c r="C672" s="231" t="str">
        <f aca="false">C132</f>
        <v>226</v>
      </c>
      <c r="D672" s="232"/>
      <c r="E672" s="233"/>
      <c r="F672" s="233"/>
      <c r="G672" s="233"/>
      <c r="I672" s="193"/>
      <c r="R672" s="233"/>
      <c r="S672" s="233"/>
      <c r="T672" s="233"/>
      <c r="U672" s="233" t="n">
        <f aca="false">E672-R672</f>
        <v>0</v>
      </c>
      <c r="V672" s="233" t="n">
        <f aca="false">F672-S672</f>
        <v>0</v>
      </c>
      <c r="W672" s="233" t="n">
        <f aca="false">G672-T672</f>
        <v>0</v>
      </c>
    </row>
    <row r="673" customFormat="false" ht="15" hidden="true" customHeight="true" outlineLevel="0" collapsed="false">
      <c r="A673" s="231" t="str">
        <f aca="false">A133</f>
        <v>    - лабораторные исследования</v>
      </c>
      <c r="B673" s="231" t="str">
        <f aca="false">B133</f>
        <v>244</v>
      </c>
      <c r="C673" s="231" t="str">
        <f aca="false">C133</f>
        <v>226</v>
      </c>
      <c r="D673" s="232"/>
      <c r="E673" s="233"/>
      <c r="F673" s="233"/>
      <c r="G673" s="233"/>
      <c r="I673" s="193"/>
      <c r="R673" s="233"/>
      <c r="S673" s="233"/>
      <c r="T673" s="233"/>
      <c r="U673" s="233" t="n">
        <f aca="false">E673-R673</f>
        <v>0</v>
      </c>
      <c r="V673" s="233" t="n">
        <f aca="false">F673-S673</f>
        <v>0</v>
      </c>
      <c r="W673" s="233" t="n">
        <f aca="false">G673-T673</f>
        <v>0</v>
      </c>
    </row>
    <row r="674" customFormat="false" ht="15" hidden="true" customHeight="true" outlineLevel="0" collapsed="false">
      <c r="A674" s="231" t="str">
        <f aca="false">A134</f>
        <v>    - вневедомственная охрана</v>
      </c>
      <c r="B674" s="231" t="str">
        <f aca="false">B134</f>
        <v>244</v>
      </c>
      <c r="C674" s="231" t="str">
        <f aca="false">C134</f>
        <v>226</v>
      </c>
      <c r="D674" s="232"/>
      <c r="E674" s="233"/>
      <c r="F674" s="233"/>
      <c r="G674" s="233"/>
      <c r="I674" s="193"/>
      <c r="R674" s="233"/>
      <c r="S674" s="233"/>
      <c r="T674" s="233"/>
      <c r="U674" s="233" t="n">
        <f aca="false">E674-R674</f>
        <v>0</v>
      </c>
      <c r="V674" s="233" t="n">
        <f aca="false">F674-S674</f>
        <v>0</v>
      </c>
      <c r="W674" s="233" t="n">
        <f aca="false">G674-T674</f>
        <v>0</v>
      </c>
    </row>
    <row r="675" customFormat="false" ht="15" hidden="true" customHeight="true" outlineLevel="0" collapsed="false">
      <c r="A675" s="231" t="str">
        <f aca="false">A135</f>
        <v>    - лицензированная охрана</v>
      </c>
      <c r="B675" s="231" t="str">
        <f aca="false">B135</f>
        <v>244</v>
      </c>
      <c r="C675" s="231" t="str">
        <f aca="false">C135</f>
        <v>226</v>
      </c>
      <c r="D675" s="232"/>
      <c r="E675" s="233"/>
      <c r="F675" s="233"/>
      <c r="G675" s="233"/>
      <c r="I675" s="193"/>
      <c r="R675" s="233"/>
      <c r="S675" s="233"/>
      <c r="T675" s="233"/>
      <c r="U675" s="233" t="n">
        <f aca="false">E675-R675</f>
        <v>0</v>
      </c>
      <c r="V675" s="233" t="n">
        <f aca="false">F675-S675</f>
        <v>0</v>
      </c>
      <c r="W675" s="233" t="n">
        <f aca="false">G675-T675</f>
        <v>0</v>
      </c>
    </row>
    <row r="676" customFormat="false" ht="15" hidden="true" customHeight="true" outlineLevel="0" collapsed="false">
      <c r="A676" s="231" t="str">
        <f aca="false">A136</f>
        <v>    - курсы повышения квалификации</v>
      </c>
      <c r="B676" s="231" t="str">
        <f aca="false">B136</f>
        <v>244</v>
      </c>
      <c r="C676" s="231" t="str">
        <f aca="false">C136</f>
        <v>226</v>
      </c>
      <c r="D676" s="232"/>
      <c r="E676" s="233"/>
      <c r="F676" s="233"/>
      <c r="G676" s="233"/>
      <c r="I676" s="193"/>
      <c r="R676" s="233"/>
      <c r="S676" s="233"/>
      <c r="T676" s="233"/>
      <c r="U676" s="233" t="n">
        <f aca="false">E676-R676</f>
        <v>0</v>
      </c>
      <c r="V676" s="233" t="n">
        <f aca="false">F676-S676</f>
        <v>0</v>
      </c>
      <c r="W676" s="233" t="n">
        <f aca="false">G676-T676</f>
        <v>0</v>
      </c>
    </row>
    <row r="677" customFormat="false" ht="15" hidden="true" customHeight="true" outlineLevel="0" collapsed="false">
      <c r="A677" s="231" t="str">
        <f aca="false">A137</f>
        <v>    - монтаж охранно-пожарной сигнализации</v>
      </c>
      <c r="B677" s="231" t="str">
        <f aca="false">B137</f>
        <v>244</v>
      </c>
      <c r="C677" s="231" t="str">
        <f aca="false">C137</f>
        <v>228</v>
      </c>
      <c r="D677" s="232"/>
      <c r="E677" s="233"/>
      <c r="F677" s="233"/>
      <c r="G677" s="233"/>
      <c r="I677" s="193"/>
      <c r="R677" s="233"/>
      <c r="S677" s="233"/>
      <c r="T677" s="233"/>
      <c r="U677" s="233" t="n">
        <f aca="false">E677-R677</f>
        <v>0</v>
      </c>
      <c r="V677" s="233" t="n">
        <f aca="false">F677-S677</f>
        <v>0</v>
      </c>
      <c r="W677" s="233" t="n">
        <f aca="false">G677-T677</f>
        <v>0</v>
      </c>
    </row>
    <row r="678" customFormat="false" ht="30" hidden="true" customHeight="true" outlineLevel="0" collapsed="false">
      <c r="A678" s="231" t="str">
        <f aca="false">A138</f>
        <v> - выплаты ув.сотрудникам и их родственникам (3 дн.б/л, МП)</v>
      </c>
      <c r="B678" s="231" t="str">
        <f aca="false">B138</f>
        <v>321</v>
      </c>
      <c r="C678" s="231" t="str">
        <f aca="false">C138</f>
        <v>264</v>
      </c>
      <c r="D678" s="232" t="s">
        <v>34</v>
      </c>
      <c r="E678" s="233"/>
      <c r="F678" s="233"/>
      <c r="G678" s="233"/>
      <c r="I678" s="193"/>
      <c r="R678" s="233"/>
      <c r="S678" s="233"/>
      <c r="T678" s="233"/>
      <c r="U678" s="233" t="n">
        <f aca="false">E678-R678</f>
        <v>0</v>
      </c>
      <c r="V678" s="233" t="n">
        <f aca="false">F678-S678</f>
        <v>0</v>
      </c>
      <c r="W678" s="233" t="n">
        <f aca="false">G678-T678</f>
        <v>0</v>
      </c>
    </row>
    <row r="679" customFormat="false" ht="15" hidden="true" customHeight="true" outlineLevel="0" collapsed="false">
      <c r="A679" s="231" t="str">
        <f aca="false">A139</f>
        <v> - выплата МП неработающим пенсионерам</v>
      </c>
      <c r="B679" s="231" t="str">
        <f aca="false">B139</f>
        <v>321</v>
      </c>
      <c r="C679" s="231" t="str">
        <f aca="false">C139</f>
        <v>296</v>
      </c>
      <c r="D679" s="232" t="s">
        <v>34</v>
      </c>
      <c r="E679" s="233"/>
      <c r="F679" s="233"/>
      <c r="G679" s="233"/>
      <c r="I679" s="193"/>
      <c r="R679" s="233"/>
      <c r="S679" s="233"/>
      <c r="T679" s="233"/>
      <c r="U679" s="233" t="n">
        <f aca="false">E679-R679</f>
        <v>0</v>
      </c>
      <c r="V679" s="233" t="n">
        <f aca="false">F679-S679</f>
        <v>0</v>
      </c>
      <c r="W679" s="233" t="n">
        <f aca="false">G679-T679</f>
        <v>0</v>
      </c>
    </row>
    <row r="680" s="240" customFormat="true" ht="15" hidden="true" customHeight="true" outlineLevel="0" collapsed="false">
      <c r="A680" s="231" t="str">
        <f aca="false">A140</f>
        <v> - прочие налоги и сборы</v>
      </c>
      <c r="B680" s="231" t="str">
        <f aca="false">B140</f>
        <v>852</v>
      </c>
      <c r="C680" s="231" t="str">
        <f aca="false">C140</f>
        <v>291</v>
      </c>
      <c r="D680" s="232" t="s">
        <v>34</v>
      </c>
      <c r="E680" s="233"/>
      <c r="F680" s="233"/>
      <c r="G680" s="233"/>
      <c r="H680" s="239"/>
      <c r="I680" s="239"/>
      <c r="R680" s="233"/>
      <c r="S680" s="233"/>
      <c r="T680" s="233"/>
      <c r="U680" s="233" t="n">
        <f aca="false">E680-R680</f>
        <v>0</v>
      </c>
      <c r="V680" s="233" t="n">
        <f aca="false">F680-S680</f>
        <v>0</v>
      </c>
      <c r="W680" s="233" t="n">
        <f aca="false">G680-T680</f>
        <v>0</v>
      </c>
    </row>
    <row r="681" s="240" customFormat="true" ht="45" hidden="true" customHeight="true" outlineLevel="0" collapsed="false">
      <c r="A681" s="231" t="str">
        <f aca="false">A141</f>
        <v> - пеня</v>
      </c>
      <c r="B681" s="231" t="str">
        <f aca="false">B141</f>
        <v>853</v>
      </c>
      <c r="C681" s="231" t="str">
        <f aca="false">C141</f>
        <v>292,
295,
293</v>
      </c>
      <c r="D681" s="232" t="s">
        <v>34</v>
      </c>
      <c r="E681" s="233"/>
      <c r="F681" s="233"/>
      <c r="G681" s="233"/>
      <c r="I681" s="239"/>
      <c r="R681" s="233"/>
      <c r="S681" s="233"/>
      <c r="T681" s="233"/>
      <c r="U681" s="233" t="n">
        <f aca="false">E681-R681</f>
        <v>0</v>
      </c>
      <c r="V681" s="233" t="n">
        <f aca="false">F681-S681</f>
        <v>0</v>
      </c>
      <c r="W681" s="233" t="n">
        <f aca="false">G681-T681</f>
        <v>0</v>
      </c>
    </row>
    <row r="682" customFormat="false" ht="15" hidden="true" customHeight="true" outlineLevel="0" collapsed="false">
      <c r="A682" s="231" t="str">
        <f aca="false">A142</f>
        <v> - налог на имущество и землю</v>
      </c>
      <c r="B682" s="231" t="str">
        <f aca="false">B142</f>
        <v>851</v>
      </c>
      <c r="C682" s="231" t="str">
        <f aca="false">C142</f>
        <v>291</v>
      </c>
      <c r="D682" s="232" t="s">
        <v>34</v>
      </c>
      <c r="E682" s="233"/>
      <c r="F682" s="233"/>
      <c r="G682" s="233"/>
      <c r="H682" s="193"/>
      <c r="I682" s="193"/>
      <c r="R682" s="233"/>
      <c r="S682" s="233"/>
      <c r="T682" s="233"/>
      <c r="U682" s="233" t="n">
        <f aca="false">E682-R682</f>
        <v>0</v>
      </c>
      <c r="V682" s="233" t="n">
        <f aca="false">F682-S682</f>
        <v>0</v>
      </c>
      <c r="W682" s="233" t="n">
        <f aca="false">G682-T682</f>
        <v>0</v>
      </c>
    </row>
    <row r="683" customFormat="false" ht="30" hidden="true" customHeight="true" outlineLevel="0" collapsed="false">
      <c r="A683" s="231" t="str">
        <f aca="false">A143</f>
        <v> - компенсация расходов (морального вреда) по решению суда</v>
      </c>
      <c r="B683" s="231" t="str">
        <f aca="false">B143</f>
        <v>831</v>
      </c>
      <c r="C683" s="231" t="str">
        <f aca="false">C143</f>
        <v>296</v>
      </c>
      <c r="D683" s="232" t="s">
        <v>34</v>
      </c>
      <c r="E683" s="233"/>
      <c r="F683" s="233"/>
      <c r="G683" s="233"/>
      <c r="H683" s="193"/>
      <c r="I683" s="193"/>
      <c r="R683" s="233"/>
      <c r="S683" s="233"/>
      <c r="T683" s="233"/>
      <c r="U683" s="233" t="n">
        <f aca="false">E683-R683</f>
        <v>0</v>
      </c>
      <c r="V683" s="233" t="n">
        <f aca="false">F683-S683</f>
        <v>0</v>
      </c>
      <c r="W683" s="233" t="n">
        <f aca="false">G683-T683</f>
        <v>0</v>
      </c>
    </row>
    <row r="684" customFormat="false" ht="30" hidden="true" customHeight="true" outlineLevel="0" collapsed="false">
      <c r="A684" s="231" t="n">
        <f aca="false">A1223</f>
        <v>0</v>
      </c>
      <c r="B684" s="231" t="str">
        <f aca="false">B144</f>
        <v>243</v>
      </c>
      <c r="C684" s="231" t="str">
        <f aca="false">C144</f>
        <v>226</v>
      </c>
      <c r="D684" s="232"/>
      <c r="E684" s="233"/>
      <c r="F684" s="233"/>
      <c r="G684" s="233"/>
      <c r="H684" s="193"/>
      <c r="I684" s="193"/>
      <c r="R684" s="233"/>
      <c r="S684" s="233"/>
      <c r="T684" s="233"/>
      <c r="U684" s="233"/>
      <c r="V684" s="233"/>
      <c r="W684" s="233"/>
    </row>
    <row r="685" s="248" customFormat="true" ht="14.25" hidden="true" customHeight="true" outlineLevel="0" collapsed="false">
      <c r="A685" s="252" t="str">
        <f aca="false">A145</f>
        <v> - увеличение стоимости основных средств</v>
      </c>
      <c r="B685" s="252" t="str">
        <f aca="false">B145</f>
        <v>244</v>
      </c>
      <c r="C685" s="252" t="str">
        <f aca="false">C145</f>
        <v>310</v>
      </c>
      <c r="D685" s="245"/>
      <c r="E685" s="216" t="n">
        <f aca="false">SUM(E686:E694)</f>
        <v>0</v>
      </c>
      <c r="F685" s="216" t="n">
        <f aca="false">SUM(F686:F694)</f>
        <v>0</v>
      </c>
      <c r="G685" s="216" t="n">
        <f aca="false">SUM(G686:G694)</f>
        <v>0</v>
      </c>
      <c r="H685" s="247"/>
      <c r="I685" s="247"/>
      <c r="R685" s="216"/>
      <c r="S685" s="216"/>
      <c r="T685" s="216"/>
      <c r="U685" s="216" t="n">
        <f aca="false">E685-R685</f>
        <v>0</v>
      </c>
      <c r="V685" s="216" t="n">
        <f aca="false">F685-S685</f>
        <v>0</v>
      </c>
      <c r="W685" s="216" t="n">
        <f aca="false">G685-T685</f>
        <v>0</v>
      </c>
    </row>
    <row r="686" s="248" customFormat="true" ht="15" hidden="true" customHeight="true" outlineLevel="0" collapsed="false">
      <c r="A686" s="251" t="str">
        <f aca="false">A146</f>
        <v> - компьютерная техника</v>
      </c>
      <c r="B686" s="251" t="str">
        <f aca="false">B146</f>
        <v>244</v>
      </c>
      <c r="C686" s="251" t="str">
        <f aca="false">C146</f>
        <v>310</v>
      </c>
      <c r="D686" s="345"/>
      <c r="E686" s="344"/>
      <c r="F686" s="344"/>
      <c r="G686" s="344"/>
      <c r="H686" s="247"/>
      <c r="I686" s="247"/>
      <c r="R686" s="344"/>
      <c r="S686" s="344"/>
      <c r="T686" s="344"/>
      <c r="U686" s="344" t="n">
        <f aca="false">E686-R686</f>
        <v>0</v>
      </c>
      <c r="V686" s="344" t="n">
        <f aca="false">F686-S686</f>
        <v>0</v>
      </c>
      <c r="W686" s="344" t="n">
        <f aca="false">G686-T686</f>
        <v>0</v>
      </c>
    </row>
    <row r="687" s="248" customFormat="true" ht="15" hidden="true" customHeight="true" outlineLevel="0" collapsed="false">
      <c r="A687" s="251" t="str">
        <f aca="false">A147</f>
        <v> - кондиционеры</v>
      </c>
      <c r="B687" s="251" t="str">
        <f aca="false">B147</f>
        <v>244</v>
      </c>
      <c r="C687" s="251" t="str">
        <f aca="false">C147</f>
        <v>310</v>
      </c>
      <c r="D687" s="345"/>
      <c r="E687" s="344"/>
      <c r="F687" s="344"/>
      <c r="G687" s="344"/>
      <c r="H687" s="247"/>
      <c r="I687" s="247"/>
      <c r="R687" s="344"/>
      <c r="S687" s="344"/>
      <c r="T687" s="344"/>
      <c r="U687" s="344" t="n">
        <f aca="false">E687-R687</f>
        <v>0</v>
      </c>
      <c r="V687" s="344" t="n">
        <f aca="false">F687-S687</f>
        <v>0</v>
      </c>
      <c r="W687" s="344" t="n">
        <f aca="false">G687-T687</f>
        <v>0</v>
      </c>
    </row>
    <row r="688" s="248" customFormat="true" ht="15" hidden="true" customHeight="true" outlineLevel="0" collapsed="false">
      <c r="A688" s="251" t="str">
        <f aca="false">A148</f>
        <v> - мебель</v>
      </c>
      <c r="B688" s="251" t="str">
        <f aca="false">B148</f>
        <v>244</v>
      </c>
      <c r="C688" s="251" t="str">
        <f aca="false">C148</f>
        <v>310</v>
      </c>
      <c r="D688" s="345"/>
      <c r="E688" s="344"/>
      <c r="F688" s="344"/>
      <c r="G688" s="344"/>
      <c r="H688" s="247"/>
      <c r="I688" s="247"/>
      <c r="R688" s="344"/>
      <c r="S688" s="344"/>
      <c r="T688" s="344"/>
      <c r="U688" s="344" t="n">
        <f aca="false">E688-R688</f>
        <v>0</v>
      </c>
      <c r="V688" s="344" t="n">
        <f aca="false">F688-S688</f>
        <v>0</v>
      </c>
      <c r="W688" s="344" t="n">
        <f aca="false">G688-T688</f>
        <v>0</v>
      </c>
    </row>
    <row r="689" s="248" customFormat="true" ht="15" hidden="true" customHeight="true" outlineLevel="0" collapsed="false">
      <c r="A689" s="251" t="str">
        <f aca="false">A149</f>
        <v> - оборудование</v>
      </c>
      <c r="B689" s="251" t="str">
        <f aca="false">B149</f>
        <v>244</v>
      </c>
      <c r="C689" s="251" t="str">
        <f aca="false">C149</f>
        <v>310</v>
      </c>
      <c r="D689" s="345"/>
      <c r="E689" s="344"/>
      <c r="F689" s="344"/>
      <c r="G689" s="344"/>
      <c r="H689" s="247"/>
      <c r="I689" s="247"/>
      <c r="R689" s="344"/>
      <c r="S689" s="344"/>
      <c r="T689" s="344"/>
      <c r="U689" s="344" t="n">
        <f aca="false">E689-R689</f>
        <v>0</v>
      </c>
      <c r="V689" s="344" t="n">
        <f aca="false">F689-S689</f>
        <v>0</v>
      </c>
      <c r="W689" s="344" t="n">
        <f aca="false">G689-T689</f>
        <v>0</v>
      </c>
    </row>
    <row r="690" s="248" customFormat="true" ht="15" hidden="true" customHeight="true" outlineLevel="0" collapsed="false">
      <c r="A690" s="251" t="str">
        <f aca="false">A150</f>
        <v> - инструмент и инвентарь</v>
      </c>
      <c r="B690" s="251" t="str">
        <f aca="false">B150</f>
        <v>244</v>
      </c>
      <c r="C690" s="251" t="str">
        <f aca="false">C150</f>
        <v>310</v>
      </c>
      <c r="D690" s="345"/>
      <c r="E690" s="344"/>
      <c r="F690" s="344"/>
      <c r="G690" s="344"/>
      <c r="H690" s="247"/>
      <c r="I690" s="247"/>
      <c r="R690" s="344"/>
      <c r="S690" s="344"/>
      <c r="T690" s="344"/>
      <c r="U690" s="344" t="n">
        <f aca="false">E690-R690</f>
        <v>0</v>
      </c>
      <c r="V690" s="344" t="n">
        <f aca="false">F690-S690</f>
        <v>0</v>
      </c>
      <c r="W690" s="344" t="n">
        <f aca="false">G690-T690</f>
        <v>0</v>
      </c>
    </row>
    <row r="691" s="248" customFormat="true" ht="15" hidden="true" customHeight="true" outlineLevel="0" collapsed="false">
      <c r="A691" s="251" t="str">
        <f aca="false">A151</f>
        <v> - игрушки</v>
      </c>
      <c r="B691" s="251" t="str">
        <f aca="false">B151</f>
        <v>244</v>
      </c>
      <c r="C691" s="251" t="str">
        <f aca="false">C151</f>
        <v>310</v>
      </c>
      <c r="D691" s="345"/>
      <c r="E691" s="344"/>
      <c r="F691" s="344"/>
      <c r="G691" s="344"/>
      <c r="H691" s="247"/>
      <c r="I691" s="247"/>
      <c r="R691" s="344"/>
      <c r="S691" s="344"/>
      <c r="T691" s="344"/>
      <c r="U691" s="344" t="n">
        <f aca="false">E691-R691</f>
        <v>0</v>
      </c>
      <c r="V691" s="344" t="n">
        <f aca="false">F691-S691</f>
        <v>0</v>
      </c>
      <c r="W691" s="344" t="n">
        <f aca="false">G691-T691</f>
        <v>0</v>
      </c>
    </row>
    <row r="692" s="248" customFormat="true" ht="15" hidden="true" customHeight="true" outlineLevel="0" collapsed="false">
      <c r="A692" s="251" t="str">
        <f aca="false">A152</f>
        <v> - противопожарные средства</v>
      </c>
      <c r="B692" s="251" t="str">
        <f aca="false">B152</f>
        <v>244</v>
      </c>
      <c r="C692" s="251" t="str">
        <f aca="false">C152</f>
        <v>310</v>
      </c>
      <c r="D692" s="345"/>
      <c r="E692" s="344"/>
      <c r="F692" s="344"/>
      <c r="G692" s="344"/>
      <c r="H692" s="247"/>
      <c r="I692" s="247"/>
      <c r="R692" s="344"/>
      <c r="S692" s="344"/>
      <c r="T692" s="344"/>
      <c r="U692" s="344" t="n">
        <f aca="false">E692-R692</f>
        <v>0</v>
      </c>
      <c r="V692" s="344" t="n">
        <f aca="false">F692-S692</f>
        <v>0</v>
      </c>
      <c r="W692" s="344" t="n">
        <f aca="false">G692-T692</f>
        <v>0</v>
      </c>
    </row>
    <row r="693" s="248" customFormat="true" ht="15" hidden="true" customHeight="true" outlineLevel="0" collapsed="false">
      <c r="A693" s="251" t="str">
        <f aca="false">A153</f>
        <v> - кресла</v>
      </c>
      <c r="B693" s="251" t="str">
        <f aca="false">B153</f>
        <v>244</v>
      </c>
      <c r="C693" s="251" t="str">
        <f aca="false">C153</f>
        <v>310</v>
      </c>
      <c r="D693" s="345"/>
      <c r="E693" s="344"/>
      <c r="F693" s="344"/>
      <c r="G693" s="344"/>
      <c r="H693" s="247"/>
      <c r="I693" s="247"/>
      <c r="R693" s="344"/>
      <c r="S693" s="344"/>
      <c r="T693" s="344"/>
      <c r="U693" s="344" t="n">
        <f aca="false">E693-R693</f>
        <v>0</v>
      </c>
      <c r="V693" s="344" t="n">
        <f aca="false">F693-S693</f>
        <v>0</v>
      </c>
      <c r="W693" s="344" t="n">
        <f aca="false">G693-T693</f>
        <v>0</v>
      </c>
    </row>
    <row r="694" s="248" customFormat="true" ht="15" hidden="true" customHeight="true" outlineLevel="0" collapsed="false">
      <c r="A694" s="251" t="str">
        <f aca="false">A154</f>
        <v> - металлические входные двери</v>
      </c>
      <c r="B694" s="251" t="str">
        <f aca="false">B154</f>
        <v>244</v>
      </c>
      <c r="C694" s="251" t="str">
        <f aca="false">C154</f>
        <v>310</v>
      </c>
      <c r="D694" s="345"/>
      <c r="E694" s="344"/>
      <c r="F694" s="344"/>
      <c r="G694" s="344"/>
      <c r="H694" s="247"/>
      <c r="I694" s="247"/>
      <c r="R694" s="344"/>
      <c r="S694" s="344"/>
      <c r="T694" s="344"/>
      <c r="U694" s="344" t="n">
        <f aca="false">E694-R694</f>
        <v>0</v>
      </c>
      <c r="V694" s="344" t="n">
        <f aca="false">F694-S694</f>
        <v>0</v>
      </c>
      <c r="W694" s="344" t="n">
        <f aca="false">G694-T694</f>
        <v>0</v>
      </c>
    </row>
    <row r="695" s="196" customFormat="true" ht="30" hidden="true" customHeight="true" outlineLevel="0" collapsed="false">
      <c r="A695" s="231" t="str">
        <f aca="false">A155</f>
        <v> - увеличение стоимости материальных запасов, всего:</v>
      </c>
      <c r="B695" s="231" t="str">
        <f aca="false">B155</f>
        <v>244</v>
      </c>
      <c r="C695" s="231" t="str">
        <f aca="false">C155</f>
        <v>340</v>
      </c>
      <c r="D695" s="342"/>
      <c r="E695" s="246" t="n">
        <f aca="false">SUM(E696:E710)</f>
        <v>0</v>
      </c>
      <c r="F695" s="246" t="n">
        <f aca="false">SUM(F696:F710)</f>
        <v>0</v>
      </c>
      <c r="G695" s="246" t="n">
        <f aca="false">SUM(G696:G710)</f>
        <v>0</v>
      </c>
      <c r="H695" s="230"/>
      <c r="I695" s="230"/>
      <c r="R695" s="246"/>
      <c r="S695" s="246"/>
      <c r="T695" s="246"/>
      <c r="U695" s="246" t="n">
        <f aca="false">E695-R695</f>
        <v>0</v>
      </c>
      <c r="V695" s="246" t="n">
        <f aca="false">F695-S695</f>
        <v>0</v>
      </c>
      <c r="W695" s="246" t="n">
        <f aca="false">G695-T695</f>
        <v>0</v>
      </c>
    </row>
    <row r="696" s="240" customFormat="true" ht="15" hidden="true" customHeight="true" outlineLevel="0" collapsed="false">
      <c r="A696" s="231" t="str">
        <f aca="false">A156</f>
        <v> - бутылированная вода</v>
      </c>
      <c r="B696" s="231" t="str">
        <f aca="false">B156</f>
        <v>244</v>
      </c>
      <c r="C696" s="231" t="str">
        <f aca="false">C156</f>
        <v>342</v>
      </c>
      <c r="D696" s="232" t="s">
        <v>548</v>
      </c>
      <c r="E696" s="233"/>
      <c r="F696" s="233"/>
      <c r="G696" s="233"/>
      <c r="H696" s="239"/>
      <c r="I696" s="239"/>
      <c r="R696" s="233"/>
      <c r="S696" s="233"/>
      <c r="T696" s="233"/>
      <c r="U696" s="233" t="n">
        <f aca="false">E696-R696</f>
        <v>0</v>
      </c>
      <c r="V696" s="233" t="n">
        <f aca="false">F696-S696</f>
        <v>0</v>
      </c>
      <c r="W696" s="233" t="n">
        <f aca="false">G696-T696</f>
        <v>0</v>
      </c>
    </row>
    <row r="697" s="240" customFormat="true" ht="30" hidden="true" customHeight="true" outlineLevel="0" collapsed="false">
      <c r="A697" s="231" t="str">
        <f aca="false">A157</f>
        <v> - приобретение материалов в целях создания основных средств</v>
      </c>
      <c r="B697" s="231" t="str">
        <f aca="false">B157</f>
        <v>244</v>
      </c>
      <c r="C697" s="231" t="str">
        <f aca="false">C157</f>
        <v>347</v>
      </c>
      <c r="D697" s="232" t="s">
        <v>548</v>
      </c>
      <c r="E697" s="233"/>
      <c r="F697" s="233"/>
      <c r="G697" s="233"/>
      <c r="H697" s="239"/>
      <c r="I697" s="239"/>
      <c r="R697" s="233"/>
      <c r="S697" s="233"/>
      <c r="T697" s="233"/>
      <c r="U697" s="233" t="n">
        <f aca="false">E697-R697</f>
        <v>0</v>
      </c>
      <c r="V697" s="233" t="n">
        <f aca="false">F697-S697</f>
        <v>0</v>
      </c>
      <c r="W697" s="233" t="n">
        <f aca="false">G697-T697</f>
        <v>0</v>
      </c>
    </row>
    <row r="698" s="240" customFormat="true" ht="15" hidden="true" customHeight="true" outlineLevel="0" collapsed="false">
      <c r="A698" s="231" t="str">
        <f aca="false">A158</f>
        <v> - расходные материалы к комп.технике</v>
      </c>
      <c r="B698" s="231" t="str">
        <f aca="false">B158</f>
        <v>244</v>
      </c>
      <c r="C698" s="231" t="str">
        <f aca="false">C158</f>
        <v>346</v>
      </c>
      <c r="D698" s="232" t="s">
        <v>548</v>
      </c>
      <c r="E698" s="233"/>
      <c r="F698" s="233"/>
      <c r="G698" s="233"/>
      <c r="H698" s="239"/>
      <c r="I698" s="239"/>
      <c r="R698" s="233"/>
      <c r="S698" s="233"/>
      <c r="T698" s="233"/>
      <c r="U698" s="233" t="n">
        <f aca="false">E698-R698</f>
        <v>0</v>
      </c>
      <c r="V698" s="233" t="n">
        <f aca="false">F698-S698</f>
        <v>0</v>
      </c>
      <c r="W698" s="233" t="n">
        <f aca="false">G698-T698</f>
        <v>0</v>
      </c>
    </row>
    <row r="699" s="240" customFormat="true" ht="15" hidden="true" customHeight="true" outlineLevel="0" collapsed="false">
      <c r="A699" s="231" t="str">
        <f aca="false">A159</f>
        <v> - медикаменты</v>
      </c>
      <c r="B699" s="231" t="str">
        <f aca="false">B159</f>
        <v>244</v>
      </c>
      <c r="C699" s="231" t="str">
        <f aca="false">C159</f>
        <v>341</v>
      </c>
      <c r="D699" s="232" t="s">
        <v>548</v>
      </c>
      <c r="E699" s="233"/>
      <c r="F699" s="233"/>
      <c r="G699" s="233"/>
      <c r="H699" s="239"/>
      <c r="I699" s="239"/>
      <c r="R699" s="233"/>
      <c r="S699" s="233"/>
      <c r="T699" s="233"/>
      <c r="U699" s="233" t="n">
        <f aca="false">E699-R699</f>
        <v>0</v>
      </c>
      <c r="V699" s="233" t="n">
        <f aca="false">F699-S699</f>
        <v>0</v>
      </c>
      <c r="W699" s="233" t="n">
        <f aca="false">G699-T699</f>
        <v>0</v>
      </c>
    </row>
    <row r="700" s="240" customFormat="true" ht="15" hidden="true" customHeight="true" outlineLevel="0" collapsed="false">
      <c r="A700" s="231" t="str">
        <f aca="false">A160</f>
        <v> - строительные материалы</v>
      </c>
      <c r="B700" s="231" t="str">
        <f aca="false">B160</f>
        <v>244</v>
      </c>
      <c r="C700" s="231" t="str">
        <f aca="false">C160</f>
        <v>344</v>
      </c>
      <c r="D700" s="232" t="s">
        <v>548</v>
      </c>
      <c r="E700" s="233"/>
      <c r="F700" s="233"/>
      <c r="G700" s="233"/>
      <c r="H700" s="239"/>
      <c r="I700" s="239"/>
      <c r="R700" s="233"/>
      <c r="S700" s="233"/>
      <c r="T700" s="233"/>
      <c r="U700" s="233" t="n">
        <f aca="false">E700-R700</f>
        <v>0</v>
      </c>
      <c r="V700" s="233" t="n">
        <f aca="false">F700-S700</f>
        <v>0</v>
      </c>
      <c r="W700" s="233" t="n">
        <f aca="false">G700-T700</f>
        <v>0</v>
      </c>
    </row>
    <row r="701" s="240" customFormat="true" ht="15" hidden="true" customHeight="true" outlineLevel="0" collapsed="false">
      <c r="A701" s="231" t="str">
        <f aca="false">A161</f>
        <v> - продукты питания</v>
      </c>
      <c r="B701" s="231" t="str">
        <f aca="false">B161</f>
        <v>244</v>
      </c>
      <c r="C701" s="231" t="str">
        <f aca="false">C161</f>
        <v>342</v>
      </c>
      <c r="D701" s="232" t="s">
        <v>548</v>
      </c>
      <c r="E701" s="233"/>
      <c r="F701" s="233"/>
      <c r="G701" s="233"/>
      <c r="H701" s="239"/>
      <c r="I701" s="239"/>
      <c r="R701" s="233"/>
      <c r="S701" s="233"/>
      <c r="T701" s="233"/>
      <c r="U701" s="233" t="n">
        <f aca="false">E701-R701</f>
        <v>0</v>
      </c>
      <c r="V701" s="233" t="n">
        <f aca="false">F701-S701</f>
        <v>0</v>
      </c>
      <c r="W701" s="233" t="n">
        <f aca="false">G701-T701</f>
        <v>0</v>
      </c>
    </row>
    <row r="702" s="240" customFormat="true" ht="15" hidden="true" customHeight="true" outlineLevel="0" collapsed="false">
      <c r="A702" s="231" t="str">
        <f aca="false">A162</f>
        <v> - канцелярские товары</v>
      </c>
      <c r="B702" s="231" t="str">
        <f aca="false">B162</f>
        <v>244</v>
      </c>
      <c r="C702" s="231" t="str">
        <f aca="false">C162</f>
        <v>346</v>
      </c>
      <c r="D702" s="232" t="s">
        <v>548</v>
      </c>
      <c r="E702" s="233"/>
      <c r="F702" s="233"/>
      <c r="G702" s="233"/>
      <c r="H702" s="239"/>
      <c r="I702" s="239"/>
      <c r="R702" s="233"/>
      <c r="S702" s="233"/>
      <c r="T702" s="233"/>
      <c r="U702" s="233" t="n">
        <f aca="false">E702-R702</f>
        <v>0</v>
      </c>
      <c r="V702" s="233" t="n">
        <f aca="false">F702-S702</f>
        <v>0</v>
      </c>
      <c r="W702" s="233" t="n">
        <f aca="false">G702-T702</f>
        <v>0</v>
      </c>
    </row>
    <row r="703" s="240" customFormat="true" ht="15" hidden="true" customHeight="true" outlineLevel="0" collapsed="false">
      <c r="A703" s="231" t="str">
        <f aca="false">A163</f>
        <v> - хозяйственные товары, электрика</v>
      </c>
      <c r="B703" s="231" t="str">
        <f aca="false">B163</f>
        <v>244</v>
      </c>
      <c r="C703" s="231" t="str">
        <f aca="false">C163</f>
        <v>346</v>
      </c>
      <c r="D703" s="232" t="s">
        <v>548</v>
      </c>
      <c r="E703" s="233"/>
      <c r="F703" s="233"/>
      <c r="G703" s="233"/>
      <c r="H703" s="239"/>
      <c r="I703" s="239"/>
      <c r="R703" s="233"/>
      <c r="S703" s="233"/>
      <c r="T703" s="233"/>
      <c r="U703" s="233" t="n">
        <f aca="false">E703-R703</f>
        <v>0</v>
      </c>
      <c r="V703" s="233" t="n">
        <f aca="false">F703-S703</f>
        <v>0</v>
      </c>
      <c r="W703" s="233" t="n">
        <f aca="false">G703-T703</f>
        <v>0</v>
      </c>
    </row>
    <row r="704" s="240" customFormat="true" ht="15" hidden="true" customHeight="true" outlineLevel="0" collapsed="false">
      <c r="A704" s="231" t="str">
        <f aca="false">A164</f>
        <v> - бланки</v>
      </c>
      <c r="B704" s="231" t="str">
        <f aca="false">B164</f>
        <v>244</v>
      </c>
      <c r="C704" s="231" t="str">
        <f aca="false">C164</f>
        <v>346</v>
      </c>
      <c r="D704" s="232" t="s">
        <v>548</v>
      </c>
      <c r="E704" s="233"/>
      <c r="F704" s="233"/>
      <c r="G704" s="233"/>
      <c r="H704" s="239"/>
      <c r="I704" s="239"/>
      <c r="R704" s="233"/>
      <c r="S704" s="233"/>
      <c r="T704" s="233"/>
      <c r="U704" s="233" t="n">
        <f aca="false">E704-R704</f>
        <v>0</v>
      </c>
      <c r="V704" s="233" t="n">
        <f aca="false">F704-S704</f>
        <v>0</v>
      </c>
      <c r="W704" s="233" t="n">
        <f aca="false">G704-T704</f>
        <v>0</v>
      </c>
    </row>
    <row r="705" s="240" customFormat="true" ht="15" hidden="true" customHeight="true" outlineLevel="0" collapsed="false">
      <c r="A705" s="231" t="str">
        <f aca="false">A165</f>
        <v> - моющие</v>
      </c>
      <c r="B705" s="231" t="str">
        <f aca="false">B165</f>
        <v>244</v>
      </c>
      <c r="C705" s="231" t="str">
        <f aca="false">C165</f>
        <v>346</v>
      </c>
      <c r="D705" s="232" t="s">
        <v>548</v>
      </c>
      <c r="E705" s="233"/>
      <c r="F705" s="233"/>
      <c r="G705" s="233"/>
      <c r="H705" s="239"/>
      <c r="I705" s="239"/>
      <c r="R705" s="233"/>
      <c r="S705" s="233"/>
      <c r="T705" s="233"/>
      <c r="U705" s="233" t="n">
        <f aca="false">E705-R705</f>
        <v>0</v>
      </c>
      <c r="V705" s="233" t="n">
        <f aca="false">F705-S705</f>
        <v>0</v>
      </c>
      <c r="W705" s="233" t="n">
        <f aca="false">G705-T705</f>
        <v>0</v>
      </c>
    </row>
    <row r="706" s="240" customFormat="true" ht="15" hidden="true" customHeight="true" outlineLevel="0" collapsed="false">
      <c r="A706" s="231" t="str">
        <f aca="false">A166</f>
        <v> - новогодние подарки детям сотрудников</v>
      </c>
      <c r="B706" s="231" t="str">
        <f aca="false">B166</f>
        <v>244</v>
      </c>
      <c r="C706" s="231" t="str">
        <f aca="false">C166</f>
        <v>349</v>
      </c>
      <c r="D706" s="232" t="s">
        <v>548</v>
      </c>
      <c r="E706" s="233"/>
      <c r="F706" s="233"/>
      <c r="G706" s="233"/>
      <c r="H706" s="239"/>
      <c r="I706" s="239"/>
      <c r="R706" s="233"/>
      <c r="S706" s="233"/>
      <c r="T706" s="233"/>
      <c r="U706" s="233" t="n">
        <f aca="false">E706-R706</f>
        <v>0</v>
      </c>
      <c r="V706" s="233" t="n">
        <f aca="false">F706-S706</f>
        <v>0</v>
      </c>
      <c r="W706" s="233" t="n">
        <f aca="false">G706-T706</f>
        <v>0</v>
      </c>
    </row>
    <row r="707" s="240" customFormat="true" ht="15" hidden="true" customHeight="true" outlineLevel="0" collapsed="false">
      <c r="A707" s="231" t="str">
        <f aca="false">A167</f>
        <v> - новогодние подарки сотрудникам</v>
      </c>
      <c r="B707" s="231" t="str">
        <f aca="false">B167</f>
        <v>244</v>
      </c>
      <c r="C707" s="231" t="str">
        <f aca="false">C167</f>
        <v>349</v>
      </c>
      <c r="D707" s="232"/>
      <c r="E707" s="233"/>
      <c r="F707" s="233"/>
      <c r="G707" s="233"/>
      <c r="H707" s="239"/>
      <c r="I707" s="239"/>
      <c r="R707" s="233"/>
      <c r="S707" s="233"/>
      <c r="T707" s="233"/>
      <c r="U707" s="233" t="n">
        <f aca="false">E707-R707</f>
        <v>0</v>
      </c>
      <c r="V707" s="233" t="n">
        <f aca="false">F707-S707</f>
        <v>0</v>
      </c>
      <c r="W707" s="233" t="n">
        <f aca="false">G707-T707</f>
        <v>0</v>
      </c>
    </row>
    <row r="708" s="240" customFormat="true" ht="15" hidden="true" customHeight="true" outlineLevel="0" collapsed="false">
      <c r="A708" s="231" t="str">
        <f aca="false">A168</f>
        <v> - прочие материальные запасы</v>
      </c>
      <c r="B708" s="231" t="str">
        <f aca="false">B168</f>
        <v>244</v>
      </c>
      <c r="C708" s="231" t="str">
        <f aca="false">C168</f>
        <v>346</v>
      </c>
      <c r="D708" s="232"/>
      <c r="E708" s="233"/>
      <c r="F708" s="233"/>
      <c r="G708" s="233"/>
      <c r="H708" s="239"/>
      <c r="I708" s="239"/>
      <c r="R708" s="233"/>
      <c r="S708" s="233"/>
      <c r="T708" s="233"/>
      <c r="U708" s="233" t="n">
        <f aca="false">E708-R708</f>
        <v>0</v>
      </c>
      <c r="V708" s="233" t="n">
        <f aca="false">F708-S708</f>
        <v>0</v>
      </c>
      <c r="W708" s="233" t="n">
        <f aca="false">G708-T708</f>
        <v>0</v>
      </c>
    </row>
    <row r="709" s="240" customFormat="true" ht="15" hidden="true" customHeight="true" outlineLevel="0" collapsed="false">
      <c r="A709" s="231" t="str">
        <f aca="false">A169</f>
        <v> - спецодежда МОП</v>
      </c>
      <c r="B709" s="231" t="str">
        <f aca="false">B169</f>
        <v>244</v>
      </c>
      <c r="C709" s="231" t="str">
        <f aca="false">C169</f>
        <v>345</v>
      </c>
      <c r="D709" s="232"/>
      <c r="E709" s="233"/>
      <c r="F709" s="233"/>
      <c r="G709" s="233"/>
      <c r="H709" s="239"/>
      <c r="I709" s="239"/>
      <c r="R709" s="233"/>
      <c r="S709" s="233"/>
      <c r="T709" s="233"/>
      <c r="U709" s="233" t="n">
        <f aca="false">E709-R709</f>
        <v>0</v>
      </c>
      <c r="V709" s="233" t="n">
        <f aca="false">F709-S709</f>
        <v>0</v>
      </c>
      <c r="W709" s="233" t="n">
        <f aca="false">G709-T709</f>
        <v>0</v>
      </c>
    </row>
    <row r="710" s="240" customFormat="true" ht="15" hidden="true" customHeight="true" outlineLevel="0" collapsed="false">
      <c r="A710" s="231" t="str">
        <f aca="false">A170</f>
        <v> - лагерь дневного пребывания</v>
      </c>
      <c r="B710" s="231" t="str">
        <f aca="false">B170</f>
        <v>244</v>
      </c>
      <c r="C710" s="231" t="str">
        <f aca="false">C170</f>
        <v>346</v>
      </c>
      <c r="D710" s="232"/>
      <c r="E710" s="233"/>
      <c r="F710" s="233"/>
      <c r="G710" s="233"/>
      <c r="H710" s="239"/>
      <c r="I710" s="239"/>
      <c r="R710" s="233"/>
      <c r="S710" s="233"/>
      <c r="T710" s="233"/>
      <c r="U710" s="233" t="n">
        <f aca="false">E710-R710</f>
        <v>0</v>
      </c>
      <c r="V710" s="233" t="n">
        <f aca="false">F710-S710</f>
        <v>0</v>
      </c>
      <c r="W710" s="233" t="n">
        <f aca="false">G710-T710</f>
        <v>0</v>
      </c>
    </row>
    <row r="711" s="196" customFormat="true" ht="14.25" hidden="false" customHeight="true" outlineLevel="0" collapsed="false">
      <c r="A711" s="265" t="s">
        <v>783</v>
      </c>
      <c r="B711" s="278"/>
      <c r="C711" s="278"/>
      <c r="D711" s="278" t="s">
        <v>34</v>
      </c>
      <c r="E711" s="216" t="n">
        <f aca="false">SUM(E712,E713,E714,E715,E716,E717,E718,E726,E724,E750,E768,E770,E771,E772,E773,E775,E785,E722,E725,E769,E721,E723,E767,E774)</f>
        <v>0</v>
      </c>
      <c r="F711" s="216" t="n">
        <f aca="false">SUM(F712,F713,F714,F715,F716,F717,F718,F726,F724,F750,F768,F770,F771,F772,F773,F775,F785,F722,F725,F769,F721,F723,F767,F774)</f>
        <v>0</v>
      </c>
      <c r="G711" s="216" t="n">
        <f aca="false">SUM(G712,G713,G714,G715,G716,G717,G718,G726,G724,G750,G768,G770,G771,G772,G773,G775,G785,G722,G725,G769,G721,G723,G767,G774)</f>
        <v>0</v>
      </c>
      <c r="R711" s="216"/>
      <c r="S711" s="216"/>
      <c r="T711" s="216"/>
      <c r="U711" s="216" t="n">
        <f aca="false">E711-R711</f>
        <v>0</v>
      </c>
      <c r="V711" s="216" t="n">
        <f aca="false">F711-S711</f>
        <v>0</v>
      </c>
      <c r="W711" s="216" t="n">
        <f aca="false">G711-T711</f>
        <v>0</v>
      </c>
    </row>
    <row r="712" customFormat="false" ht="15" hidden="true" customHeight="true" outlineLevel="0" collapsed="false">
      <c r="A712" s="348" t="str">
        <f aca="false">A82</f>
        <v> - заработная плата</v>
      </c>
      <c r="B712" s="231" t="str">
        <f aca="false">B82</f>
        <v>111</v>
      </c>
      <c r="C712" s="231" t="str">
        <f aca="false">C82</f>
        <v>211</v>
      </c>
      <c r="D712" s="232" t="s">
        <v>34</v>
      </c>
      <c r="E712" s="233"/>
      <c r="F712" s="233"/>
      <c r="G712" s="233"/>
      <c r="H712" s="193"/>
      <c r="R712" s="233"/>
      <c r="S712" s="233"/>
      <c r="T712" s="233"/>
      <c r="U712" s="233" t="n">
        <f aca="false">E712-R712</f>
        <v>0</v>
      </c>
      <c r="V712" s="233" t="n">
        <f aca="false">F712-S712</f>
        <v>0</v>
      </c>
      <c r="W712" s="233" t="n">
        <f aca="false">G712-T712</f>
        <v>0</v>
      </c>
    </row>
    <row r="713" customFormat="false" ht="15" hidden="true" customHeight="true" outlineLevel="0" collapsed="false">
      <c r="A713" s="231" t="str">
        <f aca="false">A83</f>
        <v> - 3 дн б/л за счет работодателя</v>
      </c>
      <c r="B713" s="231" t="str">
        <f aca="false">B83</f>
        <v>111</v>
      </c>
      <c r="C713" s="231" t="str">
        <f aca="false">C83</f>
        <v>266</v>
      </c>
      <c r="D713" s="232" t="s">
        <v>34</v>
      </c>
      <c r="E713" s="233"/>
      <c r="F713" s="233"/>
      <c r="G713" s="233"/>
      <c r="H713" s="193"/>
      <c r="R713" s="233"/>
      <c r="S713" s="233"/>
      <c r="T713" s="233"/>
      <c r="U713" s="233" t="n">
        <f aca="false">E713-R713</f>
        <v>0</v>
      </c>
      <c r="V713" s="233" t="n">
        <f aca="false">F713-S713</f>
        <v>0</v>
      </c>
      <c r="W713" s="233" t="n">
        <f aca="false">G713-T713</f>
        <v>0</v>
      </c>
    </row>
    <row r="714" s="240" customFormat="true" ht="15" hidden="true" customHeight="true" outlineLevel="0" collapsed="false">
      <c r="A714" s="231" t="str">
        <f aca="false">A84</f>
        <v> - пособие по уходу за ребенком</v>
      </c>
      <c r="B714" s="231" t="str">
        <f aca="false">B84</f>
        <v>112</v>
      </c>
      <c r="C714" s="231" t="str">
        <f aca="false">C84</f>
        <v>266</v>
      </c>
      <c r="D714" s="232" t="s">
        <v>34</v>
      </c>
      <c r="E714" s="233"/>
      <c r="F714" s="233"/>
      <c r="G714" s="233"/>
      <c r="H714" s="239"/>
      <c r="I714" s="239"/>
      <c r="R714" s="233"/>
      <c r="S714" s="233"/>
      <c r="T714" s="233"/>
      <c r="U714" s="233" t="n">
        <f aca="false">E714-R714</f>
        <v>0</v>
      </c>
      <c r="V714" s="233" t="n">
        <f aca="false">F714-S714</f>
        <v>0</v>
      </c>
      <c r="W714" s="233" t="n">
        <f aca="false">G714-T714</f>
        <v>0</v>
      </c>
    </row>
    <row r="715" s="240" customFormat="true" ht="15" hidden="true" customHeight="true" outlineLevel="0" collapsed="false">
      <c r="A715" s="231" t="str">
        <f aca="false">A85</f>
        <v> - предварительный мед.осмотр (возм.расх.)</v>
      </c>
      <c r="B715" s="231" t="str">
        <f aca="false">B85</f>
        <v>112</v>
      </c>
      <c r="C715" s="231" t="str">
        <f aca="false">C85</f>
        <v>226</v>
      </c>
      <c r="D715" s="232" t="s">
        <v>34</v>
      </c>
      <c r="E715" s="233"/>
      <c r="F715" s="233"/>
      <c r="G715" s="233"/>
      <c r="H715" s="239"/>
      <c r="I715" s="239"/>
      <c r="R715" s="233"/>
      <c r="S715" s="233"/>
      <c r="T715" s="233"/>
      <c r="U715" s="233" t="n">
        <f aca="false">E715-R715</f>
        <v>0</v>
      </c>
      <c r="V715" s="233" t="n">
        <f aca="false">F715-S715</f>
        <v>0</v>
      </c>
      <c r="W715" s="233" t="n">
        <f aca="false">G715-T715</f>
        <v>0</v>
      </c>
    </row>
    <row r="716" s="240" customFormat="true" ht="15" hidden="true" customHeight="true" outlineLevel="0" collapsed="false">
      <c r="A716" s="231" t="str">
        <f aca="false">A86</f>
        <v> - выходное пособие</v>
      </c>
      <c r="B716" s="231" t="str">
        <f aca="false">B86</f>
        <v>112</v>
      </c>
      <c r="C716" s="231" t="str">
        <f aca="false">C86</f>
        <v>266</v>
      </c>
      <c r="D716" s="232" t="s">
        <v>34</v>
      </c>
      <c r="E716" s="233"/>
      <c r="F716" s="233"/>
      <c r="G716" s="233"/>
      <c r="H716" s="239"/>
      <c r="I716" s="239"/>
      <c r="R716" s="233"/>
      <c r="S716" s="233"/>
      <c r="T716" s="233"/>
      <c r="U716" s="233" t="n">
        <f aca="false">E716-R716</f>
        <v>0</v>
      </c>
      <c r="V716" s="233" t="n">
        <f aca="false">F716-S716</f>
        <v>0</v>
      </c>
      <c r="W716" s="233" t="n">
        <f aca="false">G716-T716</f>
        <v>0</v>
      </c>
    </row>
    <row r="717" customFormat="false" ht="15" hidden="true" customHeight="true" outlineLevel="0" collapsed="false">
      <c r="A717" s="231" t="str">
        <f aca="false">A87</f>
        <v> - начисления на оплату труда</v>
      </c>
      <c r="B717" s="231" t="str">
        <f aca="false">B87</f>
        <v>119</v>
      </c>
      <c r="C717" s="231" t="str">
        <f aca="false">C87</f>
        <v>213</v>
      </c>
      <c r="D717" s="232" t="s">
        <v>34</v>
      </c>
      <c r="E717" s="233"/>
      <c r="F717" s="233"/>
      <c r="G717" s="233"/>
      <c r="H717" s="193"/>
      <c r="R717" s="233"/>
      <c r="S717" s="233"/>
      <c r="T717" s="233"/>
      <c r="U717" s="233" t="n">
        <f aca="false">E717-R717</f>
        <v>0</v>
      </c>
      <c r="V717" s="233" t="n">
        <f aca="false">F717-S717</f>
        <v>0</v>
      </c>
      <c r="W717" s="233" t="n">
        <f aca="false">G717-T717</f>
        <v>0</v>
      </c>
    </row>
    <row r="718" s="196" customFormat="true" ht="15" hidden="true" customHeight="true" outlineLevel="0" collapsed="false">
      <c r="A718" s="231" t="str">
        <f aca="false">A88</f>
        <v> - услуги связи, всего:</v>
      </c>
      <c r="B718" s="231" t="str">
        <f aca="false">B88</f>
        <v>244</v>
      </c>
      <c r="C718" s="231" t="str">
        <f aca="false">C88</f>
        <v>221</v>
      </c>
      <c r="D718" s="245"/>
      <c r="E718" s="216" t="n">
        <f aca="false">SUM(E719:E720)</f>
        <v>0</v>
      </c>
      <c r="F718" s="216" t="n">
        <f aca="false">SUM(F719:F720)</f>
        <v>0</v>
      </c>
      <c r="G718" s="216" t="n">
        <f aca="false">SUM(G719:G720)</f>
        <v>0</v>
      </c>
      <c r="H718" s="230"/>
      <c r="R718" s="216"/>
      <c r="S718" s="216"/>
      <c r="T718" s="216"/>
      <c r="U718" s="216" t="n">
        <f aca="false">E718-R718</f>
        <v>0</v>
      </c>
      <c r="V718" s="216" t="n">
        <f aca="false">F718-S718</f>
        <v>0</v>
      </c>
      <c r="W718" s="216" t="n">
        <f aca="false">G718-T718</f>
        <v>0</v>
      </c>
    </row>
    <row r="719" customFormat="false" ht="30" hidden="true" customHeight="true" outlineLevel="0" collapsed="false">
      <c r="A719" s="231" t="str">
        <f aca="false">A89</f>
        <v>   в том числе:
    - прочие (конверты, почтовые отправления)</v>
      </c>
      <c r="B719" s="231" t="str">
        <f aca="false">B89</f>
        <v>244</v>
      </c>
      <c r="C719" s="231" t="str">
        <f aca="false">C89</f>
        <v>221</v>
      </c>
      <c r="D719" s="232"/>
      <c r="E719" s="233"/>
      <c r="F719" s="233"/>
      <c r="G719" s="233"/>
      <c r="H719" s="193"/>
      <c r="I719" s="193"/>
      <c r="R719" s="233"/>
      <c r="S719" s="233"/>
      <c r="T719" s="233"/>
      <c r="U719" s="233" t="n">
        <f aca="false">E719-R719</f>
        <v>0</v>
      </c>
      <c r="V719" s="233" t="n">
        <f aca="false">F719-S719</f>
        <v>0</v>
      </c>
      <c r="W719" s="233" t="n">
        <f aca="false">G719-T719</f>
        <v>0</v>
      </c>
    </row>
    <row r="720" s="240" customFormat="true" ht="15" hidden="true" customHeight="true" outlineLevel="0" collapsed="false">
      <c r="A720" s="231" t="str">
        <f aca="false">A90</f>
        <v>    - интернет </v>
      </c>
      <c r="B720" s="231" t="str">
        <f aca="false">B90</f>
        <v>244</v>
      </c>
      <c r="C720" s="231" t="str">
        <f aca="false">C90</f>
        <v>221</v>
      </c>
      <c r="D720" s="232"/>
      <c r="E720" s="233"/>
      <c r="F720" s="233"/>
      <c r="G720" s="233"/>
      <c r="H720" s="239"/>
      <c r="I720" s="239"/>
      <c r="R720" s="233"/>
      <c r="S720" s="233"/>
      <c r="T720" s="233"/>
      <c r="U720" s="233" t="n">
        <f aca="false">E720-R720</f>
        <v>0</v>
      </c>
      <c r="V720" s="233" t="n">
        <f aca="false">F720-S720</f>
        <v>0</v>
      </c>
      <c r="W720" s="233" t="n">
        <f aca="false">G720-T720</f>
        <v>0</v>
      </c>
    </row>
    <row r="721" s="240" customFormat="true" ht="15" hidden="true" customHeight="true" outlineLevel="0" collapsed="false">
      <c r="A721" s="231" t="str">
        <f aca="false">A91</f>
        <v> - транспортные расходы</v>
      </c>
      <c r="B721" s="231" t="str">
        <f aca="false">B91</f>
        <v>244</v>
      </c>
      <c r="C721" s="231" t="str">
        <f aca="false">C91</f>
        <v>222</v>
      </c>
      <c r="D721" s="232"/>
      <c r="E721" s="233"/>
      <c r="F721" s="233"/>
      <c r="G721" s="233"/>
      <c r="I721" s="239"/>
      <c r="R721" s="233"/>
      <c r="S721" s="233"/>
      <c r="T721" s="233"/>
      <c r="U721" s="233" t="n">
        <f aca="false">E721-R721</f>
        <v>0</v>
      </c>
      <c r="V721" s="233" t="n">
        <f aca="false">F721-S721</f>
        <v>0</v>
      </c>
      <c r="W721" s="233" t="n">
        <f aca="false">G721-T721</f>
        <v>0</v>
      </c>
    </row>
    <row r="722" customFormat="false" ht="15" hidden="true" customHeight="true" outlineLevel="0" collapsed="false">
      <c r="A722" s="231" t="str">
        <f aca="false">A92</f>
        <v> - коммунальные расходы (вода)</v>
      </c>
      <c r="B722" s="231" t="str">
        <f aca="false">B92</f>
        <v>247</v>
      </c>
      <c r="C722" s="231" t="str">
        <f aca="false">C92</f>
        <v>223</v>
      </c>
      <c r="D722" s="232"/>
      <c r="E722" s="233"/>
      <c r="F722" s="233"/>
      <c r="G722" s="233"/>
      <c r="H722" s="193"/>
      <c r="I722" s="193"/>
      <c r="R722" s="233"/>
      <c r="S722" s="233"/>
      <c r="T722" s="233"/>
      <c r="U722" s="233" t="n">
        <f aca="false">E722-R722</f>
        <v>0</v>
      </c>
      <c r="V722" s="233" t="n">
        <f aca="false">F722-S722</f>
        <v>0</v>
      </c>
      <c r="W722" s="233" t="n">
        <f aca="false">G722-T722</f>
        <v>0</v>
      </c>
    </row>
    <row r="723" customFormat="false" ht="15" hidden="true" customHeight="true" outlineLevel="0" collapsed="false">
      <c r="A723" s="231" t="str">
        <f aca="false">A93</f>
        <v> - коммунальные расходы (тепло+свет)</v>
      </c>
      <c r="B723" s="231" t="str">
        <f aca="false">B93</f>
        <v>247</v>
      </c>
      <c r="C723" s="231" t="str">
        <f aca="false">C93</f>
        <v>223</v>
      </c>
      <c r="D723" s="232"/>
      <c r="E723" s="233"/>
      <c r="F723" s="233"/>
      <c r="G723" s="233"/>
      <c r="H723" s="193"/>
      <c r="I723" s="193"/>
      <c r="R723" s="233"/>
      <c r="S723" s="233"/>
      <c r="T723" s="233"/>
      <c r="U723" s="233" t="n">
        <f aca="false">E723-R723</f>
        <v>0</v>
      </c>
      <c r="V723" s="233" t="n">
        <f aca="false">F723-S723</f>
        <v>0</v>
      </c>
      <c r="W723" s="233" t="n">
        <f aca="false">G723-T723</f>
        <v>0</v>
      </c>
    </row>
    <row r="724" customFormat="false" ht="15" hidden="true" customHeight="true" outlineLevel="0" collapsed="false">
      <c r="A724" s="231" t="str">
        <f aca="false">A94</f>
        <v>    - ЖБО </v>
      </c>
      <c r="B724" s="231" t="str">
        <f aca="false">B94</f>
        <v>244</v>
      </c>
      <c r="C724" s="231" t="str">
        <f aca="false">C94</f>
        <v>223</v>
      </c>
      <c r="D724" s="232"/>
      <c r="E724" s="233"/>
      <c r="F724" s="233"/>
      <c r="G724" s="233"/>
      <c r="H724" s="240"/>
      <c r="I724" s="239"/>
      <c r="R724" s="233"/>
      <c r="S724" s="233"/>
      <c r="T724" s="233"/>
      <c r="U724" s="233" t="n">
        <f aca="false">E724-R724</f>
        <v>0</v>
      </c>
      <c r="V724" s="233" t="n">
        <f aca="false">F724-S724</f>
        <v>0</v>
      </c>
      <c r="W724" s="233" t="n">
        <f aca="false">G724-T724</f>
        <v>0</v>
      </c>
    </row>
    <row r="725" s="240" customFormat="true" ht="15" hidden="true" customHeight="true" outlineLevel="0" collapsed="false">
      <c r="A725" s="231" t="str">
        <f aca="false">A95</f>
        <v> - арендная плата </v>
      </c>
      <c r="B725" s="231" t="str">
        <f aca="false">B95</f>
        <v>244</v>
      </c>
      <c r="C725" s="231" t="str">
        <f aca="false">C95</f>
        <v>224</v>
      </c>
      <c r="D725" s="232"/>
      <c r="E725" s="233"/>
      <c r="F725" s="233"/>
      <c r="G725" s="233"/>
      <c r="H725" s="239"/>
      <c r="I725" s="239"/>
      <c r="R725" s="233"/>
      <c r="S725" s="233"/>
      <c r="T725" s="233"/>
      <c r="U725" s="233" t="n">
        <f aca="false">E725-R725</f>
        <v>0</v>
      </c>
      <c r="V725" s="233" t="n">
        <f aca="false">F725-S725</f>
        <v>0</v>
      </c>
      <c r="W725" s="233" t="n">
        <f aca="false">G725-T725</f>
        <v>0</v>
      </c>
    </row>
    <row r="726" s="196" customFormat="true" ht="15" hidden="true" customHeight="true" outlineLevel="0" collapsed="false">
      <c r="A726" s="231" t="str">
        <f aca="false">A96</f>
        <v> - услуги по содержанию имущества, всего:</v>
      </c>
      <c r="B726" s="231" t="str">
        <f aca="false">B96</f>
        <v>244</v>
      </c>
      <c r="C726" s="231" t="str">
        <f aca="false">C96</f>
        <v>225</v>
      </c>
      <c r="D726" s="342"/>
      <c r="E726" s="246" t="n">
        <f aca="false">SUM(E727:E749)</f>
        <v>0</v>
      </c>
      <c r="F726" s="246" t="n">
        <f aca="false">SUM(F727:F749)</f>
        <v>0</v>
      </c>
      <c r="G726" s="246" t="n">
        <f aca="false">SUM(G727:G749)</f>
        <v>0</v>
      </c>
      <c r="H726" s="230"/>
      <c r="I726" s="230"/>
      <c r="R726" s="246"/>
      <c r="S726" s="246"/>
      <c r="T726" s="246"/>
      <c r="U726" s="246" t="n">
        <f aca="false">E726-R726</f>
        <v>0</v>
      </c>
      <c r="V726" s="246" t="n">
        <f aca="false">F726-S726</f>
        <v>0</v>
      </c>
      <c r="W726" s="246" t="n">
        <f aca="false">G726-T726</f>
        <v>0</v>
      </c>
    </row>
    <row r="727" customFormat="false" ht="45" hidden="true" customHeight="true" outlineLevel="0" collapsed="false">
      <c r="A727" s="231" t="str">
        <f aca="false">A97</f>
        <v>   в том числе:
    - тек.ремонт (отопление, водопровод, электросетей)</v>
      </c>
      <c r="B727" s="231" t="str">
        <f aca="false">B97</f>
        <v>244</v>
      </c>
      <c r="C727" s="231" t="str">
        <f aca="false">C97</f>
        <v>225</v>
      </c>
      <c r="D727" s="232"/>
      <c r="E727" s="233"/>
      <c r="F727" s="233"/>
      <c r="G727" s="233"/>
      <c r="H727" s="193"/>
      <c r="I727" s="193"/>
      <c r="R727" s="233"/>
      <c r="S727" s="233"/>
      <c r="T727" s="233"/>
      <c r="U727" s="233" t="n">
        <f aca="false">E727-R727</f>
        <v>0</v>
      </c>
      <c r="V727" s="233" t="n">
        <f aca="false">F727-S727</f>
        <v>0</v>
      </c>
      <c r="W727" s="233" t="n">
        <f aca="false">G727-T727</f>
        <v>0</v>
      </c>
    </row>
    <row r="728" s="258" customFormat="true" ht="15" hidden="true" customHeight="true" outlineLevel="0" collapsed="false">
      <c r="A728" s="231" t="str">
        <f aca="false">A98</f>
        <v>    - очистка кровли от снега</v>
      </c>
      <c r="B728" s="231" t="str">
        <f aca="false">B98</f>
        <v>244</v>
      </c>
      <c r="C728" s="231" t="str">
        <f aca="false">C98</f>
        <v>225</v>
      </c>
      <c r="D728" s="232"/>
      <c r="E728" s="233"/>
      <c r="F728" s="233"/>
      <c r="G728" s="233"/>
      <c r="I728" s="257"/>
      <c r="R728" s="233"/>
      <c r="S728" s="233"/>
      <c r="T728" s="233"/>
      <c r="U728" s="233" t="n">
        <f aca="false">E728-R728</f>
        <v>0</v>
      </c>
      <c r="V728" s="233" t="n">
        <f aca="false">F728-S728</f>
        <v>0</v>
      </c>
      <c r="W728" s="233" t="n">
        <f aca="false">G728-T728</f>
        <v>0</v>
      </c>
    </row>
    <row r="729" customFormat="false" ht="30" hidden="true" customHeight="true" outlineLevel="0" collapsed="false">
      <c r="A729" s="231" t="str">
        <f aca="false">A99</f>
        <v>    - текущий ремонт кровли, крыльца, заделка швов, асфальтирование территории</v>
      </c>
      <c r="B729" s="231" t="str">
        <f aca="false">B99</f>
        <v>244</v>
      </c>
      <c r="C729" s="231" t="str">
        <f aca="false">C99</f>
        <v>225</v>
      </c>
      <c r="D729" s="232"/>
      <c r="E729" s="233"/>
      <c r="F729" s="233"/>
      <c r="G729" s="233"/>
      <c r="H729" s="193"/>
      <c r="I729" s="193"/>
      <c r="R729" s="233"/>
      <c r="S729" s="233"/>
      <c r="T729" s="233"/>
      <c r="U729" s="233" t="n">
        <f aca="false">E729-R729</f>
        <v>0</v>
      </c>
      <c r="V729" s="233" t="n">
        <f aca="false">F729-S729</f>
        <v>0</v>
      </c>
      <c r="W729" s="233" t="n">
        <f aca="false">G729-T729</f>
        <v>0</v>
      </c>
    </row>
    <row r="730" customFormat="false" ht="15" hidden="true" customHeight="true" outlineLevel="0" collapsed="false">
      <c r="A730" s="231" t="str">
        <f aca="false">A100</f>
        <v>    - аварийно-техническое обслуживание зданий</v>
      </c>
      <c r="B730" s="231" t="str">
        <f aca="false">B100</f>
        <v>244</v>
      </c>
      <c r="C730" s="231" t="str">
        <f aca="false">C100</f>
        <v>225</v>
      </c>
      <c r="D730" s="232"/>
      <c r="E730" s="233"/>
      <c r="F730" s="233"/>
      <c r="G730" s="233"/>
      <c r="H730" s="193"/>
      <c r="I730" s="193"/>
      <c r="R730" s="233"/>
      <c r="S730" s="233"/>
      <c r="T730" s="233"/>
      <c r="U730" s="233" t="n">
        <f aca="false">E730-R730</f>
        <v>0</v>
      </c>
      <c r="V730" s="233" t="n">
        <f aca="false">F730-S730</f>
        <v>0</v>
      </c>
      <c r="W730" s="233" t="n">
        <f aca="false">G730-T730</f>
        <v>0</v>
      </c>
    </row>
    <row r="731" customFormat="false" ht="30" hidden="true" customHeight="true" outlineLevel="0" collapsed="false">
      <c r="A731" s="231" t="str">
        <f aca="false">A101</f>
        <v>    - содержание мест общего пользования (ПЖРЭТ), взносы на кап.ремонт</v>
      </c>
      <c r="B731" s="231" t="str">
        <f aca="false">B101</f>
        <v>244</v>
      </c>
      <c r="C731" s="231" t="str">
        <f aca="false">C101</f>
        <v>225</v>
      </c>
      <c r="D731" s="232"/>
      <c r="E731" s="233"/>
      <c r="F731" s="233"/>
      <c r="G731" s="233"/>
      <c r="I731" s="193"/>
      <c r="R731" s="233"/>
      <c r="S731" s="233"/>
      <c r="T731" s="233"/>
      <c r="U731" s="233" t="n">
        <f aca="false">E731-R731</f>
        <v>0</v>
      </c>
      <c r="V731" s="233" t="n">
        <f aca="false">F731-S731</f>
        <v>0</v>
      </c>
      <c r="W731" s="233" t="n">
        <f aca="false">G731-T731</f>
        <v>0</v>
      </c>
    </row>
    <row r="732" customFormat="false" ht="15" hidden="true" customHeight="true" outlineLevel="0" collapsed="false">
      <c r="A732" s="231" t="str">
        <f aca="false">A102</f>
        <v>    - наружное освещение</v>
      </c>
      <c r="B732" s="231" t="str">
        <f aca="false">B102</f>
        <v>244</v>
      </c>
      <c r="C732" s="231" t="str">
        <f aca="false">C102</f>
        <v>225</v>
      </c>
      <c r="D732" s="232"/>
      <c r="E732" s="233"/>
      <c r="F732" s="233"/>
      <c r="G732" s="233"/>
      <c r="I732" s="193"/>
      <c r="R732" s="233"/>
      <c r="S732" s="233"/>
      <c r="T732" s="233"/>
      <c r="U732" s="233" t="n">
        <f aca="false">E732-R732</f>
        <v>0</v>
      </c>
      <c r="V732" s="233" t="n">
        <f aca="false">F732-S732</f>
        <v>0</v>
      </c>
      <c r="W732" s="233" t="n">
        <f aca="false">G732-T732</f>
        <v>0</v>
      </c>
    </row>
    <row r="733" customFormat="false" ht="15" hidden="true" customHeight="true" outlineLevel="0" collapsed="false">
      <c r="A733" s="231" t="str">
        <f aca="false">A103</f>
        <v>    -  то приборов коммерческого учета </v>
      </c>
      <c r="B733" s="231" t="str">
        <f aca="false">B103</f>
        <v>244</v>
      </c>
      <c r="C733" s="231" t="str">
        <f aca="false">C103</f>
        <v>225</v>
      </c>
      <c r="D733" s="232"/>
      <c r="E733" s="233"/>
      <c r="F733" s="233"/>
      <c r="G733" s="233"/>
      <c r="I733" s="193"/>
      <c r="R733" s="233"/>
      <c r="S733" s="233"/>
      <c r="T733" s="233"/>
      <c r="U733" s="233" t="n">
        <f aca="false">E733-R733</f>
        <v>0</v>
      </c>
      <c r="V733" s="233" t="n">
        <f aca="false">F733-S733</f>
        <v>0</v>
      </c>
      <c r="W733" s="233" t="n">
        <f aca="false">G733-T733</f>
        <v>0</v>
      </c>
    </row>
    <row r="734" customFormat="false" ht="15" hidden="true" customHeight="true" outlineLevel="0" collapsed="false">
      <c r="A734" s="231" t="str">
        <f aca="false">A104</f>
        <v>    - дезинфекция</v>
      </c>
      <c r="B734" s="231" t="str">
        <f aca="false">B104</f>
        <v>244</v>
      </c>
      <c r="C734" s="231" t="str">
        <f aca="false">C104</f>
        <v>225</v>
      </c>
      <c r="D734" s="232"/>
      <c r="E734" s="233"/>
      <c r="F734" s="233"/>
      <c r="G734" s="233"/>
      <c r="I734" s="193"/>
      <c r="R734" s="233"/>
      <c r="S734" s="233"/>
      <c r="T734" s="233"/>
      <c r="U734" s="233" t="n">
        <f aca="false">E734-R734</f>
        <v>0</v>
      </c>
      <c r="V734" s="233" t="n">
        <f aca="false">F734-S734</f>
        <v>0</v>
      </c>
      <c r="W734" s="233" t="n">
        <f aca="false">G734-T734</f>
        <v>0</v>
      </c>
    </row>
    <row r="735" customFormat="false" ht="15" hidden="true" customHeight="true" outlineLevel="0" collapsed="false">
      <c r="A735" s="231" t="str">
        <f aca="false">A105</f>
        <v>    - то видеонаблюдения</v>
      </c>
      <c r="B735" s="231" t="str">
        <f aca="false">B105</f>
        <v>244</v>
      </c>
      <c r="C735" s="231" t="str">
        <f aca="false">C105</f>
        <v>225</v>
      </c>
      <c r="D735" s="232"/>
      <c r="E735" s="233"/>
      <c r="F735" s="233"/>
      <c r="G735" s="233"/>
      <c r="I735" s="193"/>
      <c r="R735" s="233"/>
      <c r="S735" s="233"/>
      <c r="T735" s="233"/>
      <c r="U735" s="233" t="n">
        <f aca="false">E735-R735</f>
        <v>0</v>
      </c>
      <c r="V735" s="233" t="n">
        <f aca="false">F735-S735</f>
        <v>0</v>
      </c>
      <c r="W735" s="233" t="n">
        <f aca="false">G735-T735</f>
        <v>0</v>
      </c>
    </row>
    <row r="736" customFormat="false" ht="15" hidden="true" customHeight="true" outlineLevel="0" collapsed="false">
      <c r="A736" s="231" t="str">
        <f aca="false">A106</f>
        <v>    - то пожарно-охранной сигнализации</v>
      </c>
      <c r="B736" s="231" t="str">
        <f aca="false">B106</f>
        <v>244</v>
      </c>
      <c r="C736" s="231" t="str">
        <f aca="false">C106</f>
        <v>225</v>
      </c>
      <c r="D736" s="232"/>
      <c r="E736" s="233"/>
      <c r="F736" s="233"/>
      <c r="G736" s="233"/>
      <c r="I736" s="193"/>
      <c r="R736" s="233"/>
      <c r="S736" s="233"/>
      <c r="T736" s="233"/>
      <c r="U736" s="233" t="n">
        <f aca="false">E736-R736</f>
        <v>0</v>
      </c>
      <c r="V736" s="233" t="n">
        <f aca="false">F736-S736</f>
        <v>0</v>
      </c>
      <c r="W736" s="233" t="n">
        <f aca="false">G736-T736</f>
        <v>0</v>
      </c>
    </row>
    <row r="737" customFormat="false" ht="15" hidden="true" customHeight="true" outlineLevel="0" collapsed="false">
      <c r="A737" s="231" t="str">
        <f aca="false">A107</f>
        <v>    - монтаж (регулировка) дверей/окон</v>
      </c>
      <c r="B737" s="231" t="str">
        <f aca="false">B107</f>
        <v>244</v>
      </c>
      <c r="C737" s="231" t="str">
        <f aca="false">C107</f>
        <v>225</v>
      </c>
      <c r="D737" s="232"/>
      <c r="E737" s="233"/>
      <c r="F737" s="233"/>
      <c r="G737" s="233"/>
      <c r="I737" s="193"/>
      <c r="R737" s="233"/>
      <c r="S737" s="233"/>
      <c r="T737" s="233"/>
      <c r="U737" s="233" t="n">
        <f aca="false">E737-R737</f>
        <v>0</v>
      </c>
      <c r="V737" s="233" t="n">
        <f aca="false">F737-S737</f>
        <v>0</v>
      </c>
      <c r="W737" s="233" t="n">
        <f aca="false">G737-T737</f>
        <v>0</v>
      </c>
    </row>
    <row r="738" customFormat="false" ht="15" hidden="true" customHeight="true" outlineLevel="0" collapsed="false">
      <c r="A738" s="231" t="str">
        <f aca="false">A108</f>
        <v>    - поверка средств измерения</v>
      </c>
      <c r="B738" s="231" t="str">
        <f aca="false">B108</f>
        <v>244</v>
      </c>
      <c r="C738" s="231" t="str">
        <f aca="false">C108</f>
        <v>225</v>
      </c>
      <c r="D738" s="232"/>
      <c r="E738" s="233"/>
      <c r="F738" s="233"/>
      <c r="G738" s="233"/>
      <c r="I738" s="193"/>
      <c r="R738" s="233"/>
      <c r="S738" s="233"/>
      <c r="T738" s="233"/>
      <c r="U738" s="233" t="n">
        <f aca="false">E738-R738</f>
        <v>0</v>
      </c>
      <c r="V738" s="233" t="n">
        <f aca="false">F738-S738</f>
        <v>0</v>
      </c>
      <c r="W738" s="233" t="n">
        <f aca="false">G738-T738</f>
        <v>0</v>
      </c>
    </row>
    <row r="739" customFormat="false" ht="30" hidden="true" customHeight="true" outlineLevel="0" collapsed="false">
      <c r="A739" s="231" t="str">
        <f aca="false">A109</f>
        <v>    - обслуживание кнопки тревожной сигнализации</v>
      </c>
      <c r="B739" s="231" t="str">
        <f aca="false">B109</f>
        <v>244</v>
      </c>
      <c r="C739" s="231" t="str">
        <f aca="false">C109</f>
        <v>225</v>
      </c>
      <c r="D739" s="232"/>
      <c r="E739" s="233"/>
      <c r="F739" s="233"/>
      <c r="G739" s="233"/>
      <c r="I739" s="193"/>
      <c r="R739" s="233"/>
      <c r="S739" s="233"/>
      <c r="T739" s="233"/>
      <c r="U739" s="233" t="n">
        <f aca="false">E739-R739</f>
        <v>0</v>
      </c>
      <c r="V739" s="233" t="n">
        <f aca="false">F739-S739</f>
        <v>0</v>
      </c>
      <c r="W739" s="233" t="n">
        <f aca="false">G739-T739</f>
        <v>0</v>
      </c>
    </row>
    <row r="740" customFormat="false" ht="15" hidden="true" customHeight="true" outlineLevel="0" collapsed="false">
      <c r="A740" s="231" t="str">
        <f aca="false">A110</f>
        <v>    - мытье окон снаружи здания</v>
      </c>
      <c r="B740" s="231" t="str">
        <f aca="false">B110</f>
        <v>244</v>
      </c>
      <c r="C740" s="231" t="str">
        <f aca="false">C110</f>
        <v>225</v>
      </c>
      <c r="D740" s="232"/>
      <c r="E740" s="233"/>
      <c r="F740" s="233"/>
      <c r="G740" s="233"/>
      <c r="I740" s="193"/>
      <c r="R740" s="233"/>
      <c r="S740" s="233"/>
      <c r="T740" s="233"/>
      <c r="U740" s="233" t="n">
        <f aca="false">E740-R740</f>
        <v>0</v>
      </c>
      <c r="V740" s="233" t="n">
        <f aca="false">F740-S740</f>
        <v>0</v>
      </c>
      <c r="W740" s="233" t="n">
        <f aca="false">G740-T740</f>
        <v>0</v>
      </c>
    </row>
    <row r="741" customFormat="false" ht="15" hidden="true" customHeight="true" outlineLevel="0" collapsed="false">
      <c r="A741" s="231" t="str">
        <f aca="false">A111</f>
        <v>    - обрезка деревьев</v>
      </c>
      <c r="B741" s="231" t="str">
        <f aca="false">B111</f>
        <v>244</v>
      </c>
      <c r="C741" s="231" t="str">
        <f aca="false">C111</f>
        <v>225</v>
      </c>
      <c r="D741" s="232"/>
      <c r="E741" s="233"/>
      <c r="F741" s="233"/>
      <c r="G741" s="233"/>
      <c r="I741" s="193"/>
      <c r="R741" s="233"/>
      <c r="S741" s="233"/>
      <c r="T741" s="233"/>
      <c r="U741" s="233" t="n">
        <f aca="false">E741-R741</f>
        <v>0</v>
      </c>
      <c r="V741" s="233" t="n">
        <f aca="false">F741-S741</f>
        <v>0</v>
      </c>
      <c r="W741" s="233" t="n">
        <f aca="false">G741-T741</f>
        <v>0</v>
      </c>
    </row>
    <row r="742" customFormat="false" ht="15" hidden="true" customHeight="true" outlineLevel="0" collapsed="false">
      <c r="A742" s="231" t="str">
        <f aca="false">A112</f>
        <v>    - монтаж пластиковых окон</v>
      </c>
      <c r="B742" s="231" t="str">
        <f aca="false">B112</f>
        <v>244</v>
      </c>
      <c r="C742" s="231" t="str">
        <f aca="false">C112</f>
        <v>225</v>
      </c>
      <c r="D742" s="232"/>
      <c r="E742" s="233"/>
      <c r="F742" s="233"/>
      <c r="G742" s="233"/>
      <c r="I742" s="193"/>
      <c r="R742" s="233"/>
      <c r="S742" s="233"/>
      <c r="T742" s="233"/>
      <c r="U742" s="233" t="n">
        <f aca="false">E742-R742</f>
        <v>0</v>
      </c>
      <c r="V742" s="233" t="n">
        <f aca="false">F742-S742</f>
        <v>0</v>
      </c>
      <c r="W742" s="233" t="n">
        <f aca="false">G742-T742</f>
        <v>0</v>
      </c>
    </row>
    <row r="743" customFormat="false" ht="15" hidden="true" customHeight="true" outlineLevel="0" collapsed="false">
      <c r="A743" s="231" t="str">
        <f aca="false">A113</f>
        <v>    - вывоз ТКО</v>
      </c>
      <c r="B743" s="231" t="str">
        <f aca="false">B113</f>
        <v>244</v>
      </c>
      <c r="C743" s="231" t="str">
        <f aca="false">C113</f>
        <v>225</v>
      </c>
      <c r="D743" s="232"/>
      <c r="E743" s="233"/>
      <c r="F743" s="233"/>
      <c r="G743" s="233"/>
      <c r="I743" s="193"/>
      <c r="R743" s="233"/>
      <c r="S743" s="233"/>
      <c r="T743" s="233"/>
      <c r="U743" s="233" t="n">
        <f aca="false">E743-R743</f>
        <v>0</v>
      </c>
      <c r="V743" s="233" t="n">
        <f aca="false">F743-S743</f>
        <v>0</v>
      </c>
      <c r="W743" s="233" t="n">
        <f aca="false">G743-T743</f>
        <v>0</v>
      </c>
    </row>
    <row r="744" customFormat="false" ht="15" hidden="true" customHeight="true" outlineLevel="0" collapsed="false">
      <c r="A744" s="231" t="str">
        <f aca="false">A114</f>
        <v>    - текущий ремонт оборудования</v>
      </c>
      <c r="B744" s="231" t="str">
        <f aca="false">B114</f>
        <v>244</v>
      </c>
      <c r="C744" s="231" t="str">
        <f aca="false">C114</f>
        <v>225</v>
      </c>
      <c r="D744" s="232"/>
      <c r="E744" s="233"/>
      <c r="F744" s="233"/>
      <c r="G744" s="233"/>
      <c r="I744" s="193"/>
      <c r="R744" s="233"/>
      <c r="S744" s="233"/>
      <c r="T744" s="233"/>
      <c r="U744" s="233" t="n">
        <f aca="false">E7223-R7223</f>
        <v>0</v>
      </c>
      <c r="V744" s="233" t="n">
        <f aca="false">F7223-S7223</f>
        <v>0</v>
      </c>
      <c r="W744" s="233" t="n">
        <f aca="false">G7223-T7223</f>
        <v>0</v>
      </c>
    </row>
    <row r="745" customFormat="false" ht="15" hidden="true" customHeight="true" outlineLevel="0" collapsed="false">
      <c r="A745" s="231" t="str">
        <f aca="false">A115</f>
        <v>    - испытание пожарных лестниц</v>
      </c>
      <c r="B745" s="231" t="str">
        <f aca="false">B115</f>
        <v>244</v>
      </c>
      <c r="C745" s="231" t="str">
        <f aca="false">C115</f>
        <v>225</v>
      </c>
      <c r="D745" s="232"/>
      <c r="E745" s="233"/>
      <c r="F745" s="233"/>
      <c r="G745" s="233"/>
      <c r="I745" s="193"/>
      <c r="R745" s="233"/>
      <c r="S745" s="233"/>
      <c r="T745" s="233"/>
      <c r="U745" s="233" t="n">
        <f aca="false">E745-R745</f>
        <v>0</v>
      </c>
      <c r="V745" s="233" t="n">
        <f aca="false">F745-S745</f>
        <v>0</v>
      </c>
      <c r="W745" s="233" t="n">
        <f aca="false">G745-T745</f>
        <v>0</v>
      </c>
    </row>
    <row r="746" customFormat="false" ht="15" hidden="true" customHeight="true" outlineLevel="0" collapsed="false">
      <c r="A746" s="231" t="str">
        <f aca="false">A116</f>
        <v>    - гидравлические испытания пожарных рукавов</v>
      </c>
      <c r="B746" s="231" t="str">
        <f aca="false">B116</f>
        <v>244</v>
      </c>
      <c r="C746" s="231" t="str">
        <f aca="false">C116</f>
        <v>225</v>
      </c>
      <c r="D746" s="232"/>
      <c r="E746" s="233"/>
      <c r="F746" s="233"/>
      <c r="G746" s="233"/>
      <c r="I746" s="193"/>
      <c r="R746" s="233"/>
      <c r="S746" s="233"/>
      <c r="T746" s="233"/>
      <c r="U746" s="233" t="n">
        <f aca="false">E746-R746</f>
        <v>0</v>
      </c>
      <c r="V746" s="233" t="n">
        <f aca="false">F746-S746</f>
        <v>0</v>
      </c>
      <c r="W746" s="233" t="n">
        <f aca="false">G746-T746</f>
        <v>0</v>
      </c>
    </row>
    <row r="747" customFormat="false" ht="15" hidden="true" customHeight="true" outlineLevel="0" collapsed="false">
      <c r="A747" s="231" t="str">
        <f aca="false">A117</f>
        <v>    - монтаж уличного освещения</v>
      </c>
      <c r="B747" s="231" t="str">
        <f aca="false">B117</f>
        <v>244</v>
      </c>
      <c r="C747" s="231" t="str">
        <f aca="false">C117</f>
        <v>225</v>
      </c>
      <c r="D747" s="232"/>
      <c r="E747" s="233"/>
      <c r="F747" s="233"/>
      <c r="G747" s="233"/>
      <c r="I747" s="193"/>
      <c r="R747" s="233"/>
      <c r="S747" s="233"/>
      <c r="T747" s="233"/>
      <c r="U747" s="233" t="n">
        <f aca="false">E747-R747</f>
        <v>0</v>
      </c>
      <c r="V747" s="233" t="n">
        <f aca="false">F747-S747</f>
        <v>0</v>
      </c>
      <c r="W747" s="233" t="n">
        <f aca="false">G747-T747</f>
        <v>0</v>
      </c>
    </row>
    <row r="748" customFormat="false" ht="15" hidden="true" customHeight="true" outlineLevel="0" collapsed="false">
      <c r="A748" s="231" t="str">
        <f aca="false">A118</f>
        <v>    - противопожарные мероприятия</v>
      </c>
      <c r="B748" s="231" t="str">
        <f aca="false">B118</f>
        <v>244</v>
      </c>
      <c r="C748" s="231" t="str">
        <f aca="false">C118</f>
        <v>225</v>
      </c>
      <c r="D748" s="232"/>
      <c r="E748" s="233"/>
      <c r="F748" s="233"/>
      <c r="G748" s="233"/>
      <c r="I748" s="193"/>
      <c r="R748" s="233"/>
      <c r="S748" s="233"/>
      <c r="T748" s="233"/>
      <c r="U748" s="233" t="n">
        <f aca="false">E748-R748</f>
        <v>0</v>
      </c>
      <c r="V748" s="233" t="n">
        <f aca="false">F748-S748</f>
        <v>0</v>
      </c>
      <c r="W748" s="233" t="n">
        <f aca="false">G748-T748</f>
        <v>0</v>
      </c>
    </row>
    <row r="749" customFormat="false" ht="15" hidden="true" customHeight="true" outlineLevel="0" collapsed="false">
      <c r="A749" s="231" t="str">
        <f aca="false">A119</f>
        <v>- сервисное обслуживание узла погодного регулировани</v>
      </c>
      <c r="B749" s="231" t="str">
        <f aca="false">B119</f>
        <v>244</v>
      </c>
      <c r="C749" s="231" t="str">
        <f aca="false">C119</f>
        <v>225</v>
      </c>
      <c r="D749" s="232"/>
      <c r="E749" s="233"/>
      <c r="F749" s="233"/>
      <c r="G749" s="233"/>
      <c r="I749" s="193"/>
      <c r="R749" s="233"/>
      <c r="S749" s="233"/>
      <c r="T749" s="233"/>
      <c r="U749" s="233" t="n">
        <f aca="false">E749-R749</f>
        <v>0</v>
      </c>
      <c r="V749" s="233" t="n">
        <f aca="false">F749-S749</f>
        <v>0</v>
      </c>
      <c r="W749" s="233" t="n">
        <f aca="false">G749-T749</f>
        <v>0</v>
      </c>
    </row>
    <row r="750" s="196" customFormat="true" ht="15" hidden="true" customHeight="true" outlineLevel="0" collapsed="false">
      <c r="A750" s="231" t="str">
        <f aca="false">A120</f>
        <v> - прочие работы, услуги, всего:</v>
      </c>
      <c r="B750" s="231" t="str">
        <f aca="false">B120</f>
        <v>244</v>
      </c>
      <c r="C750" s="231" t="str">
        <f aca="false">C120</f>
        <v>226</v>
      </c>
      <c r="D750" s="342"/>
      <c r="E750" s="246" t="n">
        <f aca="false">SUM(E751:E766)</f>
        <v>0</v>
      </c>
      <c r="F750" s="246" t="n">
        <f aca="false">SUM(F751:F766)</f>
        <v>0</v>
      </c>
      <c r="G750" s="246" t="n">
        <f aca="false">SUM(G751:G766)</f>
        <v>0</v>
      </c>
      <c r="H750" s="230"/>
      <c r="I750" s="230"/>
      <c r="R750" s="246"/>
      <c r="S750" s="246"/>
      <c r="T750" s="246"/>
      <c r="U750" s="246" t="n">
        <f aca="false">E750-R750</f>
        <v>0</v>
      </c>
      <c r="V750" s="246" t="n">
        <f aca="false">F750-S750</f>
        <v>0</v>
      </c>
      <c r="W750" s="246" t="n">
        <f aca="false">G750-T750</f>
        <v>0</v>
      </c>
    </row>
    <row r="751" s="240" customFormat="true" ht="15" hidden="true" customHeight="true" outlineLevel="0" collapsed="false">
      <c r="A751" s="231" t="str">
        <f aca="false">A121</f>
        <v>    - специальная оценка условий труда</v>
      </c>
      <c r="B751" s="231" t="str">
        <f aca="false">B121</f>
        <v>244</v>
      </c>
      <c r="C751" s="231" t="str">
        <f aca="false">C121</f>
        <v>226</v>
      </c>
      <c r="D751" s="232"/>
      <c r="E751" s="233"/>
      <c r="F751" s="233"/>
      <c r="G751" s="233"/>
      <c r="H751" s="188"/>
      <c r="I751" s="193"/>
      <c r="R751" s="233"/>
      <c r="S751" s="233"/>
      <c r="T751" s="233"/>
      <c r="U751" s="233" t="n">
        <f aca="false">E751-R751</f>
        <v>0</v>
      </c>
      <c r="V751" s="233" t="n">
        <f aca="false">F751-S751</f>
        <v>0</v>
      </c>
      <c r="W751" s="233" t="n">
        <f aca="false">G751-T751</f>
        <v>0</v>
      </c>
    </row>
    <row r="752" s="240" customFormat="true" ht="30" hidden="true" customHeight="true" outlineLevel="0" collapsed="false">
      <c r="A752" s="231" t="str">
        <f aca="false">A122</f>
        <v>    - услуги автотранспорта (доставка продуктов; строительных материалов, вывоз веток и пр.)</v>
      </c>
      <c r="B752" s="231" t="str">
        <f aca="false">B122</f>
        <v>244</v>
      </c>
      <c r="C752" s="231" t="str">
        <f aca="false">C122</f>
        <v>226</v>
      </c>
      <c r="D752" s="232"/>
      <c r="E752" s="233"/>
      <c r="F752" s="233"/>
      <c r="G752" s="233"/>
      <c r="H752" s="188"/>
      <c r="I752" s="193"/>
      <c r="R752" s="233"/>
      <c r="S752" s="233"/>
      <c r="T752" s="233"/>
      <c r="U752" s="233" t="n">
        <f aca="false">E752-R752</f>
        <v>0</v>
      </c>
      <c r="V752" s="233" t="n">
        <f aca="false">F752-S752</f>
        <v>0</v>
      </c>
      <c r="W752" s="233" t="n">
        <f aca="false">G752-T752</f>
        <v>0</v>
      </c>
    </row>
    <row r="753" s="240" customFormat="true" ht="15" hidden="true" customHeight="true" outlineLevel="0" collapsed="false">
      <c r="A753" s="231" t="str">
        <f aca="false">A123</f>
        <v>    - Программое Обеспечение</v>
      </c>
      <c r="B753" s="231" t="str">
        <f aca="false">B123</f>
        <v>244</v>
      </c>
      <c r="C753" s="231" t="str">
        <f aca="false">C123</f>
        <v>226</v>
      </c>
      <c r="D753" s="232"/>
      <c r="E753" s="233"/>
      <c r="F753" s="233"/>
      <c r="G753" s="233"/>
      <c r="H753" s="188"/>
      <c r="I753" s="193"/>
      <c r="R753" s="233"/>
      <c r="S753" s="233"/>
      <c r="T753" s="233"/>
      <c r="U753" s="233" t="n">
        <f aca="false">E753-R753</f>
        <v>0</v>
      </c>
      <c r="V753" s="233" t="n">
        <f aca="false">F753-S753</f>
        <v>0</v>
      </c>
      <c r="W753" s="233" t="n">
        <f aca="false">G753-T753</f>
        <v>0</v>
      </c>
    </row>
    <row r="754" s="240" customFormat="true" ht="15" hidden="true" customHeight="true" outlineLevel="0" collapsed="false">
      <c r="A754" s="231" t="str">
        <f aca="false">A124</f>
        <v>    - оценка профессиональных рисков</v>
      </c>
      <c r="B754" s="231" t="str">
        <f aca="false">B124</f>
        <v>244</v>
      </c>
      <c r="C754" s="231" t="str">
        <f aca="false">C124</f>
        <v>226</v>
      </c>
      <c r="D754" s="232"/>
      <c r="E754" s="233"/>
      <c r="F754" s="233"/>
      <c r="G754" s="233"/>
      <c r="H754" s="188"/>
      <c r="I754" s="193"/>
      <c r="R754" s="233"/>
      <c r="S754" s="233"/>
      <c r="T754" s="233"/>
      <c r="U754" s="233" t="n">
        <f aca="false">E754-R754</f>
        <v>0</v>
      </c>
      <c r="V754" s="233" t="n">
        <f aca="false">F754-S754</f>
        <v>0</v>
      </c>
      <c r="W754" s="233" t="n">
        <f aca="false">G754-T754</f>
        <v>0</v>
      </c>
    </row>
    <row r="755" s="240" customFormat="true" ht="30" hidden="true" customHeight="true" outlineLevel="0" collapsed="false">
      <c r="A755" s="231" t="str">
        <f aca="false">A125</f>
        <v>    - расчет проектно-сметной документации (ремонт крыльца, речевое оповещение)</v>
      </c>
      <c r="B755" s="231" t="str">
        <f aca="false">B125</f>
        <v>244</v>
      </c>
      <c r="C755" s="231" t="str">
        <f aca="false">C125</f>
        <v>226</v>
      </c>
      <c r="D755" s="232"/>
      <c r="E755" s="233"/>
      <c r="F755" s="233"/>
      <c r="G755" s="233"/>
      <c r="H755" s="188"/>
      <c r="I755" s="193"/>
      <c r="R755" s="233"/>
      <c r="S755" s="233"/>
      <c r="T755" s="233"/>
      <c r="U755" s="233" t="n">
        <f aca="false">E755-R755</f>
        <v>0</v>
      </c>
      <c r="V755" s="233" t="n">
        <f aca="false">F755-S755</f>
        <v>0</v>
      </c>
      <c r="W755" s="233" t="n">
        <f aca="false">G755-T755</f>
        <v>0</v>
      </c>
    </row>
    <row r="756" s="240" customFormat="true" ht="15" hidden="true" customHeight="true" outlineLevel="0" collapsed="false">
      <c r="A756" s="231" t="str">
        <f aca="false">A126</f>
        <v>    - оплата бугалтерских услуг</v>
      </c>
      <c r="B756" s="231" t="str">
        <f aca="false">B126</f>
        <v>244</v>
      </c>
      <c r="C756" s="231" t="str">
        <f aca="false">C126</f>
        <v>226</v>
      </c>
      <c r="D756" s="232"/>
      <c r="E756" s="233"/>
      <c r="F756" s="233"/>
      <c r="G756" s="233"/>
      <c r="H756" s="188"/>
      <c r="I756" s="193"/>
      <c r="R756" s="233"/>
      <c r="S756" s="233"/>
      <c r="T756" s="233"/>
      <c r="U756" s="233" t="n">
        <f aca="false">E756-R756</f>
        <v>0</v>
      </c>
      <c r="V756" s="233" t="n">
        <f aca="false">F756-S756</f>
        <v>0</v>
      </c>
      <c r="W756" s="233" t="n">
        <f aca="false">G756-T756</f>
        <v>0</v>
      </c>
    </row>
    <row r="757" s="240" customFormat="true" ht="15" hidden="true" customHeight="true" outlineLevel="0" collapsed="false">
      <c r="A757" s="231" t="str">
        <f aca="false">A127</f>
        <v>    - оплата услуг банка</v>
      </c>
      <c r="B757" s="231" t="str">
        <f aca="false">B127</f>
        <v>244</v>
      </c>
      <c r="C757" s="231" t="str">
        <f aca="false">C127</f>
        <v>226</v>
      </c>
      <c r="D757" s="232"/>
      <c r="E757" s="233"/>
      <c r="F757" s="233"/>
      <c r="G757" s="233"/>
      <c r="H757" s="188"/>
      <c r="I757" s="193"/>
      <c r="R757" s="233"/>
      <c r="S757" s="233"/>
      <c r="T757" s="233"/>
      <c r="U757" s="233" t="n">
        <f aca="false">E757-R757</f>
        <v>0</v>
      </c>
      <c r="V757" s="233" t="n">
        <f aca="false">F757-S757</f>
        <v>0</v>
      </c>
      <c r="W757" s="233" t="n">
        <f aca="false">G757-T757</f>
        <v>0</v>
      </c>
    </row>
    <row r="758" s="240" customFormat="true" ht="15" hidden="true" customHeight="true" outlineLevel="0" collapsed="false">
      <c r="A758" s="231" t="str">
        <f aca="false">A128</f>
        <v>    - услуги химчистки</v>
      </c>
      <c r="B758" s="231" t="str">
        <f aca="false">B128</f>
        <v>244</v>
      </c>
      <c r="C758" s="231" t="str">
        <f aca="false">C128</f>
        <v>226</v>
      </c>
      <c r="D758" s="232"/>
      <c r="E758" s="233"/>
      <c r="F758" s="233"/>
      <c r="G758" s="233"/>
      <c r="H758" s="188"/>
      <c r="I758" s="193"/>
      <c r="R758" s="233"/>
      <c r="S758" s="233"/>
      <c r="T758" s="233"/>
      <c r="U758" s="233" t="n">
        <f aca="false">E758-R758</f>
        <v>0</v>
      </c>
      <c r="V758" s="233" t="n">
        <f aca="false">F758-S758</f>
        <v>0</v>
      </c>
      <c r="W758" s="233" t="n">
        <f aca="false">G758-T758</f>
        <v>0</v>
      </c>
    </row>
    <row r="759" customFormat="false" ht="15" hidden="true" customHeight="true" outlineLevel="0" collapsed="false">
      <c r="A759" s="231" t="str">
        <f aca="false">A129</f>
        <v>    - консалтинковые услуги</v>
      </c>
      <c r="B759" s="231" t="str">
        <f aca="false">B129</f>
        <v>244</v>
      </c>
      <c r="C759" s="231" t="str">
        <f aca="false">C129</f>
        <v>226</v>
      </c>
      <c r="D759" s="232"/>
      <c r="E759" s="233"/>
      <c r="F759" s="233"/>
      <c r="G759" s="233"/>
      <c r="I759" s="193"/>
      <c r="R759" s="233"/>
      <c r="S759" s="233"/>
      <c r="T759" s="233"/>
      <c r="U759" s="233" t="n">
        <f aca="false">E759-R759</f>
        <v>0</v>
      </c>
      <c r="V759" s="233" t="n">
        <f aca="false">F759-S759</f>
        <v>0</v>
      </c>
      <c r="W759" s="233" t="n">
        <f aca="false">G759-T759</f>
        <v>0</v>
      </c>
    </row>
    <row r="760" customFormat="false" ht="15" hidden="true" customHeight="true" outlineLevel="0" collapsed="false">
      <c r="A760" s="231" t="str">
        <f aca="false">A130</f>
        <v>    - перетяжка мебели</v>
      </c>
      <c r="B760" s="231" t="str">
        <f aca="false">B130</f>
        <v>244</v>
      </c>
      <c r="C760" s="231" t="str">
        <f aca="false">C130</f>
        <v>226</v>
      </c>
      <c r="D760" s="232"/>
      <c r="E760" s="233"/>
      <c r="F760" s="233"/>
      <c r="G760" s="233"/>
      <c r="I760" s="193"/>
      <c r="R760" s="233"/>
      <c r="S760" s="233"/>
      <c r="T760" s="233"/>
      <c r="U760" s="233" t="n">
        <f aca="false">E760-R760</f>
        <v>0</v>
      </c>
      <c r="V760" s="233" t="n">
        <f aca="false">F760-S760</f>
        <v>0</v>
      </c>
      <c r="W760" s="233" t="n">
        <f aca="false">G760-T760</f>
        <v>0</v>
      </c>
    </row>
    <row r="761" customFormat="false" ht="30" hidden="true" customHeight="true" outlineLevel="0" collapsed="false">
      <c r="A761" s="231" t="str">
        <f aca="false">A131</f>
        <v>    - оплата услуг по договарам ГПХ</v>
      </c>
      <c r="B761" s="231" t="str">
        <f aca="false">B131</f>
        <v>244</v>
      </c>
      <c r="C761" s="231" t="str">
        <f aca="false">C131</f>
        <v>226</v>
      </c>
      <c r="D761" s="232"/>
      <c r="E761" s="233"/>
      <c r="F761" s="233"/>
      <c r="G761" s="233"/>
      <c r="I761" s="193"/>
      <c r="R761" s="233"/>
      <c r="S761" s="233"/>
      <c r="T761" s="233"/>
      <c r="U761" s="233" t="n">
        <f aca="false">E761-R761</f>
        <v>0</v>
      </c>
      <c r="V761" s="233" t="n">
        <f aca="false">F761-S761</f>
        <v>0</v>
      </c>
      <c r="W761" s="233" t="n">
        <f aca="false">G761-T761</f>
        <v>0</v>
      </c>
    </row>
    <row r="762" customFormat="false" ht="15" hidden="true" customHeight="true" outlineLevel="0" collapsed="false">
      <c r="A762" s="231" t="str">
        <f aca="false">A132</f>
        <v>    - мониторинг охранно-пожарной сигнализации</v>
      </c>
      <c r="B762" s="231" t="str">
        <f aca="false">B132</f>
        <v>244</v>
      </c>
      <c r="C762" s="231" t="str">
        <f aca="false">C132</f>
        <v>226</v>
      </c>
      <c r="D762" s="232"/>
      <c r="E762" s="233"/>
      <c r="F762" s="233"/>
      <c r="G762" s="233"/>
      <c r="I762" s="193"/>
      <c r="R762" s="233"/>
      <c r="S762" s="233"/>
      <c r="T762" s="233"/>
      <c r="U762" s="233" t="n">
        <f aca="false">E762-R762</f>
        <v>0</v>
      </c>
      <c r="V762" s="233" t="n">
        <f aca="false">F762-S762</f>
        <v>0</v>
      </c>
      <c r="W762" s="233" t="n">
        <f aca="false">G762-T762</f>
        <v>0</v>
      </c>
    </row>
    <row r="763" customFormat="false" ht="15" hidden="true" customHeight="true" outlineLevel="0" collapsed="false">
      <c r="A763" s="231" t="str">
        <f aca="false">A133</f>
        <v>    - лабораторные исследования</v>
      </c>
      <c r="B763" s="231" t="str">
        <f aca="false">B133</f>
        <v>244</v>
      </c>
      <c r="C763" s="231" t="str">
        <f aca="false">C133</f>
        <v>226</v>
      </c>
      <c r="D763" s="232"/>
      <c r="E763" s="233"/>
      <c r="F763" s="233"/>
      <c r="G763" s="233"/>
      <c r="I763" s="193"/>
      <c r="R763" s="233"/>
      <c r="S763" s="233"/>
      <c r="T763" s="233"/>
      <c r="U763" s="233" t="n">
        <f aca="false">E763-R763</f>
        <v>0</v>
      </c>
      <c r="V763" s="233" t="n">
        <f aca="false">F763-S763</f>
        <v>0</v>
      </c>
      <c r="W763" s="233" t="n">
        <f aca="false">G763-T763</f>
        <v>0</v>
      </c>
    </row>
    <row r="764" customFormat="false" ht="15" hidden="true" customHeight="true" outlineLevel="0" collapsed="false">
      <c r="A764" s="231" t="str">
        <f aca="false">A134</f>
        <v>    - вневедомственная охрана</v>
      </c>
      <c r="B764" s="231" t="str">
        <f aca="false">B134</f>
        <v>244</v>
      </c>
      <c r="C764" s="231" t="str">
        <f aca="false">C134</f>
        <v>226</v>
      </c>
      <c r="D764" s="232"/>
      <c r="E764" s="233"/>
      <c r="F764" s="233"/>
      <c r="G764" s="233"/>
      <c r="I764" s="193"/>
      <c r="R764" s="233"/>
      <c r="S764" s="233"/>
      <c r="T764" s="233"/>
      <c r="U764" s="233" t="n">
        <f aca="false">E764-R764</f>
        <v>0</v>
      </c>
      <c r="V764" s="233" t="n">
        <f aca="false">F764-S764</f>
        <v>0</v>
      </c>
      <c r="W764" s="233" t="n">
        <f aca="false">G764-T764</f>
        <v>0</v>
      </c>
    </row>
    <row r="765" customFormat="false" ht="15" hidden="true" customHeight="true" outlineLevel="0" collapsed="false">
      <c r="A765" s="231" t="str">
        <f aca="false">A135</f>
        <v>    - лицензированная охрана</v>
      </c>
      <c r="B765" s="231" t="str">
        <f aca="false">B135</f>
        <v>244</v>
      </c>
      <c r="C765" s="231" t="str">
        <f aca="false">C135</f>
        <v>226</v>
      </c>
      <c r="D765" s="232"/>
      <c r="E765" s="233"/>
      <c r="F765" s="233"/>
      <c r="G765" s="233"/>
      <c r="I765" s="193"/>
      <c r="R765" s="233"/>
      <c r="S765" s="233"/>
      <c r="T765" s="233"/>
      <c r="U765" s="233" t="n">
        <f aca="false">E765-R765</f>
        <v>0</v>
      </c>
      <c r="V765" s="233" t="n">
        <f aca="false">F765-S765</f>
        <v>0</v>
      </c>
      <c r="W765" s="233" t="n">
        <f aca="false">G765-T765</f>
        <v>0</v>
      </c>
    </row>
    <row r="766" customFormat="false" ht="15" hidden="true" customHeight="true" outlineLevel="0" collapsed="false">
      <c r="A766" s="231" t="str">
        <f aca="false">A136</f>
        <v>    - курсы повышения квалификации</v>
      </c>
      <c r="B766" s="231" t="str">
        <f aca="false">B136</f>
        <v>244</v>
      </c>
      <c r="C766" s="231" t="str">
        <f aca="false">C136</f>
        <v>226</v>
      </c>
      <c r="D766" s="232"/>
      <c r="E766" s="233"/>
      <c r="F766" s="233"/>
      <c r="G766" s="233"/>
      <c r="I766" s="193"/>
      <c r="R766" s="233"/>
      <c r="S766" s="233"/>
      <c r="T766" s="233"/>
      <c r="U766" s="233" t="n">
        <f aca="false">E766-R766</f>
        <v>0</v>
      </c>
      <c r="V766" s="233" t="n">
        <f aca="false">F766-S766</f>
        <v>0</v>
      </c>
      <c r="W766" s="233" t="n">
        <f aca="false">G766-T766</f>
        <v>0</v>
      </c>
    </row>
    <row r="767" customFormat="false" ht="15" hidden="true" customHeight="true" outlineLevel="0" collapsed="false">
      <c r="A767" s="231" t="str">
        <f aca="false">A137</f>
        <v>    - монтаж охранно-пожарной сигнализации</v>
      </c>
      <c r="B767" s="231" t="str">
        <f aca="false">B137</f>
        <v>244</v>
      </c>
      <c r="C767" s="231" t="str">
        <f aca="false">C137</f>
        <v>228</v>
      </c>
      <c r="D767" s="232"/>
      <c r="E767" s="233"/>
      <c r="F767" s="233"/>
      <c r="G767" s="233"/>
      <c r="I767" s="193"/>
      <c r="R767" s="233"/>
      <c r="S767" s="233"/>
      <c r="T767" s="233"/>
      <c r="U767" s="233" t="n">
        <f aca="false">E767-R767</f>
        <v>0</v>
      </c>
      <c r="V767" s="233" t="n">
        <f aca="false">F767-S767</f>
        <v>0</v>
      </c>
      <c r="W767" s="233" t="n">
        <f aca="false">G767-T767</f>
        <v>0</v>
      </c>
    </row>
    <row r="768" customFormat="false" ht="30" hidden="true" customHeight="true" outlineLevel="0" collapsed="false">
      <c r="A768" s="231" t="str">
        <f aca="false">A138</f>
        <v> - выплаты ув.сотрудникам и их родственникам (3 дн.б/л, МП)</v>
      </c>
      <c r="B768" s="231" t="str">
        <f aca="false">B138</f>
        <v>321</v>
      </c>
      <c r="C768" s="231" t="str">
        <f aca="false">C138</f>
        <v>264</v>
      </c>
      <c r="D768" s="245" t="s">
        <v>34</v>
      </c>
      <c r="E768" s="233"/>
      <c r="F768" s="233"/>
      <c r="G768" s="233"/>
      <c r="I768" s="193"/>
      <c r="R768" s="233"/>
      <c r="S768" s="233"/>
      <c r="T768" s="233"/>
      <c r="U768" s="233" t="n">
        <f aca="false">E768-R768</f>
        <v>0</v>
      </c>
      <c r="V768" s="233" t="n">
        <f aca="false">F768-S768</f>
        <v>0</v>
      </c>
      <c r="W768" s="233" t="n">
        <f aca="false">G768-T768</f>
        <v>0</v>
      </c>
    </row>
    <row r="769" customFormat="false" ht="15" hidden="true" customHeight="true" outlineLevel="0" collapsed="false">
      <c r="A769" s="231" t="str">
        <f aca="false">A139</f>
        <v> - выплата МП неработающим пенсионерам</v>
      </c>
      <c r="B769" s="231" t="str">
        <f aca="false">B139</f>
        <v>321</v>
      </c>
      <c r="C769" s="231" t="str">
        <f aca="false">C139</f>
        <v>296</v>
      </c>
      <c r="D769" s="245" t="s">
        <v>34</v>
      </c>
      <c r="E769" s="233"/>
      <c r="F769" s="233"/>
      <c r="G769" s="233"/>
      <c r="I769" s="193"/>
      <c r="R769" s="233"/>
      <c r="S769" s="233"/>
      <c r="T769" s="233"/>
      <c r="U769" s="233" t="n">
        <f aca="false">E769-R769</f>
        <v>0</v>
      </c>
      <c r="V769" s="233" t="n">
        <f aca="false">F769-S769</f>
        <v>0</v>
      </c>
      <c r="W769" s="233" t="n">
        <f aca="false">G769-T769</f>
        <v>0</v>
      </c>
    </row>
    <row r="770" s="240" customFormat="true" ht="15" hidden="true" customHeight="true" outlineLevel="0" collapsed="false">
      <c r="A770" s="231" t="str">
        <f aca="false">A140</f>
        <v> - прочие налоги и сборы</v>
      </c>
      <c r="B770" s="231" t="str">
        <f aca="false">B140</f>
        <v>852</v>
      </c>
      <c r="C770" s="231" t="str">
        <f aca="false">C140</f>
        <v>291</v>
      </c>
      <c r="D770" s="232" t="s">
        <v>34</v>
      </c>
      <c r="E770" s="233"/>
      <c r="F770" s="233"/>
      <c r="G770" s="233"/>
      <c r="H770" s="239"/>
      <c r="I770" s="239"/>
      <c r="R770" s="233"/>
      <c r="S770" s="233"/>
      <c r="T770" s="233"/>
      <c r="U770" s="233" t="n">
        <f aca="false">E770-R770</f>
        <v>0</v>
      </c>
      <c r="V770" s="233" t="n">
        <f aca="false">F770-S770</f>
        <v>0</v>
      </c>
      <c r="W770" s="233" t="n">
        <f aca="false">G770-T770</f>
        <v>0</v>
      </c>
    </row>
    <row r="771" s="240" customFormat="true" ht="45" hidden="true" customHeight="true" outlineLevel="0" collapsed="false">
      <c r="A771" s="231" t="str">
        <f aca="false">A141</f>
        <v> - пеня</v>
      </c>
      <c r="B771" s="231" t="str">
        <f aca="false">B141</f>
        <v>853</v>
      </c>
      <c r="C771" s="231" t="str">
        <f aca="false">C141</f>
        <v>292,
295,
293</v>
      </c>
      <c r="D771" s="232" t="s">
        <v>34</v>
      </c>
      <c r="E771" s="233"/>
      <c r="F771" s="233"/>
      <c r="G771" s="233"/>
      <c r="I771" s="239"/>
      <c r="R771" s="233"/>
      <c r="S771" s="233"/>
      <c r="T771" s="233"/>
      <c r="U771" s="233" t="n">
        <f aca="false">E771-R771</f>
        <v>0</v>
      </c>
      <c r="V771" s="233" t="n">
        <f aca="false">F771-S771</f>
        <v>0</v>
      </c>
      <c r="W771" s="233" t="n">
        <f aca="false">G771-T771</f>
        <v>0</v>
      </c>
    </row>
    <row r="772" customFormat="false" ht="15" hidden="true" customHeight="true" outlineLevel="0" collapsed="false">
      <c r="A772" s="231" t="str">
        <f aca="false">A142</f>
        <v> - налог на имущество и землю</v>
      </c>
      <c r="B772" s="231" t="str">
        <f aca="false">B142</f>
        <v>851</v>
      </c>
      <c r="C772" s="231" t="str">
        <f aca="false">C142</f>
        <v>291</v>
      </c>
      <c r="D772" s="232" t="s">
        <v>34</v>
      </c>
      <c r="E772" s="233"/>
      <c r="F772" s="233"/>
      <c r="G772" s="233"/>
      <c r="H772" s="193"/>
      <c r="I772" s="193"/>
      <c r="R772" s="233"/>
      <c r="S772" s="233"/>
      <c r="T772" s="233"/>
      <c r="U772" s="233" t="n">
        <f aca="false">E772-R772</f>
        <v>0</v>
      </c>
      <c r="V772" s="233" t="n">
        <f aca="false">F772-S772</f>
        <v>0</v>
      </c>
      <c r="W772" s="233" t="n">
        <f aca="false">G772-T772</f>
        <v>0</v>
      </c>
    </row>
    <row r="773" customFormat="false" ht="30" hidden="true" customHeight="true" outlineLevel="0" collapsed="false">
      <c r="A773" s="231" t="str">
        <f aca="false">A143</f>
        <v> - компенсация расходов (морального вреда) по решению суда</v>
      </c>
      <c r="B773" s="231" t="str">
        <f aca="false">B143</f>
        <v>831</v>
      </c>
      <c r="C773" s="231" t="str">
        <f aca="false">C143</f>
        <v>296</v>
      </c>
      <c r="D773" s="232" t="s">
        <v>34</v>
      </c>
      <c r="E773" s="233"/>
      <c r="F773" s="233"/>
      <c r="G773" s="233"/>
      <c r="H773" s="193"/>
      <c r="I773" s="193"/>
      <c r="R773" s="233"/>
      <c r="S773" s="233"/>
      <c r="T773" s="233"/>
      <c r="U773" s="233" t="n">
        <f aca="false">E773-R773</f>
        <v>0</v>
      </c>
      <c r="V773" s="233" t="n">
        <f aca="false">F773-S773</f>
        <v>0</v>
      </c>
      <c r="W773" s="233" t="n">
        <f aca="false">G773-T773</f>
        <v>0</v>
      </c>
    </row>
    <row r="774" customFormat="false" ht="30" hidden="true" customHeight="true" outlineLevel="0" collapsed="false">
      <c r="A774" s="231" t="n">
        <f aca="false">A1223</f>
        <v>0</v>
      </c>
      <c r="B774" s="231" t="str">
        <f aca="false">B144</f>
        <v>243</v>
      </c>
      <c r="C774" s="231" t="str">
        <f aca="false">C144</f>
        <v>226</v>
      </c>
      <c r="D774" s="232"/>
      <c r="E774" s="233"/>
      <c r="F774" s="233"/>
      <c r="G774" s="233"/>
      <c r="H774" s="193"/>
      <c r="I774" s="193"/>
      <c r="R774" s="233"/>
      <c r="S774" s="233"/>
      <c r="T774" s="233"/>
      <c r="U774" s="233"/>
      <c r="V774" s="233"/>
      <c r="W774" s="233"/>
    </row>
    <row r="775" s="248" customFormat="true" ht="14.25" hidden="true" customHeight="true" outlineLevel="0" collapsed="false">
      <c r="A775" s="252" t="str">
        <f aca="false">A145</f>
        <v> - увеличение стоимости основных средств</v>
      </c>
      <c r="B775" s="252" t="str">
        <f aca="false">B145</f>
        <v>244</v>
      </c>
      <c r="C775" s="252" t="str">
        <f aca="false">C145</f>
        <v>310</v>
      </c>
      <c r="D775" s="245"/>
      <c r="E775" s="216" t="n">
        <f aca="false">SUM(E776:E784)</f>
        <v>0</v>
      </c>
      <c r="F775" s="216" t="n">
        <f aca="false">SUM(F776:F784)</f>
        <v>0</v>
      </c>
      <c r="G775" s="216" t="n">
        <f aca="false">SUM(G776:G784)</f>
        <v>0</v>
      </c>
      <c r="H775" s="247"/>
      <c r="I775" s="247"/>
      <c r="R775" s="216"/>
      <c r="S775" s="216"/>
      <c r="T775" s="216"/>
      <c r="U775" s="216" t="n">
        <f aca="false">E775-R775</f>
        <v>0</v>
      </c>
      <c r="V775" s="216" t="n">
        <f aca="false">F775-S775</f>
        <v>0</v>
      </c>
      <c r="W775" s="216" t="n">
        <f aca="false">G775-T775</f>
        <v>0</v>
      </c>
    </row>
    <row r="776" s="240" customFormat="true" ht="15" hidden="true" customHeight="true" outlineLevel="0" collapsed="false">
      <c r="A776" s="251" t="str">
        <f aca="false">A146</f>
        <v> - компьютерная техника</v>
      </c>
      <c r="B776" s="251" t="str">
        <f aca="false">B146</f>
        <v>244</v>
      </c>
      <c r="C776" s="251" t="str">
        <f aca="false">C146</f>
        <v>310</v>
      </c>
      <c r="D776" s="345"/>
      <c r="E776" s="344"/>
      <c r="F776" s="344"/>
      <c r="G776" s="344"/>
      <c r="H776" s="239"/>
      <c r="I776" s="239"/>
      <c r="R776" s="344"/>
      <c r="S776" s="344"/>
      <c r="T776" s="344"/>
      <c r="U776" s="344" t="n">
        <f aca="false">E776-R776</f>
        <v>0</v>
      </c>
      <c r="V776" s="344" t="n">
        <f aca="false">F776-S776</f>
        <v>0</v>
      </c>
      <c r="W776" s="344" t="n">
        <f aca="false">G776-T776</f>
        <v>0</v>
      </c>
    </row>
    <row r="777" s="240" customFormat="true" ht="15" hidden="true" customHeight="true" outlineLevel="0" collapsed="false">
      <c r="A777" s="251" t="str">
        <f aca="false">A147</f>
        <v> - кондиционеры</v>
      </c>
      <c r="B777" s="251" t="str">
        <f aca="false">B147</f>
        <v>244</v>
      </c>
      <c r="C777" s="251" t="str">
        <f aca="false">C147</f>
        <v>310</v>
      </c>
      <c r="D777" s="345"/>
      <c r="E777" s="344"/>
      <c r="F777" s="344"/>
      <c r="G777" s="344"/>
      <c r="H777" s="239"/>
      <c r="I777" s="239"/>
      <c r="R777" s="344"/>
      <c r="S777" s="344"/>
      <c r="T777" s="344"/>
      <c r="U777" s="344" t="n">
        <f aca="false">E777-R777</f>
        <v>0</v>
      </c>
      <c r="V777" s="344" t="n">
        <f aca="false">F777-S777</f>
        <v>0</v>
      </c>
      <c r="W777" s="344" t="n">
        <f aca="false">G777-T777</f>
        <v>0</v>
      </c>
    </row>
    <row r="778" s="240" customFormat="true" ht="15" hidden="true" customHeight="true" outlineLevel="0" collapsed="false">
      <c r="A778" s="251" t="str">
        <f aca="false">A148</f>
        <v> - мебель</v>
      </c>
      <c r="B778" s="251" t="str">
        <f aca="false">B148</f>
        <v>244</v>
      </c>
      <c r="C778" s="251" t="str">
        <f aca="false">C148</f>
        <v>310</v>
      </c>
      <c r="D778" s="345"/>
      <c r="E778" s="344"/>
      <c r="F778" s="344"/>
      <c r="G778" s="344"/>
      <c r="H778" s="239"/>
      <c r="I778" s="239"/>
      <c r="R778" s="344"/>
      <c r="S778" s="344"/>
      <c r="T778" s="344"/>
      <c r="U778" s="344" t="n">
        <f aca="false">E778-R778</f>
        <v>0</v>
      </c>
      <c r="V778" s="344" t="n">
        <f aca="false">F778-S778</f>
        <v>0</v>
      </c>
      <c r="W778" s="344" t="n">
        <f aca="false">G778-T778</f>
        <v>0</v>
      </c>
    </row>
    <row r="779" s="240" customFormat="true" ht="15" hidden="true" customHeight="true" outlineLevel="0" collapsed="false">
      <c r="A779" s="251" t="str">
        <f aca="false">A149</f>
        <v> - оборудование</v>
      </c>
      <c r="B779" s="251" t="str">
        <f aca="false">B149</f>
        <v>244</v>
      </c>
      <c r="C779" s="251" t="str">
        <f aca="false">C149</f>
        <v>310</v>
      </c>
      <c r="D779" s="345"/>
      <c r="E779" s="344"/>
      <c r="F779" s="344"/>
      <c r="G779" s="344"/>
      <c r="H779" s="239"/>
      <c r="I779" s="239"/>
      <c r="R779" s="344"/>
      <c r="S779" s="344"/>
      <c r="T779" s="344"/>
      <c r="U779" s="344" t="n">
        <f aca="false">E779-R779</f>
        <v>0</v>
      </c>
      <c r="V779" s="344" t="n">
        <f aca="false">F779-S779</f>
        <v>0</v>
      </c>
      <c r="W779" s="344" t="n">
        <f aca="false">G779-T779</f>
        <v>0</v>
      </c>
    </row>
    <row r="780" s="240" customFormat="true" ht="15" hidden="true" customHeight="true" outlineLevel="0" collapsed="false">
      <c r="A780" s="251" t="str">
        <f aca="false">A150</f>
        <v> - инструмент и инвентарь</v>
      </c>
      <c r="B780" s="251" t="str">
        <f aca="false">B150</f>
        <v>244</v>
      </c>
      <c r="C780" s="251" t="str">
        <f aca="false">C150</f>
        <v>310</v>
      </c>
      <c r="D780" s="345"/>
      <c r="E780" s="344"/>
      <c r="F780" s="344"/>
      <c r="G780" s="344"/>
      <c r="H780" s="239"/>
      <c r="I780" s="239"/>
      <c r="R780" s="344"/>
      <c r="S780" s="344"/>
      <c r="T780" s="344"/>
      <c r="U780" s="344" t="n">
        <f aca="false">E780-R780</f>
        <v>0</v>
      </c>
      <c r="V780" s="344" t="n">
        <f aca="false">F780-S780</f>
        <v>0</v>
      </c>
      <c r="W780" s="344" t="n">
        <f aca="false">G780-T780</f>
        <v>0</v>
      </c>
    </row>
    <row r="781" s="240" customFormat="true" ht="15" hidden="true" customHeight="true" outlineLevel="0" collapsed="false">
      <c r="A781" s="251" t="str">
        <f aca="false">A151</f>
        <v> - игрушки</v>
      </c>
      <c r="B781" s="251" t="str">
        <f aca="false">B151</f>
        <v>244</v>
      </c>
      <c r="C781" s="251" t="str">
        <f aca="false">C151</f>
        <v>310</v>
      </c>
      <c r="D781" s="345"/>
      <c r="E781" s="344"/>
      <c r="F781" s="344"/>
      <c r="G781" s="344"/>
      <c r="H781" s="239"/>
      <c r="I781" s="239"/>
      <c r="R781" s="344"/>
      <c r="S781" s="344"/>
      <c r="T781" s="344"/>
      <c r="U781" s="344" t="n">
        <f aca="false">E781-R781</f>
        <v>0</v>
      </c>
      <c r="V781" s="344" t="n">
        <f aca="false">F781-S781</f>
        <v>0</v>
      </c>
      <c r="W781" s="344" t="n">
        <f aca="false">G781-T781</f>
        <v>0</v>
      </c>
    </row>
    <row r="782" s="240" customFormat="true" ht="15" hidden="true" customHeight="true" outlineLevel="0" collapsed="false">
      <c r="A782" s="251" t="str">
        <f aca="false">A152</f>
        <v> - противопожарные средства</v>
      </c>
      <c r="B782" s="251" t="str">
        <f aca="false">B152</f>
        <v>244</v>
      </c>
      <c r="C782" s="251" t="str">
        <f aca="false">C152</f>
        <v>310</v>
      </c>
      <c r="D782" s="345"/>
      <c r="E782" s="344"/>
      <c r="F782" s="344"/>
      <c r="G782" s="344"/>
      <c r="H782" s="239"/>
      <c r="I782" s="239"/>
      <c r="R782" s="344"/>
      <c r="S782" s="344"/>
      <c r="T782" s="344"/>
      <c r="U782" s="344" t="n">
        <f aca="false">E782-R782</f>
        <v>0</v>
      </c>
      <c r="V782" s="344" t="n">
        <f aca="false">F782-S782</f>
        <v>0</v>
      </c>
      <c r="W782" s="344" t="n">
        <f aca="false">G782-T782</f>
        <v>0</v>
      </c>
    </row>
    <row r="783" s="240" customFormat="true" ht="15" hidden="true" customHeight="true" outlineLevel="0" collapsed="false">
      <c r="A783" s="251" t="str">
        <f aca="false">A153</f>
        <v> - кресла</v>
      </c>
      <c r="B783" s="251" t="str">
        <f aca="false">B153</f>
        <v>244</v>
      </c>
      <c r="C783" s="251" t="str">
        <f aca="false">C153</f>
        <v>310</v>
      </c>
      <c r="D783" s="345"/>
      <c r="E783" s="344"/>
      <c r="F783" s="344"/>
      <c r="G783" s="344"/>
      <c r="H783" s="239"/>
      <c r="I783" s="239"/>
      <c r="R783" s="344"/>
      <c r="S783" s="344"/>
      <c r="T783" s="344"/>
      <c r="U783" s="344" t="n">
        <f aca="false">E783-R783</f>
        <v>0</v>
      </c>
      <c r="V783" s="344" t="n">
        <f aca="false">F783-S783</f>
        <v>0</v>
      </c>
      <c r="W783" s="344" t="n">
        <f aca="false">G783-T783</f>
        <v>0</v>
      </c>
    </row>
    <row r="784" s="240" customFormat="true" ht="15" hidden="true" customHeight="true" outlineLevel="0" collapsed="false">
      <c r="A784" s="251" t="str">
        <f aca="false">A154</f>
        <v> - металлические входные двери</v>
      </c>
      <c r="B784" s="251" t="str">
        <f aca="false">B154</f>
        <v>244</v>
      </c>
      <c r="C784" s="251" t="str">
        <f aca="false">C154</f>
        <v>310</v>
      </c>
      <c r="D784" s="345"/>
      <c r="E784" s="344"/>
      <c r="F784" s="344"/>
      <c r="G784" s="344"/>
      <c r="H784" s="239"/>
      <c r="I784" s="239"/>
      <c r="R784" s="344"/>
      <c r="S784" s="344"/>
      <c r="T784" s="344"/>
      <c r="U784" s="344" t="n">
        <f aca="false">E784-R784</f>
        <v>0</v>
      </c>
      <c r="V784" s="344" t="n">
        <f aca="false">F784-S784</f>
        <v>0</v>
      </c>
      <c r="W784" s="344" t="n">
        <f aca="false">G784-T784</f>
        <v>0</v>
      </c>
    </row>
    <row r="785" s="196" customFormat="true" ht="30" hidden="true" customHeight="true" outlineLevel="0" collapsed="false">
      <c r="A785" s="231" t="str">
        <f aca="false">A155</f>
        <v> - увеличение стоимости материальных запасов, всего:</v>
      </c>
      <c r="B785" s="231" t="str">
        <f aca="false">B155</f>
        <v>244</v>
      </c>
      <c r="C785" s="231" t="str">
        <f aca="false">C155</f>
        <v>340</v>
      </c>
      <c r="D785" s="342"/>
      <c r="E785" s="246" t="n">
        <f aca="false">SUM(E786:E800)</f>
        <v>0</v>
      </c>
      <c r="F785" s="246" t="n">
        <f aca="false">SUM(F786:F800)</f>
        <v>0</v>
      </c>
      <c r="G785" s="246" t="n">
        <f aca="false">SUM(G786:G800)</f>
        <v>0</v>
      </c>
      <c r="H785" s="230"/>
      <c r="I785" s="230"/>
      <c r="R785" s="246"/>
      <c r="S785" s="246"/>
      <c r="T785" s="246"/>
      <c r="U785" s="246" t="n">
        <f aca="false">E785-R785</f>
        <v>0</v>
      </c>
      <c r="V785" s="246" t="n">
        <f aca="false">F785-S785</f>
        <v>0</v>
      </c>
      <c r="W785" s="246" t="n">
        <f aca="false">G785-T785</f>
        <v>0</v>
      </c>
    </row>
    <row r="786" s="240" customFormat="true" ht="15" hidden="true" customHeight="true" outlineLevel="0" collapsed="false">
      <c r="A786" s="231" t="str">
        <f aca="false">A156</f>
        <v> - бутылированная вода</v>
      </c>
      <c r="B786" s="231" t="str">
        <f aca="false">B156</f>
        <v>244</v>
      </c>
      <c r="C786" s="231" t="str">
        <f aca="false">C156</f>
        <v>342</v>
      </c>
      <c r="D786" s="232"/>
      <c r="E786" s="233"/>
      <c r="F786" s="233"/>
      <c r="G786" s="233"/>
      <c r="H786" s="239"/>
      <c r="I786" s="239"/>
      <c r="R786" s="233"/>
      <c r="S786" s="233"/>
      <c r="T786" s="233"/>
      <c r="U786" s="233" t="n">
        <f aca="false">E786-R786</f>
        <v>0</v>
      </c>
      <c r="V786" s="233" t="n">
        <f aca="false">F786-S786</f>
        <v>0</v>
      </c>
      <c r="W786" s="233" t="n">
        <f aca="false">G786-T786</f>
        <v>0</v>
      </c>
    </row>
    <row r="787" s="240" customFormat="true" ht="30" hidden="true" customHeight="true" outlineLevel="0" collapsed="false">
      <c r="A787" s="231" t="str">
        <f aca="false">A157</f>
        <v> - приобретение материалов в целях создания основных средств</v>
      </c>
      <c r="B787" s="231" t="str">
        <f aca="false">B157</f>
        <v>244</v>
      </c>
      <c r="C787" s="231" t="str">
        <f aca="false">C157</f>
        <v>347</v>
      </c>
      <c r="D787" s="232"/>
      <c r="E787" s="233"/>
      <c r="F787" s="233"/>
      <c r="G787" s="233"/>
      <c r="H787" s="239"/>
      <c r="I787" s="239"/>
      <c r="R787" s="233"/>
      <c r="S787" s="233"/>
      <c r="T787" s="233"/>
      <c r="U787" s="233" t="n">
        <f aca="false">E787-R787</f>
        <v>0</v>
      </c>
      <c r="V787" s="233" t="n">
        <f aca="false">F787-S787</f>
        <v>0</v>
      </c>
      <c r="W787" s="233" t="n">
        <f aca="false">G787-T787</f>
        <v>0</v>
      </c>
    </row>
    <row r="788" s="240" customFormat="true" ht="15" hidden="true" customHeight="true" outlineLevel="0" collapsed="false">
      <c r="A788" s="231" t="str">
        <f aca="false">A158</f>
        <v> - расходные материалы к комп.технике</v>
      </c>
      <c r="B788" s="231" t="str">
        <f aca="false">B158</f>
        <v>244</v>
      </c>
      <c r="C788" s="231" t="str">
        <f aca="false">C158</f>
        <v>346</v>
      </c>
      <c r="D788" s="232"/>
      <c r="E788" s="233"/>
      <c r="F788" s="233"/>
      <c r="G788" s="233"/>
      <c r="H788" s="239"/>
      <c r="I788" s="239"/>
      <c r="R788" s="233"/>
      <c r="S788" s="233"/>
      <c r="T788" s="233"/>
      <c r="U788" s="233" t="n">
        <f aca="false">E788-R788</f>
        <v>0</v>
      </c>
      <c r="V788" s="233" t="n">
        <f aca="false">F788-S788</f>
        <v>0</v>
      </c>
      <c r="W788" s="233" t="n">
        <f aca="false">G788-T788</f>
        <v>0</v>
      </c>
    </row>
    <row r="789" s="240" customFormat="true" ht="15" hidden="true" customHeight="true" outlineLevel="0" collapsed="false">
      <c r="A789" s="231" t="str">
        <f aca="false">A159</f>
        <v> - медикаменты</v>
      </c>
      <c r="B789" s="231" t="str">
        <f aca="false">B159</f>
        <v>244</v>
      </c>
      <c r="C789" s="231" t="str">
        <f aca="false">C159</f>
        <v>341</v>
      </c>
      <c r="D789" s="232"/>
      <c r="E789" s="233"/>
      <c r="F789" s="233"/>
      <c r="G789" s="233"/>
      <c r="H789" s="239"/>
      <c r="I789" s="239"/>
      <c r="R789" s="233"/>
      <c r="S789" s="233"/>
      <c r="T789" s="233"/>
      <c r="U789" s="233" t="n">
        <f aca="false">E789-R789</f>
        <v>0</v>
      </c>
      <c r="V789" s="233" t="n">
        <f aca="false">F789-S789</f>
        <v>0</v>
      </c>
      <c r="W789" s="233" t="n">
        <f aca="false">G789-T789</f>
        <v>0</v>
      </c>
    </row>
    <row r="790" s="240" customFormat="true" ht="15" hidden="true" customHeight="true" outlineLevel="0" collapsed="false">
      <c r="A790" s="231" t="str">
        <f aca="false">A160</f>
        <v> - строительные материалы</v>
      </c>
      <c r="B790" s="231" t="str">
        <f aca="false">B160</f>
        <v>244</v>
      </c>
      <c r="C790" s="231" t="str">
        <f aca="false">C160</f>
        <v>344</v>
      </c>
      <c r="D790" s="232"/>
      <c r="E790" s="233"/>
      <c r="F790" s="233"/>
      <c r="G790" s="233"/>
      <c r="H790" s="239"/>
      <c r="I790" s="239"/>
      <c r="R790" s="233"/>
      <c r="S790" s="233"/>
      <c r="T790" s="233"/>
      <c r="U790" s="233" t="n">
        <f aca="false">E790-R790</f>
        <v>0</v>
      </c>
      <c r="V790" s="233" t="n">
        <f aca="false">F790-S790</f>
        <v>0</v>
      </c>
      <c r="W790" s="233" t="n">
        <f aca="false">G790-T790</f>
        <v>0</v>
      </c>
    </row>
    <row r="791" s="240" customFormat="true" ht="15" hidden="true" customHeight="true" outlineLevel="0" collapsed="false">
      <c r="A791" s="231" t="str">
        <f aca="false">A161</f>
        <v> - продукты питания</v>
      </c>
      <c r="B791" s="231" t="str">
        <f aca="false">B161</f>
        <v>244</v>
      </c>
      <c r="C791" s="231" t="str">
        <f aca="false">C161</f>
        <v>342</v>
      </c>
      <c r="D791" s="232"/>
      <c r="E791" s="233"/>
      <c r="F791" s="233"/>
      <c r="G791" s="233"/>
      <c r="H791" s="239"/>
      <c r="I791" s="239"/>
      <c r="R791" s="233"/>
      <c r="S791" s="233"/>
      <c r="T791" s="233"/>
      <c r="U791" s="233" t="n">
        <f aca="false">E791-R791</f>
        <v>0</v>
      </c>
      <c r="V791" s="233" t="n">
        <f aca="false">F791-S791</f>
        <v>0</v>
      </c>
      <c r="W791" s="233" t="n">
        <f aca="false">G791-T791</f>
        <v>0</v>
      </c>
    </row>
    <row r="792" s="240" customFormat="true" ht="15" hidden="true" customHeight="true" outlineLevel="0" collapsed="false">
      <c r="A792" s="231" t="str">
        <f aca="false">A162</f>
        <v> - канцелярские товары</v>
      </c>
      <c r="B792" s="231" t="str">
        <f aca="false">B162</f>
        <v>244</v>
      </c>
      <c r="C792" s="231" t="str">
        <f aca="false">C162</f>
        <v>346</v>
      </c>
      <c r="D792" s="232"/>
      <c r="E792" s="233"/>
      <c r="F792" s="233"/>
      <c r="G792" s="233"/>
      <c r="H792" s="239"/>
      <c r="I792" s="239"/>
      <c r="R792" s="233"/>
      <c r="S792" s="233"/>
      <c r="T792" s="233"/>
      <c r="U792" s="233" t="n">
        <f aca="false">E792-R792</f>
        <v>0</v>
      </c>
      <c r="V792" s="233" t="n">
        <f aca="false">F792-S792</f>
        <v>0</v>
      </c>
      <c r="W792" s="233" t="n">
        <f aca="false">G792-T792</f>
        <v>0</v>
      </c>
    </row>
    <row r="793" s="240" customFormat="true" ht="15" hidden="true" customHeight="true" outlineLevel="0" collapsed="false">
      <c r="A793" s="231" t="str">
        <f aca="false">A163</f>
        <v> - хозяйственные товары, электрика</v>
      </c>
      <c r="B793" s="231" t="str">
        <f aca="false">B163</f>
        <v>244</v>
      </c>
      <c r="C793" s="231" t="str">
        <f aca="false">C163</f>
        <v>346</v>
      </c>
      <c r="D793" s="232"/>
      <c r="E793" s="233"/>
      <c r="F793" s="233"/>
      <c r="G793" s="233"/>
      <c r="H793" s="239"/>
      <c r="I793" s="239"/>
      <c r="R793" s="233"/>
      <c r="S793" s="233"/>
      <c r="T793" s="233"/>
      <c r="U793" s="233" t="n">
        <f aca="false">E793-R793</f>
        <v>0</v>
      </c>
      <c r="V793" s="233" t="n">
        <f aca="false">F793-S793</f>
        <v>0</v>
      </c>
      <c r="W793" s="233" t="n">
        <f aca="false">G793-T793</f>
        <v>0</v>
      </c>
    </row>
    <row r="794" s="240" customFormat="true" ht="15" hidden="true" customHeight="true" outlineLevel="0" collapsed="false">
      <c r="A794" s="231" t="str">
        <f aca="false">A164</f>
        <v> - бланки</v>
      </c>
      <c r="B794" s="231" t="str">
        <f aca="false">B164</f>
        <v>244</v>
      </c>
      <c r="C794" s="231" t="str">
        <f aca="false">C164</f>
        <v>346</v>
      </c>
      <c r="D794" s="232"/>
      <c r="E794" s="233"/>
      <c r="F794" s="233"/>
      <c r="G794" s="233"/>
      <c r="H794" s="239"/>
      <c r="I794" s="239"/>
      <c r="R794" s="233"/>
      <c r="S794" s="233"/>
      <c r="T794" s="233"/>
      <c r="U794" s="233" t="n">
        <f aca="false">E794-R794</f>
        <v>0</v>
      </c>
      <c r="V794" s="233" t="n">
        <f aca="false">F794-S794</f>
        <v>0</v>
      </c>
      <c r="W794" s="233" t="n">
        <f aca="false">G794-T794</f>
        <v>0</v>
      </c>
    </row>
    <row r="795" s="240" customFormat="true" ht="15" hidden="true" customHeight="true" outlineLevel="0" collapsed="false">
      <c r="A795" s="231" t="str">
        <f aca="false">A165</f>
        <v> - моющие</v>
      </c>
      <c r="B795" s="231" t="str">
        <f aca="false">B165</f>
        <v>244</v>
      </c>
      <c r="C795" s="231" t="str">
        <f aca="false">C165</f>
        <v>346</v>
      </c>
      <c r="D795" s="232"/>
      <c r="E795" s="233"/>
      <c r="F795" s="233"/>
      <c r="G795" s="233"/>
      <c r="H795" s="239"/>
      <c r="I795" s="239"/>
      <c r="R795" s="233"/>
      <c r="S795" s="233"/>
      <c r="T795" s="233"/>
      <c r="U795" s="233" t="n">
        <f aca="false">E795-R795</f>
        <v>0</v>
      </c>
      <c r="V795" s="233" t="n">
        <f aca="false">F795-S795</f>
        <v>0</v>
      </c>
      <c r="W795" s="233" t="n">
        <f aca="false">G795-T795</f>
        <v>0</v>
      </c>
    </row>
    <row r="796" s="240" customFormat="true" ht="15" hidden="true" customHeight="true" outlineLevel="0" collapsed="false">
      <c r="A796" s="231" t="str">
        <f aca="false">A166</f>
        <v> - новогодние подарки детям сотрудников</v>
      </c>
      <c r="B796" s="231" t="str">
        <f aca="false">B166</f>
        <v>244</v>
      </c>
      <c r="C796" s="231" t="str">
        <f aca="false">C166</f>
        <v>349</v>
      </c>
      <c r="D796" s="232"/>
      <c r="E796" s="233"/>
      <c r="F796" s="233"/>
      <c r="G796" s="233"/>
      <c r="H796" s="239"/>
      <c r="I796" s="239"/>
      <c r="R796" s="233"/>
      <c r="S796" s="233"/>
      <c r="T796" s="233"/>
      <c r="U796" s="233" t="n">
        <f aca="false">E796-R796</f>
        <v>0</v>
      </c>
      <c r="V796" s="233" t="n">
        <f aca="false">F796-S796</f>
        <v>0</v>
      </c>
      <c r="W796" s="233" t="n">
        <f aca="false">G796-T796</f>
        <v>0</v>
      </c>
    </row>
    <row r="797" s="240" customFormat="true" ht="15" hidden="true" customHeight="true" outlineLevel="0" collapsed="false">
      <c r="A797" s="231" t="str">
        <f aca="false">A167</f>
        <v> - новогодние подарки сотрудникам</v>
      </c>
      <c r="B797" s="231" t="str">
        <f aca="false">B167</f>
        <v>244</v>
      </c>
      <c r="C797" s="231" t="str">
        <f aca="false">C167</f>
        <v>349</v>
      </c>
      <c r="D797" s="232"/>
      <c r="E797" s="233"/>
      <c r="F797" s="233"/>
      <c r="G797" s="233"/>
      <c r="H797" s="239"/>
      <c r="I797" s="239"/>
      <c r="R797" s="233"/>
      <c r="S797" s="233"/>
      <c r="T797" s="233"/>
      <c r="U797" s="233" t="n">
        <f aca="false">E797-R797</f>
        <v>0</v>
      </c>
      <c r="V797" s="233" t="n">
        <f aca="false">F797-S797</f>
        <v>0</v>
      </c>
      <c r="W797" s="233" t="n">
        <f aca="false">G797-T797</f>
        <v>0</v>
      </c>
    </row>
    <row r="798" s="240" customFormat="true" ht="15" hidden="true" customHeight="true" outlineLevel="0" collapsed="false">
      <c r="A798" s="231" t="str">
        <f aca="false">A168</f>
        <v> - прочие материальные запасы</v>
      </c>
      <c r="B798" s="231" t="str">
        <f aca="false">B168</f>
        <v>244</v>
      </c>
      <c r="C798" s="231" t="str">
        <f aca="false">C168</f>
        <v>346</v>
      </c>
      <c r="D798" s="232"/>
      <c r="E798" s="233"/>
      <c r="F798" s="233"/>
      <c r="G798" s="233"/>
      <c r="H798" s="239"/>
      <c r="I798" s="239"/>
      <c r="R798" s="233"/>
      <c r="S798" s="233"/>
      <c r="T798" s="233"/>
      <c r="U798" s="233" t="n">
        <f aca="false">E798-R798</f>
        <v>0</v>
      </c>
      <c r="V798" s="233" t="n">
        <f aca="false">F798-S798</f>
        <v>0</v>
      </c>
      <c r="W798" s="233" t="n">
        <f aca="false">G798-T798</f>
        <v>0</v>
      </c>
    </row>
    <row r="799" s="240" customFormat="true" ht="15" hidden="true" customHeight="true" outlineLevel="0" collapsed="false">
      <c r="A799" s="231" t="str">
        <f aca="false">A169</f>
        <v> - спецодежда МОП</v>
      </c>
      <c r="B799" s="231" t="str">
        <f aca="false">B169</f>
        <v>244</v>
      </c>
      <c r="C799" s="231" t="str">
        <f aca="false">C169</f>
        <v>345</v>
      </c>
      <c r="D799" s="232"/>
      <c r="E799" s="233"/>
      <c r="F799" s="233"/>
      <c r="G799" s="233"/>
      <c r="H799" s="239"/>
      <c r="I799" s="239"/>
      <c r="R799" s="233"/>
      <c r="S799" s="233"/>
      <c r="T799" s="233"/>
      <c r="U799" s="233" t="n">
        <f aca="false">E799-R799</f>
        <v>0</v>
      </c>
      <c r="V799" s="233" t="n">
        <f aca="false">F799-S799</f>
        <v>0</v>
      </c>
      <c r="W799" s="233" t="n">
        <f aca="false">G799-T799</f>
        <v>0</v>
      </c>
    </row>
    <row r="800" s="240" customFormat="true" ht="15" hidden="true" customHeight="true" outlineLevel="0" collapsed="false">
      <c r="A800" s="231" t="str">
        <f aca="false">A170</f>
        <v> - лагерь дневного пребывания</v>
      </c>
      <c r="B800" s="231" t="str">
        <f aca="false">B170</f>
        <v>244</v>
      </c>
      <c r="C800" s="231" t="str">
        <f aca="false">C170</f>
        <v>346</v>
      </c>
      <c r="D800" s="232"/>
      <c r="E800" s="233"/>
      <c r="F800" s="233"/>
      <c r="G800" s="233"/>
      <c r="H800" s="239"/>
      <c r="I800" s="239"/>
      <c r="R800" s="233"/>
      <c r="S800" s="233"/>
      <c r="T800" s="233"/>
      <c r="U800" s="233" t="n">
        <f aca="false">E800-R800</f>
        <v>0</v>
      </c>
      <c r="V800" s="233" t="n">
        <f aca="false">F800-S800</f>
        <v>0</v>
      </c>
      <c r="W800" s="233" t="n">
        <f aca="false">G800-T800</f>
        <v>0</v>
      </c>
    </row>
    <row r="801" s="196" customFormat="true" ht="14.25" hidden="false" customHeight="true" outlineLevel="0" collapsed="false">
      <c r="A801" s="265" t="s">
        <v>774</v>
      </c>
      <c r="B801" s="266"/>
      <c r="C801" s="266"/>
      <c r="D801" s="266" t="s">
        <v>34</v>
      </c>
      <c r="E801" s="267" t="n">
        <f aca="false">SUM(E802,E803,E804,E805,E806,E807,E808,E816,E814,E840,E858,E860,E861,E862,E863,E865,E875,E812,E815,E859,E811,E813,E857,E864)</f>
        <v>5675572.4</v>
      </c>
      <c r="F801" s="267" t="n">
        <f aca="false">SUM(F802,F803,F804,F805,F806,F807,F808,F816,F814,F840,F858,F860,F861,F862,F863,F865,F875,F812,F815,F859,F811,F813,F857,F864)</f>
        <v>5123020</v>
      </c>
      <c r="G801" s="267" t="n">
        <f aca="false">SUM(G802,G803,G804,G805,G806,G807,G808,G816,G814,G840,G858,G860,G861,G862,G863,G865,G875,G812,G815,G859,G811,G813,G857,G864)</f>
        <v>5123020</v>
      </c>
      <c r="H801" s="352" t="s">
        <v>862</v>
      </c>
      <c r="R801" s="216"/>
      <c r="S801" s="216"/>
      <c r="T801" s="216"/>
      <c r="U801" s="216" t="n">
        <f aca="false">E801-R801</f>
        <v>5675572.4</v>
      </c>
      <c r="V801" s="216" t="n">
        <f aca="false">F801-S801</f>
        <v>5123020</v>
      </c>
      <c r="W801" s="216" t="n">
        <f aca="false">G801-T801</f>
        <v>5123020</v>
      </c>
    </row>
    <row r="802" customFormat="false" ht="15" hidden="true" customHeight="true" outlineLevel="0" collapsed="false">
      <c r="A802" s="348" t="str">
        <f aca="false">A82</f>
        <v> - заработная плата</v>
      </c>
      <c r="B802" s="348" t="str">
        <f aca="false">B82</f>
        <v>111</v>
      </c>
      <c r="C802" s="348" t="str">
        <f aca="false">C82</f>
        <v>211</v>
      </c>
      <c r="D802" s="232" t="s">
        <v>34</v>
      </c>
      <c r="E802" s="233"/>
      <c r="F802" s="233"/>
      <c r="G802" s="233"/>
      <c r="H802" s="193"/>
      <c r="R802" s="233"/>
      <c r="S802" s="233"/>
      <c r="T802" s="233"/>
      <c r="U802" s="233" t="n">
        <f aca="false">E802-R802</f>
        <v>0</v>
      </c>
      <c r="V802" s="233" t="n">
        <f aca="false">F802-S802</f>
        <v>0</v>
      </c>
      <c r="W802" s="233" t="n">
        <f aca="false">G802-T802</f>
        <v>0</v>
      </c>
    </row>
    <row r="803" customFormat="false" ht="15" hidden="true" customHeight="true" outlineLevel="0" collapsed="false">
      <c r="A803" s="231" t="str">
        <f aca="false">A83</f>
        <v> - 3 дн б/л за счет работодателя</v>
      </c>
      <c r="B803" s="231" t="str">
        <f aca="false">B83</f>
        <v>111</v>
      </c>
      <c r="C803" s="231" t="str">
        <f aca="false">C83</f>
        <v>266</v>
      </c>
      <c r="D803" s="232" t="s">
        <v>34</v>
      </c>
      <c r="E803" s="233"/>
      <c r="F803" s="233"/>
      <c r="G803" s="233"/>
      <c r="H803" s="193"/>
      <c r="R803" s="233"/>
      <c r="S803" s="233"/>
      <c r="T803" s="233"/>
      <c r="U803" s="233" t="n">
        <f aca="false">E803-R803</f>
        <v>0</v>
      </c>
      <c r="V803" s="233" t="n">
        <f aca="false">F803-S803</f>
        <v>0</v>
      </c>
      <c r="W803" s="233" t="n">
        <f aca="false">G803-T803</f>
        <v>0</v>
      </c>
    </row>
    <row r="804" s="240" customFormat="true" ht="15" hidden="true" customHeight="true" outlineLevel="0" collapsed="false">
      <c r="A804" s="231" t="str">
        <f aca="false">A84</f>
        <v> - пособие по уходу за ребенком</v>
      </c>
      <c r="B804" s="231" t="str">
        <f aca="false">B84</f>
        <v>112</v>
      </c>
      <c r="C804" s="231" t="str">
        <f aca="false">C84</f>
        <v>266</v>
      </c>
      <c r="D804" s="232" t="s">
        <v>34</v>
      </c>
      <c r="E804" s="233"/>
      <c r="F804" s="233"/>
      <c r="G804" s="233"/>
      <c r="H804" s="239"/>
      <c r="I804" s="239"/>
      <c r="R804" s="233"/>
      <c r="S804" s="233"/>
      <c r="T804" s="233"/>
      <c r="U804" s="233" t="n">
        <f aca="false">E804-R804</f>
        <v>0</v>
      </c>
      <c r="V804" s="233" t="n">
        <f aca="false">F804-S804</f>
        <v>0</v>
      </c>
      <c r="W804" s="233" t="n">
        <f aca="false">G804-T804</f>
        <v>0</v>
      </c>
    </row>
    <row r="805" s="240" customFormat="true" ht="15" hidden="true" customHeight="true" outlineLevel="0" collapsed="false">
      <c r="A805" s="231" t="str">
        <f aca="false">A85</f>
        <v> - предварительный мед.осмотр (возм.расх.)</v>
      </c>
      <c r="B805" s="231" t="str">
        <f aca="false">B85</f>
        <v>112</v>
      </c>
      <c r="C805" s="231" t="str">
        <f aca="false">C85</f>
        <v>226</v>
      </c>
      <c r="D805" s="232" t="s">
        <v>34</v>
      </c>
      <c r="E805" s="233"/>
      <c r="F805" s="233"/>
      <c r="G805" s="233"/>
      <c r="H805" s="239"/>
      <c r="I805" s="239"/>
      <c r="R805" s="233"/>
      <c r="S805" s="233"/>
      <c r="T805" s="233"/>
      <c r="U805" s="233" t="n">
        <f aca="false">E805-R805</f>
        <v>0</v>
      </c>
      <c r="V805" s="233" t="n">
        <f aca="false">F805-S805</f>
        <v>0</v>
      </c>
      <c r="W805" s="233" t="n">
        <f aca="false">G805-T805</f>
        <v>0</v>
      </c>
    </row>
    <row r="806" s="240" customFormat="true" ht="15" hidden="true" customHeight="true" outlineLevel="0" collapsed="false">
      <c r="A806" s="231" t="str">
        <f aca="false">A86</f>
        <v> - выходное пособие</v>
      </c>
      <c r="B806" s="231" t="str">
        <f aca="false">B86</f>
        <v>112</v>
      </c>
      <c r="C806" s="231" t="str">
        <f aca="false">C86</f>
        <v>266</v>
      </c>
      <c r="D806" s="232" t="s">
        <v>34</v>
      </c>
      <c r="E806" s="233"/>
      <c r="F806" s="233"/>
      <c r="G806" s="233"/>
      <c r="H806" s="239"/>
      <c r="I806" s="239"/>
      <c r="R806" s="233"/>
      <c r="S806" s="233"/>
      <c r="T806" s="233"/>
      <c r="U806" s="233" t="n">
        <f aca="false">E806-R806</f>
        <v>0</v>
      </c>
      <c r="V806" s="233" t="n">
        <f aca="false">F806-S806</f>
        <v>0</v>
      </c>
      <c r="W806" s="233" t="n">
        <f aca="false">G806-T806</f>
        <v>0</v>
      </c>
    </row>
    <row r="807" customFormat="false" ht="15" hidden="true" customHeight="true" outlineLevel="0" collapsed="false">
      <c r="A807" s="231" t="str">
        <f aca="false">A87</f>
        <v> - начисления на оплату труда</v>
      </c>
      <c r="B807" s="231" t="str">
        <f aca="false">B87</f>
        <v>119</v>
      </c>
      <c r="C807" s="231" t="str">
        <f aca="false">C87</f>
        <v>213</v>
      </c>
      <c r="D807" s="232" t="s">
        <v>34</v>
      </c>
      <c r="E807" s="233"/>
      <c r="F807" s="233"/>
      <c r="G807" s="233"/>
      <c r="H807" s="193"/>
      <c r="R807" s="233"/>
      <c r="S807" s="233"/>
      <c r="T807" s="233"/>
      <c r="U807" s="233" t="n">
        <f aca="false">E807-R807</f>
        <v>0</v>
      </c>
      <c r="V807" s="233" t="n">
        <f aca="false">F807-S807</f>
        <v>0</v>
      </c>
      <c r="W807" s="233" t="n">
        <f aca="false">G807-T807</f>
        <v>0</v>
      </c>
    </row>
    <row r="808" s="196" customFormat="true" ht="15" hidden="true" customHeight="true" outlineLevel="0" collapsed="false">
      <c r="A808" s="231" t="str">
        <f aca="false">A88</f>
        <v> - услуги связи, всего:</v>
      </c>
      <c r="B808" s="231" t="str">
        <f aca="false">B88</f>
        <v>244</v>
      </c>
      <c r="C808" s="231" t="str">
        <f aca="false">C88</f>
        <v>221</v>
      </c>
      <c r="D808" s="245"/>
      <c r="E808" s="216" t="n">
        <f aca="false">SUM(E809:E810)</f>
        <v>0</v>
      </c>
      <c r="F808" s="216" t="n">
        <f aca="false">SUM(F809:F810)</f>
        <v>0</v>
      </c>
      <c r="G808" s="216" t="n">
        <f aca="false">SUM(G809:G810)</f>
        <v>0</v>
      </c>
      <c r="H808" s="230"/>
      <c r="R808" s="216"/>
      <c r="S808" s="216"/>
      <c r="T808" s="216"/>
      <c r="U808" s="216" t="n">
        <f aca="false">E808-R808</f>
        <v>0</v>
      </c>
      <c r="V808" s="216" t="n">
        <f aca="false">F808-S808</f>
        <v>0</v>
      </c>
      <c r="W808" s="216" t="n">
        <f aca="false">G808-T808</f>
        <v>0</v>
      </c>
    </row>
    <row r="809" customFormat="false" ht="30" hidden="true" customHeight="true" outlineLevel="0" collapsed="false">
      <c r="A809" s="231" t="str">
        <f aca="false">A89</f>
        <v>   в том числе:
    - прочие (конверты, почтовые отправления)</v>
      </c>
      <c r="B809" s="231" t="str">
        <f aca="false">B89</f>
        <v>244</v>
      </c>
      <c r="C809" s="231" t="str">
        <f aca="false">C89</f>
        <v>221</v>
      </c>
      <c r="D809" s="232"/>
      <c r="E809" s="233"/>
      <c r="F809" s="233"/>
      <c r="G809" s="233"/>
      <c r="H809" s="193"/>
      <c r="I809" s="193"/>
      <c r="R809" s="233"/>
      <c r="S809" s="233"/>
      <c r="T809" s="233"/>
      <c r="U809" s="233" t="n">
        <f aca="false">E809-R809</f>
        <v>0</v>
      </c>
      <c r="V809" s="233" t="n">
        <f aca="false">F809-S809</f>
        <v>0</v>
      </c>
      <c r="W809" s="233" t="n">
        <f aca="false">G809-T809</f>
        <v>0</v>
      </c>
    </row>
    <row r="810" s="240" customFormat="true" ht="15" hidden="true" customHeight="true" outlineLevel="0" collapsed="false">
      <c r="A810" s="231" t="str">
        <f aca="false">A90</f>
        <v>    - интернет </v>
      </c>
      <c r="B810" s="231" t="str">
        <f aca="false">B90</f>
        <v>244</v>
      </c>
      <c r="C810" s="231" t="str">
        <f aca="false">C90</f>
        <v>221</v>
      </c>
      <c r="D810" s="232"/>
      <c r="E810" s="233"/>
      <c r="F810" s="233"/>
      <c r="G810" s="233"/>
      <c r="H810" s="239"/>
      <c r="I810" s="239"/>
      <c r="R810" s="233"/>
      <c r="S810" s="233"/>
      <c r="T810" s="233"/>
      <c r="U810" s="233" t="n">
        <f aca="false">E810-R810</f>
        <v>0</v>
      </c>
      <c r="V810" s="233" t="n">
        <f aca="false">F810-S810</f>
        <v>0</v>
      </c>
      <c r="W810" s="233" t="n">
        <f aca="false">G810-T810</f>
        <v>0</v>
      </c>
    </row>
    <row r="811" s="240" customFormat="true" ht="15" hidden="true" customHeight="true" outlineLevel="0" collapsed="false">
      <c r="A811" s="231" t="str">
        <f aca="false">A91</f>
        <v> - транспортные расходы</v>
      </c>
      <c r="B811" s="231" t="str">
        <f aca="false">B91</f>
        <v>244</v>
      </c>
      <c r="C811" s="231" t="str">
        <f aca="false">C91</f>
        <v>222</v>
      </c>
      <c r="D811" s="232"/>
      <c r="E811" s="233"/>
      <c r="F811" s="233"/>
      <c r="G811" s="233"/>
      <c r="I811" s="239"/>
      <c r="R811" s="233"/>
      <c r="S811" s="233"/>
      <c r="T811" s="233"/>
      <c r="U811" s="233" t="n">
        <f aca="false">E811-R811</f>
        <v>0</v>
      </c>
      <c r="V811" s="233" t="n">
        <f aca="false">F811-S811</f>
        <v>0</v>
      </c>
      <c r="W811" s="233" t="n">
        <f aca="false">G811-T811</f>
        <v>0</v>
      </c>
    </row>
    <row r="812" customFormat="false" ht="15" hidden="true" customHeight="true" outlineLevel="0" collapsed="false">
      <c r="A812" s="231" t="str">
        <f aca="false">A92</f>
        <v> - коммунальные расходы (вода)</v>
      </c>
      <c r="B812" s="231" t="str">
        <f aca="false">B92</f>
        <v>247</v>
      </c>
      <c r="C812" s="231" t="str">
        <f aca="false">C92</f>
        <v>223</v>
      </c>
      <c r="D812" s="232"/>
      <c r="E812" s="233"/>
      <c r="F812" s="233"/>
      <c r="G812" s="233"/>
      <c r="H812" s="193"/>
      <c r="I812" s="193"/>
      <c r="R812" s="233"/>
      <c r="S812" s="233"/>
      <c r="T812" s="233"/>
      <c r="U812" s="233" t="n">
        <f aca="false">E812-R812</f>
        <v>0</v>
      </c>
      <c r="V812" s="233" t="n">
        <f aca="false">F812-S812</f>
        <v>0</v>
      </c>
      <c r="W812" s="233" t="n">
        <f aca="false">G812-T812</f>
        <v>0</v>
      </c>
    </row>
    <row r="813" customFormat="false" ht="15" hidden="true" customHeight="true" outlineLevel="0" collapsed="false">
      <c r="A813" s="231" t="str">
        <f aca="false">A93</f>
        <v> - коммунальные расходы (тепло+свет)</v>
      </c>
      <c r="B813" s="231" t="str">
        <f aca="false">B93</f>
        <v>247</v>
      </c>
      <c r="C813" s="231" t="str">
        <f aca="false">C93</f>
        <v>223</v>
      </c>
      <c r="D813" s="232"/>
      <c r="E813" s="233"/>
      <c r="F813" s="233"/>
      <c r="G813" s="233"/>
      <c r="H813" s="193"/>
      <c r="I813" s="193"/>
      <c r="R813" s="233"/>
      <c r="S813" s="233"/>
      <c r="T813" s="233"/>
      <c r="U813" s="233" t="n">
        <f aca="false">E813-R813</f>
        <v>0</v>
      </c>
      <c r="V813" s="233" t="n">
        <f aca="false">F813-S813</f>
        <v>0</v>
      </c>
      <c r="W813" s="233" t="n">
        <f aca="false">G813-T813</f>
        <v>0</v>
      </c>
    </row>
    <row r="814" customFormat="false" ht="15" hidden="true" customHeight="true" outlineLevel="0" collapsed="false">
      <c r="A814" s="231" t="str">
        <f aca="false">A94</f>
        <v>    - ЖБО </v>
      </c>
      <c r="B814" s="231" t="str">
        <f aca="false">B94</f>
        <v>244</v>
      </c>
      <c r="C814" s="231" t="str">
        <f aca="false">C94</f>
        <v>223</v>
      </c>
      <c r="D814" s="232"/>
      <c r="E814" s="233"/>
      <c r="F814" s="233"/>
      <c r="G814" s="233"/>
      <c r="H814" s="240"/>
      <c r="I814" s="239"/>
      <c r="R814" s="233"/>
      <c r="S814" s="233"/>
      <c r="T814" s="233"/>
      <c r="U814" s="233" t="n">
        <f aca="false">E814-R814</f>
        <v>0</v>
      </c>
      <c r="V814" s="233" t="n">
        <f aca="false">F814-S814</f>
        <v>0</v>
      </c>
      <c r="W814" s="233" t="n">
        <f aca="false">G814-T814</f>
        <v>0</v>
      </c>
    </row>
    <row r="815" s="240" customFormat="true" ht="15" hidden="true" customHeight="true" outlineLevel="0" collapsed="false">
      <c r="A815" s="231" t="str">
        <f aca="false">A95</f>
        <v> - арендная плата </v>
      </c>
      <c r="B815" s="231" t="str">
        <f aca="false">B95</f>
        <v>244</v>
      </c>
      <c r="C815" s="231" t="str">
        <f aca="false">C95</f>
        <v>224</v>
      </c>
      <c r="D815" s="232"/>
      <c r="E815" s="233"/>
      <c r="F815" s="233"/>
      <c r="G815" s="233"/>
      <c r="H815" s="239"/>
      <c r="I815" s="239"/>
      <c r="R815" s="233"/>
      <c r="S815" s="233"/>
      <c r="T815" s="233"/>
      <c r="U815" s="233" t="n">
        <f aca="false">E815-R815</f>
        <v>0</v>
      </c>
      <c r="V815" s="233" t="n">
        <f aca="false">F815-S815</f>
        <v>0</v>
      </c>
      <c r="W815" s="233" t="n">
        <f aca="false">G815-T815</f>
        <v>0</v>
      </c>
    </row>
    <row r="816" s="196" customFormat="true" ht="15" hidden="true" customHeight="true" outlineLevel="0" collapsed="false">
      <c r="A816" s="231" t="str">
        <f aca="false">A96</f>
        <v> - услуги по содержанию имущества, всего:</v>
      </c>
      <c r="B816" s="231" t="str">
        <f aca="false">B96</f>
        <v>244</v>
      </c>
      <c r="C816" s="231" t="str">
        <f aca="false">C96</f>
        <v>225</v>
      </c>
      <c r="D816" s="342"/>
      <c r="E816" s="246" t="n">
        <f aca="false">SUM(E817:E839)</f>
        <v>0</v>
      </c>
      <c r="F816" s="246" t="n">
        <f aca="false">SUM(F817:F839)</f>
        <v>0</v>
      </c>
      <c r="G816" s="246" t="n">
        <f aca="false">SUM(G817:G839)</f>
        <v>0</v>
      </c>
      <c r="H816" s="230"/>
      <c r="I816" s="230"/>
      <c r="R816" s="246"/>
      <c r="S816" s="246"/>
      <c r="T816" s="246"/>
      <c r="U816" s="246" t="n">
        <f aca="false">E816-R816</f>
        <v>0</v>
      </c>
      <c r="V816" s="246" t="n">
        <f aca="false">F816-S816</f>
        <v>0</v>
      </c>
      <c r="W816" s="246" t="n">
        <f aca="false">G816-T816</f>
        <v>0</v>
      </c>
    </row>
    <row r="817" customFormat="false" ht="45" hidden="true" customHeight="true" outlineLevel="0" collapsed="false">
      <c r="A817" s="231" t="str">
        <f aca="false">A97</f>
        <v>   в том числе:
    - тек.ремонт (отопление, водопровод, электросетей)</v>
      </c>
      <c r="B817" s="231" t="str">
        <f aca="false">B97</f>
        <v>244</v>
      </c>
      <c r="C817" s="231" t="str">
        <f aca="false">C97</f>
        <v>225</v>
      </c>
      <c r="D817" s="232"/>
      <c r="E817" s="233"/>
      <c r="F817" s="233"/>
      <c r="G817" s="233"/>
      <c r="H817" s="193"/>
      <c r="I817" s="193"/>
      <c r="R817" s="233"/>
      <c r="S817" s="233"/>
      <c r="T817" s="233"/>
      <c r="U817" s="233" t="n">
        <f aca="false">E817-R817</f>
        <v>0</v>
      </c>
      <c r="V817" s="233" t="n">
        <f aca="false">F817-S817</f>
        <v>0</v>
      </c>
      <c r="W817" s="233" t="n">
        <f aca="false">G817-T817</f>
        <v>0</v>
      </c>
    </row>
    <row r="818" s="258" customFormat="true" ht="15" hidden="true" customHeight="true" outlineLevel="0" collapsed="false">
      <c r="A818" s="231" t="str">
        <f aca="false">A98</f>
        <v>    - очистка кровли от снега</v>
      </c>
      <c r="B818" s="231" t="str">
        <f aca="false">B98</f>
        <v>244</v>
      </c>
      <c r="C818" s="231" t="str">
        <f aca="false">C98</f>
        <v>225</v>
      </c>
      <c r="D818" s="232"/>
      <c r="E818" s="233"/>
      <c r="F818" s="233"/>
      <c r="G818" s="233"/>
      <c r="I818" s="257"/>
      <c r="R818" s="233"/>
      <c r="S818" s="233"/>
      <c r="T818" s="233"/>
      <c r="U818" s="233" t="n">
        <f aca="false">E818-R818</f>
        <v>0</v>
      </c>
      <c r="V818" s="233" t="n">
        <f aca="false">F818-S818</f>
        <v>0</v>
      </c>
      <c r="W818" s="233" t="n">
        <f aca="false">G818-T818</f>
        <v>0</v>
      </c>
    </row>
    <row r="819" customFormat="false" ht="30" hidden="true" customHeight="true" outlineLevel="0" collapsed="false">
      <c r="A819" s="231" t="str">
        <f aca="false">A99</f>
        <v>    - текущий ремонт кровли, крыльца, заделка швов, асфальтирование территории</v>
      </c>
      <c r="B819" s="231" t="str">
        <f aca="false">B99</f>
        <v>244</v>
      </c>
      <c r="C819" s="231" t="str">
        <f aca="false">C99</f>
        <v>225</v>
      </c>
      <c r="D819" s="232"/>
      <c r="E819" s="233"/>
      <c r="F819" s="233"/>
      <c r="G819" s="233"/>
      <c r="H819" s="193"/>
      <c r="I819" s="193"/>
      <c r="R819" s="233"/>
      <c r="S819" s="233"/>
      <c r="T819" s="233"/>
      <c r="U819" s="233" t="n">
        <f aca="false">E819-R819</f>
        <v>0</v>
      </c>
      <c r="V819" s="233" t="n">
        <f aca="false">F819-S819</f>
        <v>0</v>
      </c>
      <c r="W819" s="233" t="n">
        <f aca="false">G819-T819</f>
        <v>0</v>
      </c>
    </row>
    <row r="820" customFormat="false" ht="15" hidden="true" customHeight="true" outlineLevel="0" collapsed="false">
      <c r="A820" s="231" t="str">
        <f aca="false">A100</f>
        <v>    - аварийно-техническое обслуживание зданий</v>
      </c>
      <c r="B820" s="231" t="str">
        <f aca="false">B100</f>
        <v>244</v>
      </c>
      <c r="C820" s="231" t="str">
        <f aca="false">C100</f>
        <v>225</v>
      </c>
      <c r="D820" s="232"/>
      <c r="E820" s="233"/>
      <c r="F820" s="233"/>
      <c r="G820" s="233"/>
      <c r="H820" s="193"/>
      <c r="I820" s="193"/>
      <c r="R820" s="233"/>
      <c r="S820" s="233"/>
      <c r="T820" s="233"/>
      <c r="U820" s="233" t="n">
        <f aca="false">E820-R820</f>
        <v>0</v>
      </c>
      <c r="V820" s="233" t="n">
        <f aca="false">F820-S820</f>
        <v>0</v>
      </c>
      <c r="W820" s="233" t="n">
        <f aca="false">G820-T820</f>
        <v>0</v>
      </c>
    </row>
    <row r="821" customFormat="false" ht="30" hidden="true" customHeight="true" outlineLevel="0" collapsed="false">
      <c r="A821" s="231" t="str">
        <f aca="false">A101</f>
        <v>    - содержание мест общего пользования (ПЖРЭТ), взносы на кап.ремонт</v>
      </c>
      <c r="B821" s="231" t="str">
        <f aca="false">B101</f>
        <v>244</v>
      </c>
      <c r="C821" s="231" t="str">
        <f aca="false">C101</f>
        <v>225</v>
      </c>
      <c r="D821" s="232"/>
      <c r="E821" s="233"/>
      <c r="F821" s="233"/>
      <c r="G821" s="233"/>
      <c r="I821" s="193"/>
      <c r="R821" s="233"/>
      <c r="S821" s="233"/>
      <c r="T821" s="233"/>
      <c r="U821" s="233" t="n">
        <f aca="false">E821-R821</f>
        <v>0</v>
      </c>
      <c r="V821" s="233" t="n">
        <f aca="false">F821-S821</f>
        <v>0</v>
      </c>
      <c r="W821" s="233" t="n">
        <f aca="false">G821-T821</f>
        <v>0</v>
      </c>
    </row>
    <row r="822" customFormat="false" ht="15" hidden="true" customHeight="true" outlineLevel="0" collapsed="false">
      <c r="A822" s="231" t="str">
        <f aca="false">A102</f>
        <v>    - наружное освещение</v>
      </c>
      <c r="B822" s="231" t="str">
        <f aca="false">B102</f>
        <v>244</v>
      </c>
      <c r="C822" s="231" t="str">
        <f aca="false">C102</f>
        <v>225</v>
      </c>
      <c r="D822" s="232"/>
      <c r="E822" s="233"/>
      <c r="F822" s="233"/>
      <c r="G822" s="233"/>
      <c r="I822" s="193"/>
      <c r="R822" s="233"/>
      <c r="S822" s="233"/>
      <c r="T822" s="233"/>
      <c r="U822" s="233" t="n">
        <f aca="false">E822-R822</f>
        <v>0</v>
      </c>
      <c r="V822" s="233" t="n">
        <f aca="false">F822-S822</f>
        <v>0</v>
      </c>
      <c r="W822" s="233" t="n">
        <f aca="false">G822-T822</f>
        <v>0</v>
      </c>
    </row>
    <row r="823" customFormat="false" ht="30" hidden="true" customHeight="true" outlineLevel="0" collapsed="false">
      <c r="A823" s="231" t="str">
        <f aca="false">A103</f>
        <v>    -  то приборов коммерческого учета </v>
      </c>
      <c r="B823" s="231" t="str">
        <f aca="false">B103</f>
        <v>244</v>
      </c>
      <c r="C823" s="231" t="str">
        <f aca="false">C103</f>
        <v>225</v>
      </c>
      <c r="D823" s="232"/>
      <c r="E823" s="233"/>
      <c r="F823" s="233"/>
      <c r="G823" s="233"/>
      <c r="I823" s="193"/>
      <c r="R823" s="233"/>
      <c r="S823" s="233"/>
      <c r="T823" s="233"/>
      <c r="U823" s="233" t="n">
        <f aca="false">E823-R823</f>
        <v>0</v>
      </c>
      <c r="V823" s="233" t="n">
        <f aca="false">F823-S823</f>
        <v>0</v>
      </c>
      <c r="W823" s="233" t="n">
        <f aca="false">G823-T823</f>
        <v>0</v>
      </c>
    </row>
    <row r="824" customFormat="false" ht="15" hidden="true" customHeight="true" outlineLevel="0" collapsed="false">
      <c r="A824" s="231" t="str">
        <f aca="false">A104</f>
        <v>    - дезинфекция</v>
      </c>
      <c r="B824" s="231" t="str">
        <f aca="false">B104</f>
        <v>244</v>
      </c>
      <c r="C824" s="231" t="str">
        <f aca="false">C104</f>
        <v>225</v>
      </c>
      <c r="D824" s="232"/>
      <c r="E824" s="233"/>
      <c r="F824" s="233"/>
      <c r="G824" s="233"/>
      <c r="I824" s="193"/>
      <c r="R824" s="233"/>
      <c r="S824" s="233"/>
      <c r="T824" s="233"/>
      <c r="U824" s="233" t="n">
        <f aca="false">E824-R824</f>
        <v>0</v>
      </c>
      <c r="V824" s="233" t="n">
        <f aca="false">F824-S824</f>
        <v>0</v>
      </c>
      <c r="W824" s="233" t="n">
        <f aca="false">G824-T824</f>
        <v>0</v>
      </c>
    </row>
    <row r="825" customFormat="false" ht="15" hidden="true" customHeight="true" outlineLevel="0" collapsed="false">
      <c r="A825" s="231" t="str">
        <f aca="false">A105</f>
        <v>    - то видеонаблюдения</v>
      </c>
      <c r="B825" s="231" t="str">
        <f aca="false">B105</f>
        <v>244</v>
      </c>
      <c r="C825" s="231" t="str">
        <f aca="false">C105</f>
        <v>225</v>
      </c>
      <c r="D825" s="232"/>
      <c r="E825" s="233"/>
      <c r="F825" s="233"/>
      <c r="G825" s="233"/>
      <c r="I825" s="193"/>
      <c r="R825" s="233"/>
      <c r="S825" s="233"/>
      <c r="T825" s="233"/>
      <c r="U825" s="233" t="n">
        <f aca="false">E825-R825</f>
        <v>0</v>
      </c>
      <c r="V825" s="233" t="n">
        <f aca="false">F825-S825</f>
        <v>0</v>
      </c>
      <c r="W825" s="233" t="n">
        <f aca="false">G825-T825</f>
        <v>0</v>
      </c>
    </row>
    <row r="826" customFormat="false" ht="15" hidden="true" customHeight="true" outlineLevel="0" collapsed="false">
      <c r="A826" s="231" t="str">
        <f aca="false">A106</f>
        <v>    - то пожарно-охранной сигнализации</v>
      </c>
      <c r="B826" s="231" t="str">
        <f aca="false">B106</f>
        <v>244</v>
      </c>
      <c r="C826" s="231" t="str">
        <f aca="false">C106</f>
        <v>225</v>
      </c>
      <c r="D826" s="232"/>
      <c r="E826" s="233"/>
      <c r="F826" s="233"/>
      <c r="G826" s="233"/>
      <c r="I826" s="193"/>
      <c r="R826" s="233"/>
      <c r="S826" s="233"/>
      <c r="T826" s="233"/>
      <c r="U826" s="233" t="n">
        <f aca="false">E826-R826</f>
        <v>0</v>
      </c>
      <c r="V826" s="233" t="n">
        <f aca="false">F826-S826</f>
        <v>0</v>
      </c>
      <c r="W826" s="233" t="n">
        <f aca="false">G826-T826</f>
        <v>0</v>
      </c>
    </row>
    <row r="827" customFormat="false" ht="15" hidden="true" customHeight="true" outlineLevel="0" collapsed="false">
      <c r="A827" s="231" t="str">
        <f aca="false">A107</f>
        <v>    - монтаж (регулировка) дверей/окон</v>
      </c>
      <c r="B827" s="231" t="str">
        <f aca="false">B107</f>
        <v>244</v>
      </c>
      <c r="C827" s="231" t="str">
        <f aca="false">C107</f>
        <v>225</v>
      </c>
      <c r="D827" s="232"/>
      <c r="E827" s="233"/>
      <c r="F827" s="233"/>
      <c r="G827" s="233"/>
      <c r="I827" s="193"/>
      <c r="R827" s="233"/>
      <c r="S827" s="233"/>
      <c r="T827" s="233"/>
      <c r="U827" s="233" t="n">
        <f aca="false">E827-R827</f>
        <v>0</v>
      </c>
      <c r="V827" s="233" t="n">
        <f aca="false">F827-S827</f>
        <v>0</v>
      </c>
      <c r="W827" s="233" t="n">
        <f aca="false">G827-T827</f>
        <v>0</v>
      </c>
    </row>
    <row r="828" customFormat="false" ht="15" hidden="true" customHeight="true" outlineLevel="0" collapsed="false">
      <c r="A828" s="231" t="str">
        <f aca="false">A108</f>
        <v>    - поверка средств измерения</v>
      </c>
      <c r="B828" s="231" t="str">
        <f aca="false">B108</f>
        <v>244</v>
      </c>
      <c r="C828" s="231" t="str">
        <f aca="false">C108</f>
        <v>225</v>
      </c>
      <c r="D828" s="232"/>
      <c r="E828" s="233"/>
      <c r="F828" s="233"/>
      <c r="G828" s="233"/>
      <c r="I828" s="193"/>
      <c r="R828" s="233"/>
      <c r="S828" s="233"/>
      <c r="T828" s="233"/>
      <c r="U828" s="233" t="n">
        <f aca="false">E828-R828</f>
        <v>0</v>
      </c>
      <c r="V828" s="233" t="n">
        <f aca="false">F828-S828</f>
        <v>0</v>
      </c>
      <c r="W828" s="233" t="n">
        <f aca="false">G828-T828</f>
        <v>0</v>
      </c>
    </row>
    <row r="829" customFormat="false" ht="30" hidden="true" customHeight="true" outlineLevel="0" collapsed="false">
      <c r="A829" s="231" t="str">
        <f aca="false">A109</f>
        <v>    - обслуживание кнопки тревожной сигнализации</v>
      </c>
      <c r="B829" s="231" t="str">
        <f aca="false">B109</f>
        <v>244</v>
      </c>
      <c r="C829" s="231" t="str">
        <f aca="false">C109</f>
        <v>225</v>
      </c>
      <c r="D829" s="232"/>
      <c r="E829" s="233"/>
      <c r="F829" s="233"/>
      <c r="G829" s="233"/>
      <c r="I829" s="193"/>
      <c r="R829" s="233"/>
      <c r="S829" s="233"/>
      <c r="T829" s="233"/>
      <c r="U829" s="233" t="n">
        <f aca="false">E829-R829</f>
        <v>0</v>
      </c>
      <c r="V829" s="233" t="n">
        <f aca="false">F829-S829</f>
        <v>0</v>
      </c>
      <c r="W829" s="233" t="n">
        <f aca="false">G829-T829</f>
        <v>0</v>
      </c>
    </row>
    <row r="830" customFormat="false" ht="15" hidden="true" customHeight="true" outlineLevel="0" collapsed="false">
      <c r="A830" s="231" t="str">
        <f aca="false">A110</f>
        <v>    - мытье окон снаружи здания</v>
      </c>
      <c r="B830" s="231" t="str">
        <f aca="false">B110</f>
        <v>244</v>
      </c>
      <c r="C830" s="231" t="str">
        <f aca="false">C110</f>
        <v>225</v>
      </c>
      <c r="D830" s="232"/>
      <c r="E830" s="233"/>
      <c r="F830" s="233"/>
      <c r="G830" s="233"/>
      <c r="I830" s="193"/>
      <c r="R830" s="233"/>
      <c r="S830" s="233"/>
      <c r="T830" s="233"/>
      <c r="U830" s="233" t="n">
        <f aca="false">E830-R830</f>
        <v>0</v>
      </c>
      <c r="V830" s="233" t="n">
        <f aca="false">F830-S830</f>
        <v>0</v>
      </c>
      <c r="W830" s="233" t="n">
        <f aca="false">G830-T830</f>
        <v>0</v>
      </c>
    </row>
    <row r="831" customFormat="false" ht="15" hidden="true" customHeight="true" outlineLevel="0" collapsed="false">
      <c r="A831" s="231" t="str">
        <f aca="false">A111</f>
        <v>    - обрезка деревьев</v>
      </c>
      <c r="B831" s="231" t="str">
        <f aca="false">B111</f>
        <v>244</v>
      </c>
      <c r="C831" s="231" t="str">
        <f aca="false">C111</f>
        <v>225</v>
      </c>
      <c r="D831" s="232"/>
      <c r="E831" s="233"/>
      <c r="F831" s="233"/>
      <c r="G831" s="233"/>
      <c r="I831" s="193"/>
      <c r="R831" s="233"/>
      <c r="S831" s="233"/>
      <c r="T831" s="233"/>
      <c r="U831" s="233" t="n">
        <f aca="false">E831-R831</f>
        <v>0</v>
      </c>
      <c r="V831" s="233" t="n">
        <f aca="false">F831-S831</f>
        <v>0</v>
      </c>
      <c r="W831" s="233" t="n">
        <f aca="false">G831-T831</f>
        <v>0</v>
      </c>
    </row>
    <row r="832" customFormat="false" ht="15" hidden="true" customHeight="true" outlineLevel="0" collapsed="false">
      <c r="A832" s="231" t="str">
        <f aca="false">A112</f>
        <v>    - монтаж пластиковых окон</v>
      </c>
      <c r="B832" s="231" t="str">
        <f aca="false">B112</f>
        <v>244</v>
      </c>
      <c r="C832" s="231" t="str">
        <f aca="false">C112</f>
        <v>225</v>
      </c>
      <c r="D832" s="232"/>
      <c r="E832" s="233"/>
      <c r="F832" s="233"/>
      <c r="G832" s="233"/>
      <c r="I832" s="193"/>
      <c r="R832" s="233"/>
      <c r="S832" s="233"/>
      <c r="T832" s="233"/>
      <c r="U832" s="233" t="n">
        <f aca="false">E832-R832</f>
        <v>0</v>
      </c>
      <c r="V832" s="233" t="n">
        <f aca="false">F832-S832</f>
        <v>0</v>
      </c>
      <c r="W832" s="233" t="n">
        <f aca="false">G832-T832</f>
        <v>0</v>
      </c>
    </row>
    <row r="833" customFormat="false" ht="15" hidden="true" customHeight="true" outlineLevel="0" collapsed="false">
      <c r="A833" s="231" t="str">
        <f aca="false">A113</f>
        <v>    - вывоз ТКО</v>
      </c>
      <c r="B833" s="231" t="str">
        <f aca="false">B113</f>
        <v>244</v>
      </c>
      <c r="C833" s="231" t="str">
        <f aca="false">C113</f>
        <v>225</v>
      </c>
      <c r="D833" s="232"/>
      <c r="E833" s="233"/>
      <c r="F833" s="233"/>
      <c r="G833" s="233"/>
      <c r="I833" s="193"/>
      <c r="R833" s="233"/>
      <c r="S833" s="233"/>
      <c r="T833" s="233"/>
      <c r="U833" s="233" t="n">
        <f aca="false">E833-R833</f>
        <v>0</v>
      </c>
      <c r="V833" s="233" t="n">
        <f aca="false">F833-S833</f>
        <v>0</v>
      </c>
      <c r="W833" s="233" t="n">
        <f aca="false">G833-T833</f>
        <v>0</v>
      </c>
    </row>
    <row r="834" customFormat="false" ht="15" hidden="true" customHeight="true" outlineLevel="0" collapsed="false">
      <c r="A834" s="231" t="str">
        <f aca="false">A114</f>
        <v>    - текущий ремонт оборудования</v>
      </c>
      <c r="B834" s="231" t="str">
        <f aca="false">B114</f>
        <v>244</v>
      </c>
      <c r="C834" s="231" t="str">
        <f aca="false">C114</f>
        <v>225</v>
      </c>
      <c r="D834" s="232"/>
      <c r="E834" s="233"/>
      <c r="F834" s="233"/>
      <c r="G834" s="233"/>
      <c r="I834" s="193"/>
      <c r="R834" s="233"/>
      <c r="S834" s="233"/>
      <c r="T834" s="233"/>
      <c r="U834" s="233" t="n">
        <f aca="false">E834-R834</f>
        <v>0</v>
      </c>
      <c r="V834" s="233" t="n">
        <f aca="false">F834-S834</f>
        <v>0</v>
      </c>
      <c r="W834" s="233" t="n">
        <f aca="false">G834-T834</f>
        <v>0</v>
      </c>
    </row>
    <row r="835" customFormat="false" ht="15" hidden="true" customHeight="true" outlineLevel="0" collapsed="false">
      <c r="A835" s="231" t="str">
        <f aca="false">A115</f>
        <v>    - испытание пожарных лестниц</v>
      </c>
      <c r="B835" s="231" t="str">
        <f aca="false">B115</f>
        <v>244</v>
      </c>
      <c r="C835" s="231" t="str">
        <f aca="false">C115</f>
        <v>225</v>
      </c>
      <c r="D835" s="232"/>
      <c r="E835" s="233"/>
      <c r="F835" s="233"/>
      <c r="G835" s="233"/>
      <c r="I835" s="193"/>
      <c r="R835" s="233"/>
      <c r="S835" s="233"/>
      <c r="T835" s="233"/>
      <c r="U835" s="233" t="n">
        <f aca="false">E835-R835</f>
        <v>0</v>
      </c>
      <c r="V835" s="233" t="n">
        <f aca="false">F835-S835</f>
        <v>0</v>
      </c>
      <c r="W835" s="233" t="n">
        <f aca="false">G835-T835</f>
        <v>0</v>
      </c>
    </row>
    <row r="836" customFormat="false" ht="30" hidden="true" customHeight="true" outlineLevel="0" collapsed="false">
      <c r="A836" s="231" t="str">
        <f aca="false">A116</f>
        <v>    - гидравлические испытания пожарных рукавов</v>
      </c>
      <c r="B836" s="231" t="str">
        <f aca="false">B116</f>
        <v>244</v>
      </c>
      <c r="C836" s="231" t="str">
        <f aca="false">C116</f>
        <v>225</v>
      </c>
      <c r="D836" s="232"/>
      <c r="E836" s="233"/>
      <c r="F836" s="233"/>
      <c r="G836" s="233"/>
      <c r="I836" s="193"/>
      <c r="R836" s="233"/>
      <c r="S836" s="233"/>
      <c r="T836" s="233"/>
      <c r="U836" s="233" t="n">
        <f aca="false">E836-R836</f>
        <v>0</v>
      </c>
      <c r="V836" s="233" t="n">
        <f aca="false">F836-S836</f>
        <v>0</v>
      </c>
      <c r="W836" s="233" t="n">
        <f aca="false">G836-T836</f>
        <v>0</v>
      </c>
    </row>
    <row r="837" customFormat="false" ht="15" hidden="true" customHeight="true" outlineLevel="0" collapsed="false">
      <c r="A837" s="231" t="str">
        <f aca="false">A117</f>
        <v>    - монтаж уличного освещения</v>
      </c>
      <c r="B837" s="231" t="str">
        <f aca="false">B117</f>
        <v>244</v>
      </c>
      <c r="C837" s="231" t="str">
        <f aca="false">C117</f>
        <v>225</v>
      </c>
      <c r="D837" s="232"/>
      <c r="E837" s="233"/>
      <c r="F837" s="233"/>
      <c r="G837" s="233"/>
      <c r="I837" s="193"/>
      <c r="R837" s="233"/>
      <c r="S837" s="233"/>
      <c r="T837" s="233"/>
      <c r="U837" s="233" t="n">
        <f aca="false">E837-R837</f>
        <v>0</v>
      </c>
      <c r="V837" s="233" t="n">
        <f aca="false">F837-S837</f>
        <v>0</v>
      </c>
      <c r="W837" s="233" t="n">
        <f aca="false">G837-T837</f>
        <v>0</v>
      </c>
    </row>
    <row r="838" customFormat="false" ht="15" hidden="true" customHeight="true" outlineLevel="0" collapsed="false">
      <c r="A838" s="231" t="str">
        <f aca="false">A118</f>
        <v>    - противопожарные мероприятия</v>
      </c>
      <c r="B838" s="231" t="str">
        <f aca="false">B118</f>
        <v>244</v>
      </c>
      <c r="C838" s="231" t="str">
        <f aca="false">C118</f>
        <v>225</v>
      </c>
      <c r="D838" s="232"/>
      <c r="E838" s="233"/>
      <c r="F838" s="233"/>
      <c r="G838" s="233"/>
      <c r="I838" s="193"/>
      <c r="R838" s="233"/>
      <c r="S838" s="233"/>
      <c r="T838" s="233"/>
      <c r="U838" s="233" t="n">
        <f aca="false">E838-R838</f>
        <v>0</v>
      </c>
      <c r="V838" s="233" t="n">
        <f aca="false">F838-S838</f>
        <v>0</v>
      </c>
      <c r="W838" s="233" t="n">
        <f aca="false">G838-T838</f>
        <v>0</v>
      </c>
    </row>
    <row r="839" customFormat="false" ht="15" hidden="false" customHeight="true" outlineLevel="0" collapsed="false">
      <c r="A839" s="231" t="str">
        <f aca="false">A119</f>
        <v>- сервисное обслуживание узла погодного регулировани</v>
      </c>
      <c r="B839" s="231" t="str">
        <f aca="false">B119</f>
        <v>244</v>
      </c>
      <c r="C839" s="231" t="str">
        <f aca="false">C119</f>
        <v>225</v>
      </c>
      <c r="D839" s="232"/>
      <c r="E839" s="233"/>
      <c r="F839" s="233"/>
      <c r="G839" s="233"/>
      <c r="I839" s="193"/>
      <c r="R839" s="233"/>
      <c r="S839" s="233"/>
      <c r="T839" s="233"/>
      <c r="U839" s="233" t="n">
        <f aca="false">E839-R839</f>
        <v>0</v>
      </c>
      <c r="V839" s="233" t="n">
        <f aca="false">F839-S839</f>
        <v>0</v>
      </c>
      <c r="W839" s="233" t="n">
        <f aca="false">G839-T839</f>
        <v>0</v>
      </c>
    </row>
    <row r="840" s="196" customFormat="true" ht="14.25" hidden="false" customHeight="true" outlineLevel="0" collapsed="false">
      <c r="A840" s="244" t="str">
        <f aca="false">A120</f>
        <v> - прочие работы, услуги, всего:</v>
      </c>
      <c r="B840" s="245" t="str">
        <f aca="false">B120</f>
        <v>244</v>
      </c>
      <c r="C840" s="245" t="str">
        <f aca="false">C120</f>
        <v>226</v>
      </c>
      <c r="D840" s="342"/>
      <c r="E840" s="246" t="n">
        <f aca="false">SUM(E841:E856)</f>
        <v>73799</v>
      </c>
      <c r="F840" s="246" t="n">
        <f aca="false">SUM(F841:F856)</f>
        <v>73799</v>
      </c>
      <c r="G840" s="246" t="n">
        <f aca="false">SUM(G841:G856)</f>
        <v>73799</v>
      </c>
      <c r="H840" s="230"/>
      <c r="I840" s="230"/>
      <c r="R840" s="246"/>
      <c r="S840" s="246"/>
      <c r="T840" s="246"/>
      <c r="U840" s="246" t="n">
        <f aca="false">E840-R840</f>
        <v>73799</v>
      </c>
      <c r="V840" s="246" t="n">
        <f aca="false">F840-S840</f>
        <v>73799</v>
      </c>
      <c r="W840" s="246" t="n">
        <f aca="false">G840-T840</f>
        <v>73799</v>
      </c>
    </row>
    <row r="841" s="240" customFormat="true" ht="15" hidden="false" customHeight="true" outlineLevel="0" collapsed="false">
      <c r="A841" s="231" t="str">
        <f aca="false">A121</f>
        <v>    - специальная оценка условий труда</v>
      </c>
      <c r="B841" s="231" t="str">
        <f aca="false">B121</f>
        <v>244</v>
      </c>
      <c r="C841" s="231" t="str">
        <f aca="false">C121</f>
        <v>226</v>
      </c>
      <c r="D841" s="232"/>
      <c r="E841" s="233"/>
      <c r="F841" s="233"/>
      <c r="G841" s="233"/>
      <c r="H841" s="188"/>
      <c r="I841" s="193"/>
      <c r="R841" s="233"/>
      <c r="S841" s="233"/>
      <c r="T841" s="233"/>
      <c r="U841" s="233" t="n">
        <f aca="false">E841-R841</f>
        <v>0</v>
      </c>
      <c r="V841" s="233" t="n">
        <f aca="false">F841-S841</f>
        <v>0</v>
      </c>
      <c r="W841" s="233" t="n">
        <f aca="false">G841-T841</f>
        <v>0</v>
      </c>
    </row>
    <row r="842" s="240" customFormat="true" ht="30" hidden="false" customHeight="true" outlineLevel="0" collapsed="false">
      <c r="A842" s="231" t="str">
        <f aca="false">A122</f>
        <v>    - услуги автотранспорта (доставка продуктов; строительных материалов, вывоз веток и пр.)</v>
      </c>
      <c r="B842" s="231" t="str">
        <f aca="false">B122</f>
        <v>244</v>
      </c>
      <c r="C842" s="231" t="str">
        <f aca="false">C122</f>
        <v>226</v>
      </c>
      <c r="D842" s="232"/>
      <c r="E842" s="233" t="n">
        <f aca="false">'Приложение 4 расходы'!V489</f>
        <v>0</v>
      </c>
      <c r="F842" s="233"/>
      <c r="G842" s="233" t="n">
        <f aca="false">F842</f>
        <v>0</v>
      </c>
      <c r="H842" s="188"/>
      <c r="I842" s="193"/>
      <c r="R842" s="233"/>
      <c r="S842" s="233"/>
      <c r="T842" s="233"/>
      <c r="U842" s="233" t="n">
        <f aca="false">E842-R842</f>
        <v>0</v>
      </c>
      <c r="V842" s="233" t="n">
        <f aca="false">F842-S842</f>
        <v>0</v>
      </c>
      <c r="W842" s="233" t="n">
        <f aca="false">G842-T842</f>
        <v>0</v>
      </c>
    </row>
    <row r="843" s="240" customFormat="true" ht="15" hidden="false" customHeight="true" outlineLevel="0" collapsed="false">
      <c r="A843" s="231" t="str">
        <f aca="false">A123</f>
        <v>    - Программое Обеспечение</v>
      </c>
      <c r="B843" s="231" t="str">
        <f aca="false">B123</f>
        <v>244</v>
      </c>
      <c r="C843" s="231" t="str">
        <f aca="false">C123</f>
        <v>226</v>
      </c>
      <c r="D843" s="232"/>
      <c r="E843" s="233"/>
      <c r="F843" s="233"/>
      <c r="G843" s="233"/>
      <c r="H843" s="188"/>
      <c r="I843" s="193"/>
      <c r="R843" s="233"/>
      <c r="S843" s="233"/>
      <c r="T843" s="233"/>
      <c r="U843" s="233" t="n">
        <f aca="false">E843-R843</f>
        <v>0</v>
      </c>
      <c r="V843" s="233" t="n">
        <f aca="false">F843-S843</f>
        <v>0</v>
      </c>
      <c r="W843" s="233" t="n">
        <f aca="false">G843-T843</f>
        <v>0</v>
      </c>
    </row>
    <row r="844" s="240" customFormat="true" ht="15" hidden="false" customHeight="true" outlineLevel="0" collapsed="false">
      <c r="A844" s="231" t="str">
        <f aca="false">A124</f>
        <v>    - оценка профессиональных рисков</v>
      </c>
      <c r="B844" s="231" t="str">
        <f aca="false">B124</f>
        <v>244</v>
      </c>
      <c r="C844" s="231" t="str">
        <f aca="false">C124</f>
        <v>226</v>
      </c>
      <c r="D844" s="232"/>
      <c r="E844" s="233"/>
      <c r="F844" s="233"/>
      <c r="G844" s="233"/>
      <c r="H844" s="188"/>
      <c r="I844" s="193"/>
      <c r="R844" s="233"/>
      <c r="S844" s="233"/>
      <c r="T844" s="233"/>
      <c r="U844" s="233" t="n">
        <f aca="false">E8223-R8223</f>
        <v>0</v>
      </c>
      <c r="V844" s="233" t="n">
        <f aca="false">F8223-S8223</f>
        <v>0</v>
      </c>
      <c r="W844" s="233" t="n">
        <f aca="false">G8223-T8223</f>
        <v>0</v>
      </c>
    </row>
    <row r="845" s="240" customFormat="true" ht="30" hidden="false" customHeight="true" outlineLevel="0" collapsed="false">
      <c r="A845" s="231" t="str">
        <f aca="false">A125</f>
        <v>    - расчет проектно-сметной документации (ремонт крыльца, речевое оповещение)</v>
      </c>
      <c r="B845" s="231" t="str">
        <f aca="false">B125</f>
        <v>244</v>
      </c>
      <c r="C845" s="231" t="str">
        <f aca="false">C125</f>
        <v>226</v>
      </c>
      <c r="D845" s="232"/>
      <c r="E845" s="233"/>
      <c r="F845" s="233"/>
      <c r="G845" s="233"/>
      <c r="H845" s="188"/>
      <c r="I845" s="193"/>
      <c r="R845" s="233"/>
      <c r="S845" s="233"/>
      <c r="T845" s="233"/>
      <c r="U845" s="233" t="n">
        <f aca="false">E845-R845</f>
        <v>0</v>
      </c>
      <c r="V845" s="233" t="n">
        <f aca="false">F845-S845</f>
        <v>0</v>
      </c>
      <c r="W845" s="233" t="n">
        <f aca="false">G845-T845</f>
        <v>0</v>
      </c>
    </row>
    <row r="846" s="240" customFormat="true" ht="15" hidden="false" customHeight="true" outlineLevel="0" collapsed="false">
      <c r="A846" s="231" t="str">
        <f aca="false">A126</f>
        <v>    - оплата бугалтерских услуг</v>
      </c>
      <c r="B846" s="231" t="str">
        <f aca="false">B126</f>
        <v>244</v>
      </c>
      <c r="C846" s="231" t="str">
        <f aca="false">C126</f>
        <v>226</v>
      </c>
      <c r="D846" s="232"/>
      <c r="E846" s="233" t="n">
        <v>73799</v>
      </c>
      <c r="F846" s="233" t="n">
        <v>73799</v>
      </c>
      <c r="G846" s="233" t="n">
        <f aca="false">F846</f>
        <v>73799</v>
      </c>
      <c r="H846" s="188"/>
      <c r="I846" s="193"/>
      <c r="R846" s="233"/>
      <c r="S846" s="233"/>
      <c r="T846" s="233"/>
      <c r="U846" s="233" t="n">
        <f aca="false">E846-R846</f>
        <v>73799</v>
      </c>
      <c r="V846" s="233" t="n">
        <f aca="false">F846-S846</f>
        <v>73799</v>
      </c>
      <c r="W846" s="233" t="n">
        <f aca="false">G846-T846</f>
        <v>73799</v>
      </c>
    </row>
    <row r="847" s="240" customFormat="true" ht="15" hidden="false" customHeight="true" outlineLevel="0" collapsed="false">
      <c r="A847" s="231" t="str">
        <f aca="false">A127</f>
        <v>    - оплата услуг банка</v>
      </c>
      <c r="B847" s="231" t="str">
        <f aca="false">B127</f>
        <v>244</v>
      </c>
      <c r="C847" s="231" t="str">
        <f aca="false">C127</f>
        <v>226</v>
      </c>
      <c r="D847" s="232" t="s">
        <v>548</v>
      </c>
      <c r="E847" s="233"/>
      <c r="F847" s="233"/>
      <c r="G847" s="233" t="n">
        <f aca="false">F847</f>
        <v>0</v>
      </c>
      <c r="H847" s="188"/>
      <c r="I847" s="193"/>
      <c r="R847" s="233"/>
      <c r="S847" s="233"/>
      <c r="T847" s="233"/>
      <c r="U847" s="233" t="n">
        <f aca="false">E847-R847</f>
        <v>0</v>
      </c>
      <c r="V847" s="233" t="n">
        <f aca="false">F847-S847</f>
        <v>0</v>
      </c>
      <c r="W847" s="233" t="n">
        <f aca="false">G847-T847</f>
        <v>0</v>
      </c>
    </row>
    <row r="848" s="240" customFormat="true" ht="15" hidden="false" customHeight="true" outlineLevel="0" collapsed="false">
      <c r="A848" s="231" t="str">
        <f aca="false">A128</f>
        <v>    - услуги химчистки</v>
      </c>
      <c r="B848" s="231" t="str">
        <f aca="false">B128</f>
        <v>244</v>
      </c>
      <c r="C848" s="231" t="str">
        <f aca="false">C128</f>
        <v>226</v>
      </c>
      <c r="D848" s="232"/>
      <c r="E848" s="233"/>
      <c r="F848" s="233"/>
      <c r="G848" s="233"/>
      <c r="H848" s="188"/>
      <c r="I848" s="193"/>
      <c r="R848" s="233"/>
      <c r="S848" s="233"/>
      <c r="T848" s="233"/>
      <c r="U848" s="233" t="n">
        <f aca="false">E848-R848</f>
        <v>0</v>
      </c>
      <c r="V848" s="233" t="n">
        <f aca="false">F848-S848</f>
        <v>0</v>
      </c>
      <c r="W848" s="233" t="n">
        <f aca="false">G848-T848</f>
        <v>0</v>
      </c>
    </row>
    <row r="849" customFormat="false" ht="15" hidden="true" customHeight="true" outlineLevel="0" collapsed="false">
      <c r="A849" s="231" t="str">
        <f aca="false">A129</f>
        <v>    - консалтинковые услуги</v>
      </c>
      <c r="B849" s="231" t="str">
        <f aca="false">B129</f>
        <v>244</v>
      </c>
      <c r="C849" s="231" t="str">
        <f aca="false">C129</f>
        <v>226</v>
      </c>
      <c r="D849" s="232"/>
      <c r="E849" s="233"/>
      <c r="F849" s="233"/>
      <c r="G849" s="233"/>
      <c r="I849" s="193"/>
      <c r="R849" s="233"/>
      <c r="S849" s="233"/>
      <c r="T849" s="233"/>
      <c r="U849" s="233" t="n">
        <f aca="false">E849-R849</f>
        <v>0</v>
      </c>
      <c r="V849" s="233" t="n">
        <f aca="false">F849-S849</f>
        <v>0</v>
      </c>
      <c r="W849" s="233" t="n">
        <f aca="false">G849-T849</f>
        <v>0</v>
      </c>
    </row>
    <row r="850" customFormat="false" ht="15" hidden="true" customHeight="true" outlineLevel="0" collapsed="false">
      <c r="A850" s="231" t="str">
        <f aca="false">A130</f>
        <v>    - перетяжка мебели</v>
      </c>
      <c r="B850" s="231" t="str">
        <f aca="false">B130</f>
        <v>244</v>
      </c>
      <c r="C850" s="231" t="str">
        <f aca="false">C130</f>
        <v>226</v>
      </c>
      <c r="D850" s="232"/>
      <c r="E850" s="233"/>
      <c r="F850" s="233"/>
      <c r="G850" s="233"/>
      <c r="I850" s="193"/>
      <c r="R850" s="233"/>
      <c r="S850" s="233"/>
      <c r="T850" s="233"/>
      <c r="U850" s="233" t="n">
        <f aca="false">E850-R850</f>
        <v>0</v>
      </c>
      <c r="V850" s="233" t="n">
        <f aca="false">F850-S850</f>
        <v>0</v>
      </c>
      <c r="W850" s="233" t="n">
        <f aca="false">G850-T850</f>
        <v>0</v>
      </c>
    </row>
    <row r="851" customFormat="false" ht="30" hidden="true" customHeight="true" outlineLevel="0" collapsed="false">
      <c r="A851" s="231" t="str">
        <f aca="false">A131</f>
        <v>    - оплата услуг по договарам ГПХ</v>
      </c>
      <c r="B851" s="231" t="str">
        <f aca="false">B131</f>
        <v>244</v>
      </c>
      <c r="C851" s="231" t="str">
        <f aca="false">C131</f>
        <v>226</v>
      </c>
      <c r="D851" s="232"/>
      <c r="E851" s="233"/>
      <c r="F851" s="233"/>
      <c r="G851" s="233"/>
      <c r="I851" s="193"/>
      <c r="R851" s="233"/>
      <c r="S851" s="233"/>
      <c r="T851" s="233"/>
      <c r="U851" s="233" t="n">
        <f aca="false">E851-R851</f>
        <v>0</v>
      </c>
      <c r="V851" s="233" t="n">
        <f aca="false">F851-S851</f>
        <v>0</v>
      </c>
      <c r="W851" s="233" t="n">
        <f aca="false">G851-T851</f>
        <v>0</v>
      </c>
    </row>
    <row r="852" customFormat="false" ht="15" hidden="true" customHeight="true" outlineLevel="0" collapsed="false">
      <c r="A852" s="231" t="str">
        <f aca="false">A132</f>
        <v>    - мониторинг охранно-пожарной сигнализации</v>
      </c>
      <c r="B852" s="231" t="str">
        <f aca="false">B132</f>
        <v>244</v>
      </c>
      <c r="C852" s="231" t="str">
        <f aca="false">C132</f>
        <v>226</v>
      </c>
      <c r="D852" s="232"/>
      <c r="E852" s="233"/>
      <c r="F852" s="233"/>
      <c r="G852" s="233"/>
      <c r="I852" s="193"/>
      <c r="R852" s="233"/>
      <c r="S852" s="233"/>
      <c r="T852" s="233"/>
      <c r="U852" s="233" t="n">
        <f aca="false">E852-R852</f>
        <v>0</v>
      </c>
      <c r="V852" s="233" t="n">
        <f aca="false">F852-S852</f>
        <v>0</v>
      </c>
      <c r="W852" s="233" t="n">
        <f aca="false">G852-T852</f>
        <v>0</v>
      </c>
    </row>
    <row r="853" customFormat="false" ht="15" hidden="true" customHeight="true" outlineLevel="0" collapsed="false">
      <c r="A853" s="231" t="str">
        <f aca="false">A133</f>
        <v>    - лабораторные исследования</v>
      </c>
      <c r="B853" s="231" t="str">
        <f aca="false">B133</f>
        <v>244</v>
      </c>
      <c r="C853" s="231" t="str">
        <f aca="false">C133</f>
        <v>226</v>
      </c>
      <c r="D853" s="232"/>
      <c r="E853" s="233"/>
      <c r="F853" s="233"/>
      <c r="G853" s="233"/>
      <c r="I853" s="193"/>
      <c r="R853" s="233"/>
      <c r="S853" s="233"/>
      <c r="T853" s="233"/>
      <c r="U853" s="233" t="n">
        <f aca="false">E853-R853</f>
        <v>0</v>
      </c>
      <c r="V853" s="233" t="n">
        <f aca="false">F853-S853</f>
        <v>0</v>
      </c>
      <c r="W853" s="233" t="n">
        <f aca="false">G853-T853</f>
        <v>0</v>
      </c>
    </row>
    <row r="854" customFormat="false" ht="15" hidden="true" customHeight="true" outlineLevel="0" collapsed="false">
      <c r="A854" s="231" t="str">
        <f aca="false">A134</f>
        <v>    - вневедомственная охрана</v>
      </c>
      <c r="B854" s="231" t="str">
        <f aca="false">B134</f>
        <v>244</v>
      </c>
      <c r="C854" s="231" t="str">
        <f aca="false">C134</f>
        <v>226</v>
      </c>
      <c r="D854" s="232"/>
      <c r="E854" s="233"/>
      <c r="F854" s="233"/>
      <c r="G854" s="233"/>
      <c r="I854" s="193"/>
      <c r="R854" s="233"/>
      <c r="S854" s="233"/>
      <c r="T854" s="233"/>
      <c r="U854" s="233" t="n">
        <f aca="false">E854-R854</f>
        <v>0</v>
      </c>
      <c r="V854" s="233" t="n">
        <f aca="false">F854-S854</f>
        <v>0</v>
      </c>
      <c r="W854" s="233" t="n">
        <f aca="false">G854-T854</f>
        <v>0</v>
      </c>
    </row>
    <row r="855" customFormat="false" ht="15" hidden="true" customHeight="true" outlineLevel="0" collapsed="false">
      <c r="A855" s="231" t="str">
        <f aca="false">A135</f>
        <v>    - лицензированная охрана</v>
      </c>
      <c r="B855" s="231" t="str">
        <f aca="false">B135</f>
        <v>244</v>
      </c>
      <c r="C855" s="231" t="str">
        <f aca="false">C135</f>
        <v>226</v>
      </c>
      <c r="D855" s="232"/>
      <c r="E855" s="233"/>
      <c r="F855" s="233"/>
      <c r="G855" s="233"/>
      <c r="I855" s="193"/>
      <c r="R855" s="233"/>
      <c r="S855" s="233"/>
      <c r="T855" s="233"/>
      <c r="U855" s="233" t="n">
        <f aca="false">E855-R855</f>
        <v>0</v>
      </c>
      <c r="V855" s="233" t="n">
        <f aca="false">F855-S855</f>
        <v>0</v>
      </c>
      <c r="W855" s="233" t="n">
        <f aca="false">G855-T855</f>
        <v>0</v>
      </c>
    </row>
    <row r="856" customFormat="false" ht="15" hidden="true" customHeight="true" outlineLevel="0" collapsed="false">
      <c r="A856" s="231" t="str">
        <f aca="false">A136</f>
        <v>    - курсы повышения квалификации</v>
      </c>
      <c r="B856" s="231" t="str">
        <f aca="false">B136</f>
        <v>244</v>
      </c>
      <c r="C856" s="231" t="str">
        <f aca="false">C136</f>
        <v>226</v>
      </c>
      <c r="D856" s="232"/>
      <c r="E856" s="233"/>
      <c r="F856" s="233"/>
      <c r="G856" s="233"/>
      <c r="I856" s="193"/>
      <c r="R856" s="233"/>
      <c r="S856" s="233"/>
      <c r="T856" s="233"/>
      <c r="U856" s="233" t="n">
        <f aca="false">E856-R856</f>
        <v>0</v>
      </c>
      <c r="V856" s="233" t="n">
        <f aca="false">F856-S856</f>
        <v>0</v>
      </c>
      <c r="W856" s="233" t="n">
        <f aca="false">G856-T856</f>
        <v>0</v>
      </c>
    </row>
    <row r="857" customFormat="false" ht="15" hidden="true" customHeight="true" outlineLevel="0" collapsed="false">
      <c r="A857" s="231" t="str">
        <f aca="false">A137</f>
        <v>    - монтаж охранно-пожарной сигнализации</v>
      </c>
      <c r="B857" s="231" t="str">
        <f aca="false">B137</f>
        <v>244</v>
      </c>
      <c r="C857" s="231" t="str">
        <f aca="false">C137</f>
        <v>228</v>
      </c>
      <c r="D857" s="232"/>
      <c r="E857" s="233"/>
      <c r="F857" s="233"/>
      <c r="G857" s="233"/>
      <c r="I857" s="193"/>
      <c r="R857" s="233"/>
      <c r="S857" s="233"/>
      <c r="T857" s="233"/>
      <c r="U857" s="233" t="n">
        <f aca="false">E857-R857</f>
        <v>0</v>
      </c>
      <c r="V857" s="233" t="n">
        <f aca="false">F857-S857</f>
        <v>0</v>
      </c>
      <c r="W857" s="233" t="n">
        <f aca="false">G857-T857</f>
        <v>0</v>
      </c>
    </row>
    <row r="858" customFormat="false" ht="30" hidden="true" customHeight="true" outlineLevel="0" collapsed="false">
      <c r="A858" s="231" t="str">
        <f aca="false">A138</f>
        <v> - выплаты ув.сотрудникам и их родственникам (3 дн.б/л, МП)</v>
      </c>
      <c r="B858" s="231" t="str">
        <f aca="false">B138</f>
        <v>321</v>
      </c>
      <c r="C858" s="231" t="str">
        <f aca="false">C138</f>
        <v>264</v>
      </c>
      <c r="D858" s="245" t="s">
        <v>34</v>
      </c>
      <c r="E858" s="233"/>
      <c r="F858" s="233"/>
      <c r="G858" s="233"/>
      <c r="I858" s="193"/>
      <c r="R858" s="233"/>
      <c r="S858" s="233"/>
      <c r="T858" s="233"/>
      <c r="U858" s="233" t="n">
        <f aca="false">E858-R858</f>
        <v>0</v>
      </c>
      <c r="V858" s="233" t="n">
        <f aca="false">F858-S858</f>
        <v>0</v>
      </c>
      <c r="W858" s="233" t="n">
        <f aca="false">G858-T858</f>
        <v>0</v>
      </c>
    </row>
    <row r="859" customFormat="false" ht="15" hidden="true" customHeight="true" outlineLevel="0" collapsed="false">
      <c r="A859" s="231" t="str">
        <f aca="false">A139</f>
        <v> - выплата МП неработающим пенсионерам</v>
      </c>
      <c r="B859" s="231" t="str">
        <f aca="false">B139</f>
        <v>321</v>
      </c>
      <c r="C859" s="231" t="str">
        <f aca="false">C139</f>
        <v>296</v>
      </c>
      <c r="D859" s="245" t="s">
        <v>34</v>
      </c>
      <c r="E859" s="233"/>
      <c r="F859" s="233"/>
      <c r="G859" s="233"/>
      <c r="I859" s="193"/>
      <c r="R859" s="233"/>
      <c r="S859" s="233"/>
      <c r="T859" s="233"/>
      <c r="U859" s="233" t="n">
        <f aca="false">E859-R859</f>
        <v>0</v>
      </c>
      <c r="V859" s="233" t="n">
        <f aca="false">F859-S859</f>
        <v>0</v>
      </c>
      <c r="W859" s="233" t="n">
        <f aca="false">G859-T859</f>
        <v>0</v>
      </c>
    </row>
    <row r="860" s="240" customFormat="true" ht="15" hidden="true" customHeight="true" outlineLevel="0" collapsed="false">
      <c r="A860" s="231" t="str">
        <f aca="false">A140</f>
        <v> - прочие налоги и сборы</v>
      </c>
      <c r="B860" s="231" t="str">
        <f aca="false">B140</f>
        <v>852</v>
      </c>
      <c r="C860" s="231" t="str">
        <f aca="false">C140</f>
        <v>291</v>
      </c>
      <c r="D860" s="232" t="s">
        <v>34</v>
      </c>
      <c r="E860" s="233"/>
      <c r="F860" s="233"/>
      <c r="G860" s="233"/>
      <c r="H860" s="239"/>
      <c r="I860" s="239"/>
      <c r="R860" s="233"/>
      <c r="S860" s="233"/>
      <c r="T860" s="233"/>
      <c r="U860" s="233" t="n">
        <f aca="false">E860-R860</f>
        <v>0</v>
      </c>
      <c r="V860" s="233" t="n">
        <f aca="false">F860-S860</f>
        <v>0</v>
      </c>
      <c r="W860" s="233" t="n">
        <f aca="false">G860-T860</f>
        <v>0</v>
      </c>
    </row>
    <row r="861" s="240" customFormat="true" ht="45" hidden="true" customHeight="true" outlineLevel="0" collapsed="false">
      <c r="A861" s="231" t="str">
        <f aca="false">A141</f>
        <v> - пеня</v>
      </c>
      <c r="B861" s="231" t="str">
        <f aca="false">B141</f>
        <v>853</v>
      </c>
      <c r="C861" s="231" t="str">
        <f aca="false">C141</f>
        <v>292,
295,
293</v>
      </c>
      <c r="D861" s="232" t="s">
        <v>34</v>
      </c>
      <c r="E861" s="233"/>
      <c r="F861" s="233"/>
      <c r="G861" s="233"/>
      <c r="I861" s="239"/>
      <c r="R861" s="233"/>
      <c r="S861" s="233"/>
      <c r="T861" s="233"/>
      <c r="U861" s="233" t="n">
        <f aca="false">E861-R861</f>
        <v>0</v>
      </c>
      <c r="V861" s="233" t="n">
        <f aca="false">F861-S861</f>
        <v>0</v>
      </c>
      <c r="W861" s="233" t="n">
        <f aca="false">G861-T861</f>
        <v>0</v>
      </c>
    </row>
    <row r="862" customFormat="false" ht="15" hidden="true" customHeight="true" outlineLevel="0" collapsed="false">
      <c r="A862" s="231" t="str">
        <f aca="false">A142</f>
        <v> - налог на имущество и землю</v>
      </c>
      <c r="B862" s="231" t="str">
        <f aca="false">B142</f>
        <v>851</v>
      </c>
      <c r="C862" s="231" t="str">
        <f aca="false">C142</f>
        <v>291</v>
      </c>
      <c r="D862" s="232" t="s">
        <v>34</v>
      </c>
      <c r="E862" s="233"/>
      <c r="F862" s="233"/>
      <c r="G862" s="233"/>
      <c r="H862" s="193"/>
      <c r="I862" s="193"/>
      <c r="R862" s="233"/>
      <c r="S862" s="233"/>
      <c r="T862" s="233"/>
      <c r="U862" s="233" t="n">
        <f aca="false">E862-R862</f>
        <v>0</v>
      </c>
      <c r="V862" s="233" t="n">
        <f aca="false">F862-S862</f>
        <v>0</v>
      </c>
      <c r="W862" s="233" t="n">
        <f aca="false">G862-T862</f>
        <v>0</v>
      </c>
    </row>
    <row r="863" customFormat="false" ht="30" hidden="true" customHeight="true" outlineLevel="0" collapsed="false">
      <c r="A863" s="231" t="str">
        <f aca="false">A143</f>
        <v> - компенсация расходов (морального вреда) по решению суда</v>
      </c>
      <c r="B863" s="231" t="str">
        <f aca="false">B143</f>
        <v>831</v>
      </c>
      <c r="C863" s="231" t="str">
        <f aca="false">C143</f>
        <v>296</v>
      </c>
      <c r="D863" s="232" t="s">
        <v>34</v>
      </c>
      <c r="E863" s="233"/>
      <c r="F863" s="233"/>
      <c r="G863" s="233"/>
      <c r="H863" s="193"/>
      <c r="I863" s="193"/>
      <c r="R863" s="233"/>
      <c r="S863" s="233"/>
      <c r="T863" s="233"/>
      <c r="U863" s="233" t="n">
        <f aca="false">E863-R863</f>
        <v>0</v>
      </c>
      <c r="V863" s="233" t="n">
        <f aca="false">F863-S863</f>
        <v>0</v>
      </c>
      <c r="W863" s="233" t="n">
        <f aca="false">G863-T863</f>
        <v>0</v>
      </c>
    </row>
    <row r="864" customFormat="false" ht="30" hidden="false" customHeight="true" outlineLevel="0" collapsed="false">
      <c r="A864" s="231" t="n">
        <f aca="false">A1223</f>
        <v>0</v>
      </c>
      <c r="B864" s="231" t="str">
        <f aca="false">B144</f>
        <v>243</v>
      </c>
      <c r="C864" s="231" t="str">
        <f aca="false">C144</f>
        <v>226</v>
      </c>
      <c r="D864" s="232"/>
      <c r="E864" s="233"/>
      <c r="F864" s="233"/>
      <c r="G864" s="233"/>
      <c r="H864" s="193"/>
      <c r="I864" s="193"/>
      <c r="R864" s="233"/>
      <c r="S864" s="233"/>
      <c r="T864" s="233"/>
      <c r="U864" s="233"/>
      <c r="V864" s="233"/>
      <c r="W864" s="233"/>
    </row>
    <row r="865" s="248" customFormat="true" ht="14.25" hidden="false" customHeight="true" outlineLevel="0" collapsed="false">
      <c r="A865" s="252" t="str">
        <f aca="false">A145</f>
        <v> - увеличение стоимости основных средств</v>
      </c>
      <c r="B865" s="253" t="str">
        <f aca="false">B145</f>
        <v>244</v>
      </c>
      <c r="C865" s="253" t="str">
        <f aca="false">C145</f>
        <v>310</v>
      </c>
      <c r="D865" s="245"/>
      <c r="E865" s="216" t="n">
        <f aca="false">SUM(E866:E874)</f>
        <v>1543.11</v>
      </c>
      <c r="F865" s="216" t="n">
        <f aca="false">SUM(F866:F874)</f>
        <v>0</v>
      </c>
      <c r="G865" s="216" t="n">
        <f aca="false">SUM(G866:G874)</f>
        <v>0</v>
      </c>
      <c r="H865" s="247"/>
      <c r="I865" s="247"/>
      <c r="R865" s="216"/>
      <c r="S865" s="216"/>
      <c r="T865" s="216"/>
      <c r="U865" s="216" t="n">
        <f aca="false">E865-R865</f>
        <v>1543.11</v>
      </c>
      <c r="V865" s="216" t="n">
        <f aca="false">F865-S865</f>
        <v>0</v>
      </c>
      <c r="W865" s="216" t="n">
        <f aca="false">G865-T865</f>
        <v>0</v>
      </c>
    </row>
    <row r="866" s="248" customFormat="true" ht="15" hidden="false" customHeight="true" outlineLevel="0" collapsed="false">
      <c r="A866" s="251" t="str">
        <f aca="false">A146</f>
        <v> - компьютерная техника</v>
      </c>
      <c r="B866" s="251" t="str">
        <f aca="false">B146</f>
        <v>244</v>
      </c>
      <c r="C866" s="251" t="str">
        <f aca="false">C146</f>
        <v>310</v>
      </c>
      <c r="D866" s="345"/>
      <c r="E866" s="344"/>
      <c r="F866" s="344"/>
      <c r="G866" s="344"/>
      <c r="H866" s="247"/>
      <c r="I866" s="247"/>
      <c r="R866" s="344"/>
      <c r="S866" s="344"/>
      <c r="T866" s="344"/>
      <c r="U866" s="344" t="n">
        <f aca="false">E866-R866</f>
        <v>0</v>
      </c>
      <c r="V866" s="344" t="n">
        <f aca="false">F866-S866</f>
        <v>0</v>
      </c>
      <c r="W866" s="344" t="n">
        <f aca="false">G866-T866</f>
        <v>0</v>
      </c>
    </row>
    <row r="867" s="248" customFormat="true" ht="15" hidden="false" customHeight="true" outlineLevel="0" collapsed="false">
      <c r="A867" s="251" t="str">
        <f aca="false">A147</f>
        <v> - кондиционеры</v>
      </c>
      <c r="B867" s="251" t="str">
        <f aca="false">B147</f>
        <v>244</v>
      </c>
      <c r="C867" s="251" t="str">
        <f aca="false">C147</f>
        <v>310</v>
      </c>
      <c r="D867" s="345"/>
      <c r="E867" s="344"/>
      <c r="F867" s="344"/>
      <c r="G867" s="344"/>
      <c r="H867" s="247"/>
      <c r="I867" s="247"/>
      <c r="R867" s="344"/>
      <c r="S867" s="344"/>
      <c r="T867" s="344"/>
      <c r="U867" s="344" t="n">
        <f aca="false">E867-R867</f>
        <v>0</v>
      </c>
      <c r="V867" s="344" t="n">
        <f aca="false">F867-S867</f>
        <v>0</v>
      </c>
      <c r="W867" s="344" t="n">
        <f aca="false">G867-T867</f>
        <v>0</v>
      </c>
    </row>
    <row r="868" s="248" customFormat="true" ht="15" hidden="false" customHeight="true" outlineLevel="0" collapsed="false">
      <c r="A868" s="251" t="str">
        <f aca="false">A148</f>
        <v> - мебель</v>
      </c>
      <c r="B868" s="251" t="str">
        <f aca="false">B148</f>
        <v>244</v>
      </c>
      <c r="C868" s="251" t="str">
        <f aca="false">C148</f>
        <v>310</v>
      </c>
      <c r="D868" s="345"/>
      <c r="E868" s="344" t="n">
        <f aca="false">'Приложение 4 расходы'!V525</f>
        <v>0</v>
      </c>
      <c r="F868" s="344"/>
      <c r="G868" s="344"/>
      <c r="H868" s="247"/>
      <c r="I868" s="247"/>
      <c r="R868" s="344"/>
      <c r="S868" s="344"/>
      <c r="T868" s="344"/>
      <c r="U868" s="344" t="n">
        <f aca="false">E868-R868</f>
        <v>0</v>
      </c>
      <c r="V868" s="344" t="n">
        <f aca="false">F868-S868</f>
        <v>0</v>
      </c>
      <c r="W868" s="344" t="n">
        <f aca="false">G868-T868</f>
        <v>0</v>
      </c>
    </row>
    <row r="869" s="248" customFormat="true" ht="15" hidden="false" customHeight="true" outlineLevel="0" collapsed="false">
      <c r="A869" s="251" t="str">
        <f aca="false">A149</f>
        <v> - оборудование</v>
      </c>
      <c r="B869" s="251" t="str">
        <f aca="false">B149</f>
        <v>244</v>
      </c>
      <c r="C869" s="251" t="str">
        <f aca="false">C149</f>
        <v>310</v>
      </c>
      <c r="D869" s="345"/>
      <c r="E869" s="353" t="n">
        <v>1543.11</v>
      </c>
      <c r="F869" s="344"/>
      <c r="G869" s="344"/>
      <c r="H869" s="247"/>
      <c r="I869" s="247"/>
      <c r="R869" s="344"/>
      <c r="S869" s="344"/>
      <c r="T869" s="344"/>
      <c r="U869" s="344" t="n">
        <f aca="false">E869-R869</f>
        <v>1543.11</v>
      </c>
      <c r="V869" s="344" t="n">
        <f aca="false">F869-S869</f>
        <v>0</v>
      </c>
      <c r="W869" s="344" t="n">
        <f aca="false">G869-T869</f>
        <v>0</v>
      </c>
    </row>
    <row r="870" s="248" customFormat="true" ht="15" hidden="false" customHeight="true" outlineLevel="0" collapsed="false">
      <c r="A870" s="251" t="str">
        <f aca="false">A150</f>
        <v> - инструмент и инвентарь</v>
      </c>
      <c r="B870" s="251" t="str">
        <f aca="false">B150</f>
        <v>244</v>
      </c>
      <c r="C870" s="251" t="str">
        <f aca="false">C150</f>
        <v>310</v>
      </c>
      <c r="D870" s="345"/>
      <c r="E870" s="344"/>
      <c r="F870" s="344"/>
      <c r="G870" s="344"/>
      <c r="H870" s="247"/>
      <c r="I870" s="247"/>
      <c r="R870" s="344"/>
      <c r="S870" s="344"/>
      <c r="T870" s="344"/>
      <c r="U870" s="344" t="n">
        <f aca="false">E870-R870</f>
        <v>0</v>
      </c>
      <c r="V870" s="344" t="n">
        <f aca="false">F870-S870</f>
        <v>0</v>
      </c>
      <c r="W870" s="344" t="n">
        <f aca="false">G870-T870</f>
        <v>0</v>
      </c>
    </row>
    <row r="871" s="248" customFormat="true" ht="15" hidden="false" customHeight="true" outlineLevel="0" collapsed="false">
      <c r="A871" s="251" t="str">
        <f aca="false">A151</f>
        <v> - игрушки</v>
      </c>
      <c r="B871" s="251" t="str">
        <f aca="false">B151</f>
        <v>244</v>
      </c>
      <c r="C871" s="251" t="str">
        <f aca="false">C151</f>
        <v>310</v>
      </c>
      <c r="D871" s="345"/>
      <c r="E871" s="344"/>
      <c r="F871" s="344"/>
      <c r="G871" s="344"/>
      <c r="H871" s="247"/>
      <c r="I871" s="247"/>
      <c r="R871" s="344"/>
      <c r="S871" s="344"/>
      <c r="T871" s="344"/>
      <c r="U871" s="344" t="n">
        <f aca="false">E871-R871</f>
        <v>0</v>
      </c>
      <c r="V871" s="344" t="n">
        <f aca="false">F871-S871</f>
        <v>0</v>
      </c>
      <c r="W871" s="344" t="n">
        <f aca="false">G871-T871</f>
        <v>0</v>
      </c>
    </row>
    <row r="872" s="248" customFormat="true" ht="15" hidden="false" customHeight="true" outlineLevel="0" collapsed="false">
      <c r="A872" s="251" t="str">
        <f aca="false">A152</f>
        <v> - противопожарные средства</v>
      </c>
      <c r="B872" s="251" t="str">
        <f aca="false">B152</f>
        <v>244</v>
      </c>
      <c r="C872" s="251" t="str">
        <f aca="false">C152</f>
        <v>310</v>
      </c>
      <c r="D872" s="345"/>
      <c r="E872" s="344"/>
      <c r="F872" s="344"/>
      <c r="G872" s="344"/>
      <c r="H872" s="247"/>
      <c r="I872" s="247"/>
      <c r="R872" s="344"/>
      <c r="S872" s="344"/>
      <c r="T872" s="344"/>
      <c r="U872" s="344" t="n">
        <f aca="false">E872-R872</f>
        <v>0</v>
      </c>
      <c r="V872" s="344" t="n">
        <f aca="false">F872-S872</f>
        <v>0</v>
      </c>
      <c r="W872" s="344" t="n">
        <f aca="false">G872-T872</f>
        <v>0</v>
      </c>
    </row>
    <row r="873" s="248" customFormat="true" ht="15" hidden="false" customHeight="true" outlineLevel="0" collapsed="false">
      <c r="A873" s="251" t="str">
        <f aca="false">A153</f>
        <v> - кресла</v>
      </c>
      <c r="B873" s="251" t="str">
        <f aca="false">B153</f>
        <v>244</v>
      </c>
      <c r="C873" s="251" t="str">
        <f aca="false">C153</f>
        <v>310</v>
      </c>
      <c r="D873" s="345"/>
      <c r="E873" s="344"/>
      <c r="F873" s="344"/>
      <c r="G873" s="344"/>
      <c r="H873" s="247"/>
      <c r="I873" s="247"/>
      <c r="R873" s="344"/>
      <c r="S873" s="344"/>
      <c r="T873" s="344"/>
      <c r="U873" s="344" t="n">
        <f aca="false">E873-R873</f>
        <v>0</v>
      </c>
      <c r="V873" s="344" t="n">
        <f aca="false">F873-S873</f>
        <v>0</v>
      </c>
      <c r="W873" s="344" t="n">
        <f aca="false">G873-T873</f>
        <v>0</v>
      </c>
    </row>
    <row r="874" s="248" customFormat="true" ht="15" hidden="false" customHeight="true" outlineLevel="0" collapsed="false">
      <c r="A874" s="251" t="str">
        <f aca="false">A154</f>
        <v> - металлические входные двери</v>
      </c>
      <c r="B874" s="251" t="str">
        <f aca="false">B154</f>
        <v>244</v>
      </c>
      <c r="C874" s="251" t="str">
        <f aca="false">C154</f>
        <v>310</v>
      </c>
      <c r="D874" s="345"/>
      <c r="E874" s="344"/>
      <c r="F874" s="344"/>
      <c r="G874" s="344"/>
      <c r="H874" s="247"/>
      <c r="I874" s="247"/>
      <c r="R874" s="344"/>
      <c r="S874" s="344"/>
      <c r="T874" s="344"/>
      <c r="U874" s="344" t="n">
        <f aca="false">E874-R874</f>
        <v>0</v>
      </c>
      <c r="V874" s="344" t="n">
        <f aca="false">F874-S874</f>
        <v>0</v>
      </c>
      <c r="W874" s="344" t="n">
        <f aca="false">G874-T874</f>
        <v>0</v>
      </c>
    </row>
    <row r="875" s="196" customFormat="true" ht="28.5" hidden="false" customHeight="true" outlineLevel="0" collapsed="false">
      <c r="A875" s="244" t="str">
        <f aca="false">A155</f>
        <v> - увеличение стоимости материальных запасов, всего:</v>
      </c>
      <c r="B875" s="231" t="str">
        <f aca="false">B155</f>
        <v>244</v>
      </c>
      <c r="C875" s="231" t="str">
        <f aca="false">C155</f>
        <v>340</v>
      </c>
      <c r="D875" s="342"/>
      <c r="E875" s="246" t="n">
        <f aca="false">SUM(E876:E890)</f>
        <v>5600230.29</v>
      </c>
      <c r="F875" s="246" t="n">
        <f aca="false">SUM(F876:F890)</f>
        <v>5049221</v>
      </c>
      <c r="G875" s="246" t="n">
        <f aca="false">SUM(G876:G890)</f>
        <v>5049221</v>
      </c>
      <c r="H875" s="230"/>
      <c r="I875" s="230"/>
      <c r="R875" s="246"/>
      <c r="S875" s="246"/>
      <c r="T875" s="246"/>
      <c r="U875" s="246" t="n">
        <f aca="false">E875-R875</f>
        <v>5600230.29</v>
      </c>
      <c r="V875" s="246" t="n">
        <f aca="false">F875-S875</f>
        <v>5049221</v>
      </c>
      <c r="W875" s="246" t="n">
        <f aca="false">G875-T875</f>
        <v>5049221</v>
      </c>
    </row>
    <row r="876" s="240" customFormat="true" ht="15" hidden="false" customHeight="true" outlineLevel="0" collapsed="false">
      <c r="A876" s="231" t="str">
        <f aca="false">A156</f>
        <v> - бутылированная вода</v>
      </c>
      <c r="B876" s="231" t="str">
        <f aca="false">B156</f>
        <v>244</v>
      </c>
      <c r="C876" s="231" t="str">
        <f aca="false">C156</f>
        <v>342</v>
      </c>
      <c r="D876" s="232"/>
      <c r="E876" s="233"/>
      <c r="F876" s="233"/>
      <c r="G876" s="233"/>
      <c r="H876" s="239"/>
      <c r="I876" s="239"/>
      <c r="R876" s="233"/>
      <c r="S876" s="233"/>
      <c r="T876" s="233"/>
      <c r="U876" s="233" t="n">
        <f aca="false">E876-R876</f>
        <v>0</v>
      </c>
      <c r="V876" s="233" t="n">
        <f aca="false">F876-S876</f>
        <v>0</v>
      </c>
      <c r="W876" s="233" t="n">
        <f aca="false">G876-T876</f>
        <v>0</v>
      </c>
    </row>
    <row r="877" s="240" customFormat="true" ht="30" hidden="false" customHeight="true" outlineLevel="0" collapsed="false">
      <c r="A877" s="231" t="str">
        <f aca="false">A157</f>
        <v> - приобретение материалов в целях создания основных средств</v>
      </c>
      <c r="B877" s="231" t="str">
        <f aca="false">B157</f>
        <v>244</v>
      </c>
      <c r="C877" s="231" t="str">
        <f aca="false">C157</f>
        <v>347</v>
      </c>
      <c r="D877" s="232"/>
      <c r="E877" s="233"/>
      <c r="F877" s="233"/>
      <c r="G877" s="233"/>
      <c r="H877" s="239"/>
      <c r="I877" s="239"/>
      <c r="R877" s="233"/>
      <c r="S877" s="233"/>
      <c r="T877" s="233"/>
      <c r="U877" s="233" t="n">
        <f aca="false">E877-R877</f>
        <v>0</v>
      </c>
      <c r="V877" s="233" t="n">
        <f aca="false">F877-S877</f>
        <v>0</v>
      </c>
      <c r="W877" s="233" t="n">
        <f aca="false">G877-T877</f>
        <v>0</v>
      </c>
    </row>
    <row r="878" s="240" customFormat="true" ht="15" hidden="false" customHeight="true" outlineLevel="0" collapsed="false">
      <c r="A878" s="231" t="str">
        <f aca="false">A158</f>
        <v> - расходные материалы к комп.технике</v>
      </c>
      <c r="B878" s="231" t="str">
        <f aca="false">B158</f>
        <v>244</v>
      </c>
      <c r="C878" s="231" t="str">
        <f aca="false">C158</f>
        <v>346</v>
      </c>
      <c r="D878" s="232"/>
      <c r="E878" s="233"/>
      <c r="F878" s="233"/>
      <c r="G878" s="233"/>
      <c r="H878" s="239"/>
      <c r="I878" s="239"/>
      <c r="R878" s="233"/>
      <c r="S878" s="233"/>
      <c r="T878" s="233"/>
      <c r="U878" s="233" t="n">
        <f aca="false">E878-R878</f>
        <v>0</v>
      </c>
      <c r="V878" s="233" t="n">
        <f aca="false">F878-S878</f>
        <v>0</v>
      </c>
      <c r="W878" s="233" t="n">
        <f aca="false">G878-T878</f>
        <v>0</v>
      </c>
    </row>
    <row r="879" s="240" customFormat="true" ht="15" hidden="false" customHeight="true" outlineLevel="0" collapsed="false">
      <c r="A879" s="231" t="str">
        <f aca="false">A159</f>
        <v> - медикаменты</v>
      </c>
      <c r="B879" s="231" t="str">
        <f aca="false">B159</f>
        <v>244</v>
      </c>
      <c r="C879" s="231" t="str">
        <f aca="false">C159</f>
        <v>341</v>
      </c>
      <c r="D879" s="232"/>
      <c r="E879" s="233"/>
      <c r="F879" s="233"/>
      <c r="G879" s="233"/>
      <c r="H879" s="239"/>
      <c r="I879" s="239"/>
      <c r="R879" s="233"/>
      <c r="S879" s="233"/>
      <c r="T879" s="233"/>
      <c r="U879" s="233" t="n">
        <f aca="false">E879-R879</f>
        <v>0</v>
      </c>
      <c r="V879" s="233" t="n">
        <f aca="false">F879-S879</f>
        <v>0</v>
      </c>
      <c r="W879" s="233" t="n">
        <f aca="false">G879-T879</f>
        <v>0</v>
      </c>
    </row>
    <row r="880" s="240" customFormat="true" ht="15" hidden="false" customHeight="true" outlineLevel="0" collapsed="false">
      <c r="A880" s="231" t="str">
        <f aca="false">A160</f>
        <v> - строительные материалы</v>
      </c>
      <c r="B880" s="231" t="str">
        <f aca="false">B160</f>
        <v>244</v>
      </c>
      <c r="C880" s="231" t="str">
        <f aca="false">C160</f>
        <v>344</v>
      </c>
      <c r="D880" s="232"/>
      <c r="E880" s="233"/>
      <c r="F880" s="233"/>
      <c r="G880" s="233" t="n">
        <f aca="false">F880</f>
        <v>0</v>
      </c>
      <c r="H880" s="239"/>
      <c r="I880" s="239"/>
      <c r="R880" s="233"/>
      <c r="S880" s="233"/>
      <c r="T880" s="233"/>
      <c r="U880" s="233" t="n">
        <f aca="false">E880-R880</f>
        <v>0</v>
      </c>
      <c r="V880" s="233" t="n">
        <f aca="false">F880-S880</f>
        <v>0</v>
      </c>
      <c r="W880" s="233" t="n">
        <f aca="false">G880-T880</f>
        <v>0</v>
      </c>
    </row>
    <row r="881" s="240" customFormat="true" ht="15" hidden="false" customHeight="true" outlineLevel="0" collapsed="false">
      <c r="A881" s="231" t="str">
        <f aca="false">A161</f>
        <v> - продукты питания</v>
      </c>
      <c r="B881" s="231" t="str">
        <f aca="false">B161</f>
        <v>244</v>
      </c>
      <c r="C881" s="231" t="str">
        <f aca="false">C161</f>
        <v>342</v>
      </c>
      <c r="D881" s="232"/>
      <c r="E881" s="351" t="n">
        <f aca="false">(523555.88)+4775901</f>
        <v>5299456.88</v>
      </c>
      <c r="F881" s="233" t="n">
        <v>4775901</v>
      </c>
      <c r="G881" s="233" t="n">
        <f aca="false">F881</f>
        <v>4775901</v>
      </c>
      <c r="H881" s="239"/>
      <c r="I881" s="239"/>
      <c r="R881" s="233"/>
      <c r="S881" s="233"/>
      <c r="T881" s="233"/>
      <c r="U881" s="233" t="n">
        <f aca="false">E881-R881</f>
        <v>5299456.88</v>
      </c>
      <c r="V881" s="233" t="n">
        <f aca="false">F881-S881</f>
        <v>4775901</v>
      </c>
      <c r="W881" s="233" t="n">
        <f aca="false">G881-T881</f>
        <v>4775901</v>
      </c>
    </row>
    <row r="882" s="240" customFormat="true" ht="15" hidden="false" customHeight="true" outlineLevel="0" collapsed="false">
      <c r="A882" s="231" t="str">
        <f aca="false">A162</f>
        <v> - канцелярские товары</v>
      </c>
      <c r="B882" s="231" t="str">
        <f aca="false">B162</f>
        <v>244</v>
      </c>
      <c r="C882" s="231" t="str">
        <f aca="false">C162</f>
        <v>346</v>
      </c>
      <c r="D882" s="232"/>
      <c r="E882" s="233"/>
      <c r="F882" s="233"/>
      <c r="G882" s="233"/>
      <c r="H882" s="239"/>
      <c r="I882" s="239"/>
      <c r="R882" s="233"/>
      <c r="S882" s="233"/>
      <c r="T882" s="233"/>
      <c r="U882" s="233" t="n">
        <f aca="false">E882-R882</f>
        <v>0</v>
      </c>
      <c r="V882" s="233" t="n">
        <f aca="false">F882-S882</f>
        <v>0</v>
      </c>
      <c r="W882" s="233" t="n">
        <f aca="false">G882-T882</f>
        <v>0</v>
      </c>
    </row>
    <row r="883" s="240" customFormat="true" ht="15" hidden="false" customHeight="true" outlineLevel="0" collapsed="false">
      <c r="A883" s="231" t="str">
        <f aca="false">A163</f>
        <v> - хозяйственные товары, электрика</v>
      </c>
      <c r="B883" s="231" t="str">
        <f aca="false">B163</f>
        <v>244</v>
      </c>
      <c r="C883" s="231" t="str">
        <f aca="false">C163</f>
        <v>346</v>
      </c>
      <c r="D883" s="232"/>
      <c r="E883" s="233"/>
      <c r="F883" s="233"/>
      <c r="G883" s="233"/>
      <c r="H883" s="239"/>
      <c r="I883" s="239"/>
      <c r="R883" s="233"/>
      <c r="S883" s="233"/>
      <c r="T883" s="233"/>
      <c r="U883" s="233" t="n">
        <f aca="false">E883-R883</f>
        <v>0</v>
      </c>
      <c r="V883" s="233" t="n">
        <f aca="false">F883-S883</f>
        <v>0</v>
      </c>
      <c r="W883" s="233" t="n">
        <f aca="false">G883-T883</f>
        <v>0</v>
      </c>
    </row>
    <row r="884" s="240" customFormat="true" ht="15" hidden="false" customHeight="true" outlineLevel="0" collapsed="false">
      <c r="A884" s="231" t="str">
        <f aca="false">A164</f>
        <v> - бланки</v>
      </c>
      <c r="B884" s="231" t="str">
        <f aca="false">B164</f>
        <v>244</v>
      </c>
      <c r="C884" s="231" t="str">
        <f aca="false">C164</f>
        <v>346</v>
      </c>
      <c r="D884" s="232"/>
      <c r="E884" s="233"/>
      <c r="F884" s="233"/>
      <c r="G884" s="233"/>
      <c r="H884" s="239"/>
      <c r="I884" s="239"/>
      <c r="R884" s="233"/>
      <c r="S884" s="233"/>
      <c r="T884" s="233"/>
      <c r="U884" s="233" t="n">
        <f aca="false">E884-R884</f>
        <v>0</v>
      </c>
      <c r="V884" s="233" t="n">
        <f aca="false">F884-S884</f>
        <v>0</v>
      </c>
      <c r="W884" s="233" t="n">
        <f aca="false">G884-T884</f>
        <v>0</v>
      </c>
    </row>
    <row r="885" s="240" customFormat="true" ht="15" hidden="false" customHeight="true" outlineLevel="0" collapsed="false">
      <c r="A885" s="231" t="str">
        <f aca="false">A165</f>
        <v> - моющие</v>
      </c>
      <c r="B885" s="231" t="str">
        <f aca="false">B165</f>
        <v>244</v>
      </c>
      <c r="C885" s="231" t="str">
        <f aca="false">C165</f>
        <v>346</v>
      </c>
      <c r="D885" s="232"/>
      <c r="E885" s="351" t="n">
        <f aca="false">'Приложение 4 расходы'!V915+'Приложение 4 расходы'!V916</f>
        <v>300773.41</v>
      </c>
      <c r="F885" s="354" t="n">
        <v>273320</v>
      </c>
      <c r="G885" s="233" t="n">
        <f aca="false">F885</f>
        <v>273320</v>
      </c>
      <c r="H885" s="239"/>
      <c r="I885" s="239"/>
      <c r="R885" s="233"/>
      <c r="S885" s="233"/>
      <c r="T885" s="233"/>
      <c r="U885" s="233" t="n">
        <f aca="false">E885-R885</f>
        <v>300773.41</v>
      </c>
      <c r="V885" s="233" t="n">
        <f aca="false">F885-S885</f>
        <v>273320</v>
      </c>
      <c r="W885" s="233" t="n">
        <f aca="false">G885-T885</f>
        <v>273320</v>
      </c>
    </row>
    <row r="886" s="240" customFormat="true" ht="15" hidden="false" customHeight="true" outlineLevel="0" collapsed="false">
      <c r="A886" s="231" t="str">
        <f aca="false">A166</f>
        <v> - новогодние подарки детям сотрудников</v>
      </c>
      <c r="B886" s="231" t="str">
        <f aca="false">B166</f>
        <v>244</v>
      </c>
      <c r="C886" s="231" t="str">
        <f aca="false">C166</f>
        <v>349</v>
      </c>
      <c r="D886" s="232"/>
      <c r="E886" s="233"/>
      <c r="F886" s="233"/>
      <c r="G886" s="233"/>
      <c r="H886" s="239"/>
      <c r="I886" s="239"/>
      <c r="R886" s="233"/>
      <c r="S886" s="233"/>
      <c r="T886" s="233"/>
      <c r="U886" s="233" t="n">
        <f aca="false">E886-R886</f>
        <v>0</v>
      </c>
      <c r="V886" s="233" t="n">
        <f aca="false">F886-S886</f>
        <v>0</v>
      </c>
      <c r="W886" s="233" t="n">
        <f aca="false">G886-T886</f>
        <v>0</v>
      </c>
    </row>
    <row r="887" s="240" customFormat="true" ht="15" hidden="false" customHeight="true" outlineLevel="0" collapsed="false">
      <c r="A887" s="231" t="str">
        <f aca="false">A167</f>
        <v> - новогодние подарки сотрудникам</v>
      </c>
      <c r="B887" s="231" t="str">
        <f aca="false">B167</f>
        <v>244</v>
      </c>
      <c r="C887" s="231" t="str">
        <f aca="false">C167</f>
        <v>349</v>
      </c>
      <c r="D887" s="232"/>
      <c r="E887" s="233"/>
      <c r="F887" s="233"/>
      <c r="G887" s="233"/>
      <c r="H887" s="239"/>
      <c r="I887" s="239"/>
      <c r="R887" s="233"/>
      <c r="S887" s="233"/>
      <c r="T887" s="233"/>
      <c r="U887" s="233" t="n">
        <f aca="false">E887-R887</f>
        <v>0</v>
      </c>
      <c r="V887" s="233" t="n">
        <f aca="false">F887-S887</f>
        <v>0</v>
      </c>
      <c r="W887" s="233" t="n">
        <f aca="false">G887-T887</f>
        <v>0</v>
      </c>
    </row>
    <row r="888" s="240" customFormat="true" ht="15" hidden="false" customHeight="false" outlineLevel="0" collapsed="false">
      <c r="A888" s="231" t="str">
        <f aca="false">A168</f>
        <v> - прочие материальные запасы</v>
      </c>
      <c r="B888" s="231" t="str">
        <f aca="false">B168</f>
        <v>244</v>
      </c>
      <c r="C888" s="231" t="str">
        <f aca="false">C168</f>
        <v>346</v>
      </c>
      <c r="D888" s="232"/>
      <c r="E888" s="233"/>
      <c r="F888" s="233"/>
      <c r="G888" s="233" t="n">
        <f aca="false">F888</f>
        <v>0</v>
      </c>
      <c r="H888" s="239"/>
      <c r="I888" s="239"/>
      <c r="R888" s="233"/>
      <c r="S888" s="233"/>
      <c r="T888" s="233"/>
      <c r="U888" s="233" t="n">
        <f aca="false">E888-R888</f>
        <v>0</v>
      </c>
      <c r="V888" s="233" t="n">
        <f aca="false">F888-S888</f>
        <v>0</v>
      </c>
      <c r="W888" s="233" t="n">
        <f aca="false">G888-T888</f>
        <v>0</v>
      </c>
    </row>
    <row r="889" s="240" customFormat="true" ht="15" hidden="false" customHeight="true" outlineLevel="0" collapsed="false">
      <c r="A889" s="231" t="str">
        <f aca="false">A169</f>
        <v> - спецодежда МОП</v>
      </c>
      <c r="B889" s="231" t="str">
        <f aca="false">B169</f>
        <v>244</v>
      </c>
      <c r="C889" s="231" t="str">
        <f aca="false">C169</f>
        <v>345</v>
      </c>
      <c r="D889" s="232"/>
      <c r="E889" s="233"/>
      <c r="F889" s="233"/>
      <c r="G889" s="233"/>
      <c r="H889" s="239"/>
      <c r="I889" s="239"/>
      <c r="R889" s="233"/>
      <c r="S889" s="233"/>
      <c r="T889" s="233"/>
      <c r="U889" s="233" t="n">
        <f aca="false">E889-R889</f>
        <v>0</v>
      </c>
      <c r="V889" s="233" t="n">
        <f aca="false">F889-S889</f>
        <v>0</v>
      </c>
      <c r="W889" s="233" t="n">
        <f aca="false">G889-T889</f>
        <v>0</v>
      </c>
    </row>
    <row r="890" s="240" customFormat="true" ht="15" hidden="false" customHeight="true" outlineLevel="0" collapsed="false">
      <c r="A890" s="231" t="str">
        <f aca="false">A170</f>
        <v> - лагерь дневного пребывания</v>
      </c>
      <c r="B890" s="231" t="str">
        <f aca="false">B170</f>
        <v>244</v>
      </c>
      <c r="C890" s="231" t="str">
        <f aca="false">C170</f>
        <v>346</v>
      </c>
      <c r="D890" s="232"/>
      <c r="E890" s="233"/>
      <c r="F890" s="233"/>
      <c r="G890" s="233"/>
      <c r="H890" s="239"/>
      <c r="I890" s="239"/>
      <c r="R890" s="233"/>
      <c r="S890" s="233"/>
      <c r="T890" s="233"/>
      <c r="U890" s="233" t="n">
        <f aca="false">E890-R890</f>
        <v>0</v>
      </c>
      <c r="V890" s="233" t="n">
        <f aca="false">F890-S890</f>
        <v>0</v>
      </c>
      <c r="W890" s="233" t="n">
        <f aca="false">G890-T890</f>
        <v>0</v>
      </c>
    </row>
    <row r="891" s="196" customFormat="true" ht="14.25" hidden="false" customHeight="true" outlineLevel="0" collapsed="false">
      <c r="A891" s="265" t="s">
        <v>780</v>
      </c>
      <c r="B891" s="266"/>
      <c r="C891" s="266"/>
      <c r="D891" s="266" t="s">
        <v>34</v>
      </c>
      <c r="E891" s="267" t="n">
        <f aca="false">SUM(E892,E893,E894,E895,E896,E897,E898,E906,E904,E930,E948,E950,E951,E952,E953,E955,E965,E902,E905,E949,E901,E903,E947,E954)</f>
        <v>548997.41</v>
      </c>
      <c r="F891" s="267" t="n">
        <f aca="false">SUM(F892,F893,F894,F895,F896,F897,F898,F906,F904,F930,F948,F950,F951,F952,F953,F955,F965,F902,F905,F949,F901,F903,F947,F954)</f>
        <v>550000</v>
      </c>
      <c r="G891" s="267" t="n">
        <f aca="false">SUM(G892,G893,G894,G895,G896,G897,G898,G906,G904,G930,G948,G950,G951,G952,G953,G955,G965,G902,G905,G949,G901,G903,G947,G954)</f>
        <v>550000</v>
      </c>
      <c r="H891" s="355" t="n">
        <v>201</v>
      </c>
      <c r="R891" s="216"/>
      <c r="S891" s="216"/>
      <c r="T891" s="216"/>
      <c r="U891" s="216" t="n">
        <f aca="false">E891-R891</f>
        <v>548997.41</v>
      </c>
      <c r="V891" s="216" t="n">
        <f aca="false">F891-S891</f>
        <v>550000</v>
      </c>
      <c r="W891" s="216" t="n">
        <f aca="false">G891-T891</f>
        <v>550000</v>
      </c>
    </row>
    <row r="892" customFormat="false" ht="15" hidden="false" customHeight="true" outlineLevel="0" collapsed="false">
      <c r="A892" s="348" t="str">
        <f aca="false">A82</f>
        <v> - заработная плата</v>
      </c>
      <c r="B892" s="231" t="str">
        <f aca="false">B82</f>
        <v>111</v>
      </c>
      <c r="C892" s="231" t="str">
        <f aca="false">C82</f>
        <v>211</v>
      </c>
      <c r="D892" s="232" t="s">
        <v>34</v>
      </c>
      <c r="E892" s="233"/>
      <c r="F892" s="233"/>
      <c r="G892" s="233"/>
      <c r="H892" s="193"/>
      <c r="R892" s="233"/>
      <c r="S892" s="233"/>
      <c r="T892" s="233"/>
      <c r="U892" s="233" t="n">
        <f aca="false">E892-R892</f>
        <v>0</v>
      </c>
      <c r="V892" s="233" t="n">
        <f aca="false">F892-S892</f>
        <v>0</v>
      </c>
      <c r="W892" s="233" t="n">
        <f aca="false">G892-T892</f>
        <v>0</v>
      </c>
    </row>
    <row r="893" customFormat="false" ht="15" hidden="false" customHeight="true" outlineLevel="0" collapsed="false">
      <c r="A893" s="231" t="str">
        <f aca="false">A83</f>
        <v> - 3 дн б/л за счет работодателя</v>
      </c>
      <c r="B893" s="231" t="str">
        <f aca="false">B83</f>
        <v>111</v>
      </c>
      <c r="C893" s="231" t="str">
        <f aca="false">C83</f>
        <v>266</v>
      </c>
      <c r="D893" s="232" t="s">
        <v>34</v>
      </c>
      <c r="E893" s="233"/>
      <c r="F893" s="233"/>
      <c r="G893" s="233"/>
      <c r="H893" s="193"/>
      <c r="R893" s="233"/>
      <c r="S893" s="233"/>
      <c r="T893" s="233"/>
      <c r="U893" s="233" t="n">
        <f aca="false">E893-R893</f>
        <v>0</v>
      </c>
      <c r="V893" s="233" t="n">
        <f aca="false">F893-S893</f>
        <v>0</v>
      </c>
      <c r="W893" s="233" t="n">
        <f aca="false">G893-T893</f>
        <v>0</v>
      </c>
    </row>
    <row r="894" s="240" customFormat="true" ht="15" hidden="false" customHeight="true" outlineLevel="0" collapsed="false">
      <c r="A894" s="231" t="str">
        <f aca="false">A84</f>
        <v> - пособие по уходу за ребенком</v>
      </c>
      <c r="B894" s="231" t="str">
        <f aca="false">B84</f>
        <v>112</v>
      </c>
      <c r="C894" s="231" t="str">
        <f aca="false">C84</f>
        <v>266</v>
      </c>
      <c r="D894" s="232" t="s">
        <v>34</v>
      </c>
      <c r="E894" s="233"/>
      <c r="F894" s="233"/>
      <c r="G894" s="233"/>
      <c r="H894" s="239"/>
      <c r="I894" s="239"/>
      <c r="R894" s="233"/>
      <c r="S894" s="233"/>
      <c r="T894" s="233"/>
      <c r="U894" s="233" t="n">
        <f aca="false">E894-R894</f>
        <v>0</v>
      </c>
      <c r="V894" s="233" t="n">
        <f aca="false">F894-S894</f>
        <v>0</v>
      </c>
      <c r="W894" s="233" t="n">
        <f aca="false">G894-T894</f>
        <v>0</v>
      </c>
    </row>
    <row r="895" s="240" customFormat="true" ht="15" hidden="false" customHeight="true" outlineLevel="0" collapsed="false">
      <c r="A895" s="231" t="str">
        <f aca="false">A85</f>
        <v> - предварительный мед.осмотр (возм.расх.)</v>
      </c>
      <c r="B895" s="231" t="str">
        <f aca="false">B85</f>
        <v>112</v>
      </c>
      <c r="C895" s="231" t="str">
        <f aca="false">C85</f>
        <v>226</v>
      </c>
      <c r="D895" s="232" t="s">
        <v>34</v>
      </c>
      <c r="E895" s="233"/>
      <c r="F895" s="233"/>
      <c r="G895" s="233"/>
      <c r="H895" s="239"/>
      <c r="I895" s="239"/>
      <c r="R895" s="233"/>
      <c r="S895" s="233"/>
      <c r="T895" s="233"/>
      <c r="U895" s="233" t="n">
        <f aca="false">E895-R895</f>
        <v>0</v>
      </c>
      <c r="V895" s="233" t="n">
        <f aca="false">F895-S895</f>
        <v>0</v>
      </c>
      <c r="W895" s="233" t="n">
        <f aca="false">G895-T895</f>
        <v>0</v>
      </c>
    </row>
    <row r="896" s="240" customFormat="true" ht="15" hidden="false" customHeight="true" outlineLevel="0" collapsed="false">
      <c r="A896" s="231" t="str">
        <f aca="false">A86</f>
        <v> - выходное пособие</v>
      </c>
      <c r="B896" s="231" t="str">
        <f aca="false">B86</f>
        <v>112</v>
      </c>
      <c r="C896" s="231" t="str">
        <f aca="false">C86</f>
        <v>266</v>
      </c>
      <c r="D896" s="232" t="s">
        <v>34</v>
      </c>
      <c r="E896" s="233"/>
      <c r="F896" s="233"/>
      <c r="G896" s="233"/>
      <c r="H896" s="239"/>
      <c r="I896" s="239"/>
      <c r="R896" s="233"/>
      <c r="S896" s="233"/>
      <c r="T896" s="233"/>
      <c r="U896" s="233" t="n">
        <f aca="false">E896-R896</f>
        <v>0</v>
      </c>
      <c r="V896" s="233" t="n">
        <f aca="false">F896-S896</f>
        <v>0</v>
      </c>
      <c r="W896" s="233" t="n">
        <f aca="false">G896-T896</f>
        <v>0</v>
      </c>
    </row>
    <row r="897" customFormat="false" ht="15" hidden="false" customHeight="true" outlineLevel="0" collapsed="false">
      <c r="A897" s="231" t="str">
        <f aca="false">A87</f>
        <v> - начисления на оплату труда</v>
      </c>
      <c r="B897" s="231" t="str">
        <f aca="false">B87</f>
        <v>119</v>
      </c>
      <c r="C897" s="231" t="str">
        <f aca="false">C87</f>
        <v>213</v>
      </c>
      <c r="D897" s="232" t="s">
        <v>34</v>
      </c>
      <c r="E897" s="233"/>
      <c r="F897" s="233"/>
      <c r="G897" s="233"/>
      <c r="H897" s="193"/>
      <c r="R897" s="233"/>
      <c r="S897" s="233"/>
      <c r="T897" s="233"/>
      <c r="U897" s="233" t="n">
        <f aca="false">E897-R897</f>
        <v>0</v>
      </c>
      <c r="V897" s="233" t="n">
        <f aca="false">F897-S897</f>
        <v>0</v>
      </c>
      <c r="W897" s="233" t="n">
        <f aca="false">G897-T897</f>
        <v>0</v>
      </c>
    </row>
    <row r="898" s="196" customFormat="true" ht="14.25" hidden="false" customHeight="true" outlineLevel="0" collapsed="false">
      <c r="A898" s="244" t="str">
        <f aca="false">A88</f>
        <v> - услуги связи, всего:</v>
      </c>
      <c r="B898" s="245" t="str">
        <f aca="false">B88</f>
        <v>244</v>
      </c>
      <c r="C898" s="245" t="str">
        <f aca="false">C88</f>
        <v>221</v>
      </c>
      <c r="D898" s="245"/>
      <c r="E898" s="216" t="n">
        <f aca="false">SUM(E899:E900)</f>
        <v>1000</v>
      </c>
      <c r="F898" s="216" t="n">
        <f aca="false">SUM(F899:F900)</f>
        <v>1000</v>
      </c>
      <c r="G898" s="216" t="n">
        <f aca="false">SUM(G899:G900)</f>
        <v>1000</v>
      </c>
      <c r="H898" s="230"/>
      <c r="R898" s="216"/>
      <c r="S898" s="216"/>
      <c r="T898" s="216"/>
      <c r="U898" s="216" t="n">
        <f aca="false">E898-R898</f>
        <v>1000</v>
      </c>
      <c r="V898" s="216" t="n">
        <f aca="false">F898-S898</f>
        <v>1000</v>
      </c>
      <c r="W898" s="216" t="n">
        <f aca="false">G898-T898</f>
        <v>1000</v>
      </c>
    </row>
    <row r="899" customFormat="false" ht="30" hidden="false" customHeight="true" outlineLevel="0" collapsed="false">
      <c r="A899" s="231" t="str">
        <f aca="false">A89</f>
        <v>   в том числе:
    - прочие (конверты, почтовые отправления)</v>
      </c>
      <c r="B899" s="231" t="str">
        <f aca="false">B89</f>
        <v>244</v>
      </c>
      <c r="C899" s="231" t="str">
        <f aca="false">C89</f>
        <v>221</v>
      </c>
      <c r="D899" s="232"/>
      <c r="E899" s="233"/>
      <c r="F899" s="233"/>
      <c r="G899" s="233"/>
      <c r="H899" s="193"/>
      <c r="I899" s="193"/>
      <c r="R899" s="233"/>
      <c r="S899" s="233"/>
      <c r="T899" s="233"/>
      <c r="U899" s="233" t="n">
        <f aca="false">E899-R899</f>
        <v>0</v>
      </c>
      <c r="V899" s="233" t="n">
        <f aca="false">F899-S899</f>
        <v>0</v>
      </c>
      <c r="W899" s="233" t="n">
        <f aca="false">G899-T899</f>
        <v>0</v>
      </c>
    </row>
    <row r="900" s="240" customFormat="true" ht="15" hidden="false" customHeight="true" outlineLevel="0" collapsed="false">
      <c r="A900" s="231" t="str">
        <f aca="false">A90</f>
        <v>    - интернет </v>
      </c>
      <c r="B900" s="231" t="str">
        <f aca="false">B90</f>
        <v>244</v>
      </c>
      <c r="C900" s="231" t="str">
        <f aca="false">C90</f>
        <v>221</v>
      </c>
      <c r="D900" s="232"/>
      <c r="E900" s="233" t="n">
        <v>1000</v>
      </c>
      <c r="F900" s="233" t="n">
        <v>1000</v>
      </c>
      <c r="G900" s="233" t="n">
        <f aca="false">F900</f>
        <v>1000</v>
      </c>
      <c r="H900" s="239"/>
      <c r="I900" s="239"/>
      <c r="R900" s="233"/>
      <c r="S900" s="233"/>
      <c r="T900" s="233"/>
      <c r="U900" s="233" t="n">
        <f aca="false">E900-R900</f>
        <v>1000</v>
      </c>
      <c r="V900" s="233" t="n">
        <f aca="false">F900-S900</f>
        <v>1000</v>
      </c>
      <c r="W900" s="233" t="n">
        <f aca="false">G900-T900</f>
        <v>1000</v>
      </c>
    </row>
    <row r="901" s="240" customFormat="true" ht="15" hidden="false" customHeight="true" outlineLevel="0" collapsed="false">
      <c r="A901" s="231" t="str">
        <f aca="false">A91</f>
        <v> - транспортные расходы</v>
      </c>
      <c r="B901" s="231" t="str">
        <f aca="false">B91</f>
        <v>244</v>
      </c>
      <c r="C901" s="231" t="str">
        <f aca="false">C91</f>
        <v>222</v>
      </c>
      <c r="D901" s="232"/>
      <c r="E901" s="233"/>
      <c r="F901" s="233"/>
      <c r="G901" s="233"/>
      <c r="I901" s="239"/>
      <c r="R901" s="233"/>
      <c r="S901" s="233"/>
      <c r="T901" s="233"/>
      <c r="U901" s="233" t="n">
        <f aca="false">E901-R901</f>
        <v>0</v>
      </c>
      <c r="V901" s="233" t="n">
        <f aca="false">F901-S901</f>
        <v>0</v>
      </c>
      <c r="W901" s="233" t="n">
        <f aca="false">G901-T901</f>
        <v>0</v>
      </c>
    </row>
    <row r="902" customFormat="false" ht="15" hidden="false" customHeight="true" outlineLevel="0" collapsed="false">
      <c r="A902" s="231" t="str">
        <f aca="false">A92</f>
        <v> - коммунальные расходы (вода)</v>
      </c>
      <c r="B902" s="231" t="str">
        <f aca="false">B92</f>
        <v>247</v>
      </c>
      <c r="C902" s="231" t="str">
        <f aca="false">C92</f>
        <v>223</v>
      </c>
      <c r="D902" s="232"/>
      <c r="E902" s="233"/>
      <c r="F902" s="233"/>
      <c r="G902" s="233"/>
      <c r="H902" s="193"/>
      <c r="I902" s="193"/>
      <c r="R902" s="233"/>
      <c r="S902" s="233"/>
      <c r="T902" s="233"/>
      <c r="U902" s="233" t="n">
        <f aca="false">E902-R902</f>
        <v>0</v>
      </c>
      <c r="V902" s="233" t="n">
        <f aca="false">F902-S902</f>
        <v>0</v>
      </c>
      <c r="W902" s="233" t="n">
        <f aca="false">G902-T902</f>
        <v>0</v>
      </c>
    </row>
    <row r="903" customFormat="false" ht="15" hidden="false" customHeight="true" outlineLevel="0" collapsed="false">
      <c r="A903" s="231" t="str">
        <f aca="false">A93</f>
        <v> - коммунальные расходы (тепло+свет)</v>
      </c>
      <c r="B903" s="231" t="str">
        <f aca="false">B93</f>
        <v>247</v>
      </c>
      <c r="C903" s="231" t="str">
        <f aca="false">C93</f>
        <v>223</v>
      </c>
      <c r="D903" s="232"/>
      <c r="E903" s="233"/>
      <c r="F903" s="233"/>
      <c r="G903" s="233"/>
      <c r="H903" s="193"/>
      <c r="I903" s="193"/>
      <c r="R903" s="233"/>
      <c r="S903" s="233"/>
      <c r="T903" s="233"/>
      <c r="U903" s="233" t="n">
        <f aca="false">E903-R903</f>
        <v>0</v>
      </c>
      <c r="V903" s="233" t="n">
        <f aca="false">F903-S903</f>
        <v>0</v>
      </c>
      <c r="W903" s="233" t="n">
        <f aca="false">G903-T903</f>
        <v>0</v>
      </c>
    </row>
    <row r="904" customFormat="false" ht="15" hidden="false" customHeight="true" outlineLevel="0" collapsed="false">
      <c r="A904" s="231" t="str">
        <f aca="false">A94</f>
        <v>    - ЖБО </v>
      </c>
      <c r="B904" s="231" t="str">
        <f aca="false">B94</f>
        <v>244</v>
      </c>
      <c r="C904" s="231" t="str">
        <f aca="false">C94</f>
        <v>223</v>
      </c>
      <c r="D904" s="232"/>
      <c r="E904" s="233"/>
      <c r="F904" s="233"/>
      <c r="G904" s="233"/>
      <c r="H904" s="240"/>
      <c r="I904" s="239"/>
      <c r="R904" s="233"/>
      <c r="S904" s="233"/>
      <c r="T904" s="233"/>
      <c r="U904" s="233" t="n">
        <f aca="false">E904-R904</f>
        <v>0</v>
      </c>
      <c r="V904" s="233" t="n">
        <f aca="false">F904-S904</f>
        <v>0</v>
      </c>
      <c r="W904" s="233" t="n">
        <f aca="false">G904-T904</f>
        <v>0</v>
      </c>
    </row>
    <row r="905" s="240" customFormat="true" ht="15" hidden="false" customHeight="true" outlineLevel="0" collapsed="false">
      <c r="A905" s="231" t="str">
        <f aca="false">A95</f>
        <v> - арендная плата </v>
      </c>
      <c r="B905" s="231" t="str">
        <f aca="false">B95</f>
        <v>244</v>
      </c>
      <c r="C905" s="231" t="str">
        <f aca="false">C95</f>
        <v>224</v>
      </c>
      <c r="D905" s="232"/>
      <c r="E905" s="233"/>
      <c r="F905" s="233"/>
      <c r="G905" s="233"/>
      <c r="H905" s="239"/>
      <c r="I905" s="239"/>
      <c r="R905" s="233"/>
      <c r="S905" s="233"/>
      <c r="T905" s="233"/>
      <c r="U905" s="233" t="n">
        <f aca="false">E905-R905</f>
        <v>0</v>
      </c>
      <c r="V905" s="233" t="n">
        <f aca="false">F905-S905</f>
        <v>0</v>
      </c>
      <c r="W905" s="233" t="n">
        <f aca="false">G905-T905</f>
        <v>0</v>
      </c>
    </row>
    <row r="906" s="196" customFormat="true" ht="14.25" hidden="false" customHeight="true" outlineLevel="0" collapsed="false">
      <c r="A906" s="244" t="str">
        <f aca="false">A96</f>
        <v> - услуги по содержанию имущества, всего:</v>
      </c>
      <c r="B906" s="245" t="str">
        <f aca="false">B96</f>
        <v>244</v>
      </c>
      <c r="C906" s="245" t="str">
        <f aca="false">C96</f>
        <v>225</v>
      </c>
      <c r="D906" s="342"/>
      <c r="E906" s="246" t="n">
        <f aca="false">SUM(E907:E929)</f>
        <v>40000</v>
      </c>
      <c r="F906" s="246" t="n">
        <f aca="false">SUM(F907:F929)</f>
        <v>40000</v>
      </c>
      <c r="G906" s="246" t="n">
        <f aca="false">SUM(G907:G929)</f>
        <v>40000</v>
      </c>
      <c r="H906" s="230"/>
      <c r="I906" s="230"/>
      <c r="R906" s="246"/>
      <c r="S906" s="246"/>
      <c r="T906" s="246"/>
      <c r="U906" s="246" t="n">
        <f aca="false">E906-R906</f>
        <v>40000</v>
      </c>
      <c r="V906" s="246" t="n">
        <f aca="false">F906-S906</f>
        <v>40000</v>
      </c>
      <c r="W906" s="246" t="n">
        <f aca="false">G906-T906</f>
        <v>40000</v>
      </c>
    </row>
    <row r="907" customFormat="false" ht="45" hidden="true" customHeight="true" outlineLevel="0" collapsed="false">
      <c r="A907" s="231" t="str">
        <f aca="false">A97</f>
        <v>   в том числе:
    - тек.ремонт (отопление, водопровод, электросетей)</v>
      </c>
      <c r="B907" s="231" t="str">
        <f aca="false">B97</f>
        <v>244</v>
      </c>
      <c r="C907" s="231" t="str">
        <f aca="false">C97</f>
        <v>225</v>
      </c>
      <c r="D907" s="232"/>
      <c r="E907" s="233"/>
      <c r="F907" s="233"/>
      <c r="G907" s="233"/>
      <c r="H907" s="193"/>
      <c r="I907" s="193"/>
      <c r="R907" s="233"/>
      <c r="S907" s="233"/>
      <c r="T907" s="233"/>
      <c r="U907" s="233" t="n">
        <f aca="false">E907-R907</f>
        <v>0</v>
      </c>
      <c r="V907" s="233" t="n">
        <f aca="false">F907-S907</f>
        <v>0</v>
      </c>
      <c r="W907" s="233" t="n">
        <f aca="false">G907-T907</f>
        <v>0</v>
      </c>
    </row>
    <row r="908" s="258" customFormat="true" ht="15" hidden="true" customHeight="true" outlineLevel="0" collapsed="false">
      <c r="A908" s="231" t="str">
        <f aca="false">A98</f>
        <v>    - очистка кровли от снега</v>
      </c>
      <c r="B908" s="231" t="str">
        <f aca="false">B98</f>
        <v>244</v>
      </c>
      <c r="C908" s="231" t="str">
        <f aca="false">C98</f>
        <v>225</v>
      </c>
      <c r="D908" s="232"/>
      <c r="E908" s="233"/>
      <c r="F908" s="233"/>
      <c r="G908" s="233"/>
      <c r="I908" s="257"/>
      <c r="R908" s="233"/>
      <c r="S908" s="233"/>
      <c r="T908" s="233"/>
      <c r="U908" s="233" t="n">
        <f aca="false">E908-R908</f>
        <v>0</v>
      </c>
      <c r="V908" s="233" t="n">
        <f aca="false">F908-S908</f>
        <v>0</v>
      </c>
      <c r="W908" s="233" t="n">
        <f aca="false">G908-T908</f>
        <v>0</v>
      </c>
    </row>
    <row r="909" customFormat="false" ht="30" hidden="true" customHeight="true" outlineLevel="0" collapsed="false">
      <c r="A909" s="231" t="str">
        <f aca="false">A99</f>
        <v>    - текущий ремонт кровли, крыльца, заделка швов, асфальтирование территории</v>
      </c>
      <c r="B909" s="231" t="str">
        <f aca="false">B99</f>
        <v>244</v>
      </c>
      <c r="C909" s="231" t="str">
        <f aca="false">C99</f>
        <v>225</v>
      </c>
      <c r="D909" s="232"/>
      <c r="E909" s="233"/>
      <c r="F909" s="233"/>
      <c r="G909" s="233"/>
      <c r="H909" s="193"/>
      <c r="I909" s="193"/>
      <c r="R909" s="233"/>
      <c r="S909" s="233"/>
      <c r="T909" s="233"/>
      <c r="U909" s="233" t="n">
        <f aca="false">E909-R909</f>
        <v>0</v>
      </c>
      <c r="V909" s="233" t="n">
        <f aca="false">F909-S909</f>
        <v>0</v>
      </c>
      <c r="W909" s="233" t="n">
        <f aca="false">G909-T909</f>
        <v>0</v>
      </c>
    </row>
    <row r="910" customFormat="false" ht="15" hidden="true" customHeight="true" outlineLevel="0" collapsed="false">
      <c r="A910" s="231" t="str">
        <f aca="false">A100</f>
        <v>    - аварийно-техническое обслуживание зданий</v>
      </c>
      <c r="B910" s="231" t="str">
        <f aca="false">B100</f>
        <v>244</v>
      </c>
      <c r="C910" s="231" t="str">
        <f aca="false">C100</f>
        <v>225</v>
      </c>
      <c r="D910" s="232"/>
      <c r="E910" s="233"/>
      <c r="F910" s="233"/>
      <c r="G910" s="233"/>
      <c r="H910" s="193"/>
      <c r="I910" s="193"/>
      <c r="R910" s="233"/>
      <c r="S910" s="233"/>
      <c r="T910" s="233"/>
      <c r="U910" s="233" t="n">
        <f aca="false">E910-R910</f>
        <v>0</v>
      </c>
      <c r="V910" s="233" t="n">
        <f aca="false">F910-S910</f>
        <v>0</v>
      </c>
      <c r="W910" s="233" t="n">
        <f aca="false">G910-T910</f>
        <v>0</v>
      </c>
    </row>
    <row r="911" customFormat="false" ht="30" hidden="true" customHeight="true" outlineLevel="0" collapsed="false">
      <c r="A911" s="231" t="str">
        <f aca="false">A101</f>
        <v>    - содержание мест общего пользования (ПЖРЭТ), взносы на кап.ремонт</v>
      </c>
      <c r="B911" s="231" t="str">
        <f aca="false">B101</f>
        <v>244</v>
      </c>
      <c r="C911" s="231" t="str">
        <f aca="false">C101</f>
        <v>225</v>
      </c>
      <c r="D911" s="232"/>
      <c r="E911" s="233"/>
      <c r="F911" s="233"/>
      <c r="G911" s="233"/>
      <c r="I911" s="193"/>
      <c r="R911" s="233"/>
      <c r="S911" s="233"/>
      <c r="T911" s="233"/>
      <c r="U911" s="233" t="n">
        <f aca="false">E911-R911</f>
        <v>0</v>
      </c>
      <c r="V911" s="233" t="n">
        <f aca="false">F911-S911</f>
        <v>0</v>
      </c>
      <c r="W911" s="233" t="n">
        <f aca="false">G911-T911</f>
        <v>0</v>
      </c>
    </row>
    <row r="912" customFormat="false" ht="15" hidden="true" customHeight="true" outlineLevel="0" collapsed="false">
      <c r="A912" s="231" t="str">
        <f aca="false">A102</f>
        <v>    - наружное освещение</v>
      </c>
      <c r="B912" s="231" t="str">
        <f aca="false">B102</f>
        <v>244</v>
      </c>
      <c r="C912" s="231" t="str">
        <f aca="false">C102</f>
        <v>225</v>
      </c>
      <c r="D912" s="232"/>
      <c r="E912" s="233"/>
      <c r="F912" s="233"/>
      <c r="G912" s="233"/>
      <c r="I912" s="193"/>
      <c r="R912" s="233"/>
      <c r="S912" s="233"/>
      <c r="T912" s="233"/>
      <c r="U912" s="233" t="n">
        <f aca="false">E912-R912</f>
        <v>0</v>
      </c>
      <c r="V912" s="233" t="n">
        <f aca="false">F912-S912</f>
        <v>0</v>
      </c>
      <c r="W912" s="233" t="n">
        <f aca="false">G912-T912</f>
        <v>0</v>
      </c>
    </row>
    <row r="913" customFormat="false" ht="30" hidden="true" customHeight="true" outlineLevel="0" collapsed="false">
      <c r="A913" s="231" t="str">
        <f aca="false">A103</f>
        <v>    -  то приборов коммерческого учета </v>
      </c>
      <c r="B913" s="231" t="str">
        <f aca="false">B103</f>
        <v>244</v>
      </c>
      <c r="C913" s="231" t="str">
        <f aca="false">C103</f>
        <v>225</v>
      </c>
      <c r="D913" s="232"/>
      <c r="E913" s="233"/>
      <c r="F913" s="233"/>
      <c r="G913" s="233"/>
      <c r="I913" s="193"/>
      <c r="R913" s="233"/>
      <c r="S913" s="233"/>
      <c r="T913" s="233"/>
      <c r="U913" s="233" t="n">
        <f aca="false">E913-R913</f>
        <v>0</v>
      </c>
      <c r="V913" s="233" t="n">
        <f aca="false">F913-S913</f>
        <v>0</v>
      </c>
      <c r="W913" s="233" t="n">
        <f aca="false">G913-T913</f>
        <v>0</v>
      </c>
    </row>
    <row r="914" customFormat="false" ht="15" hidden="true" customHeight="true" outlineLevel="0" collapsed="false">
      <c r="A914" s="231" t="str">
        <f aca="false">A104</f>
        <v>    - дезинфекция</v>
      </c>
      <c r="B914" s="231" t="str">
        <f aca="false">B104</f>
        <v>244</v>
      </c>
      <c r="C914" s="231" t="str">
        <f aca="false">C104</f>
        <v>225</v>
      </c>
      <c r="D914" s="232"/>
      <c r="E914" s="233"/>
      <c r="F914" s="233"/>
      <c r="G914" s="233"/>
      <c r="I914" s="193"/>
      <c r="R914" s="233"/>
      <c r="S914" s="233"/>
      <c r="T914" s="233"/>
      <c r="U914" s="233" t="n">
        <f aca="false">E914-R914</f>
        <v>0</v>
      </c>
      <c r="V914" s="233" t="n">
        <f aca="false">F914-S914</f>
        <v>0</v>
      </c>
      <c r="W914" s="233" t="n">
        <f aca="false">G914-T914</f>
        <v>0</v>
      </c>
    </row>
    <row r="915" customFormat="false" ht="15" hidden="true" customHeight="true" outlineLevel="0" collapsed="false">
      <c r="A915" s="231" t="str">
        <f aca="false">A105</f>
        <v>    - то видеонаблюдения</v>
      </c>
      <c r="B915" s="231" t="str">
        <f aca="false">B105</f>
        <v>244</v>
      </c>
      <c r="C915" s="231" t="str">
        <f aca="false">C105</f>
        <v>225</v>
      </c>
      <c r="D915" s="232"/>
      <c r="E915" s="233"/>
      <c r="F915" s="233"/>
      <c r="G915" s="233"/>
      <c r="I915" s="193"/>
      <c r="R915" s="233"/>
      <c r="S915" s="233"/>
      <c r="T915" s="233"/>
      <c r="U915" s="233" t="n">
        <f aca="false">E915-R915</f>
        <v>0</v>
      </c>
      <c r="V915" s="233" t="n">
        <f aca="false">F915-S915</f>
        <v>0</v>
      </c>
      <c r="W915" s="233" t="n">
        <f aca="false">G915-T915</f>
        <v>0</v>
      </c>
    </row>
    <row r="916" customFormat="false" ht="15" hidden="true" customHeight="true" outlineLevel="0" collapsed="false">
      <c r="A916" s="231" t="str">
        <f aca="false">A106</f>
        <v>    - то пожарно-охранной сигнализации</v>
      </c>
      <c r="B916" s="231" t="str">
        <f aca="false">B106</f>
        <v>244</v>
      </c>
      <c r="C916" s="231" t="str">
        <f aca="false">C106</f>
        <v>225</v>
      </c>
      <c r="D916" s="232"/>
      <c r="E916" s="233"/>
      <c r="F916" s="233"/>
      <c r="G916" s="233" t="n">
        <f aca="false">F916</f>
        <v>0</v>
      </c>
      <c r="I916" s="193"/>
      <c r="R916" s="233"/>
      <c r="S916" s="233"/>
      <c r="T916" s="233"/>
      <c r="U916" s="233" t="n">
        <f aca="false">E916-R916</f>
        <v>0</v>
      </c>
      <c r="V916" s="233" t="n">
        <f aca="false">F916-S916</f>
        <v>0</v>
      </c>
      <c r="W916" s="233" t="n">
        <f aca="false">G916-T916</f>
        <v>0</v>
      </c>
    </row>
    <row r="917" customFormat="false" ht="15" hidden="false" customHeight="true" outlineLevel="0" collapsed="false">
      <c r="A917" s="231" t="str">
        <f aca="false">A107</f>
        <v>    - монтаж (регулировка) дверей/окон</v>
      </c>
      <c r="B917" s="231" t="str">
        <f aca="false">B107</f>
        <v>244</v>
      </c>
      <c r="C917" s="231" t="str">
        <f aca="false">C107</f>
        <v>225</v>
      </c>
      <c r="D917" s="232"/>
      <c r="E917" s="233"/>
      <c r="F917" s="233"/>
      <c r="G917" s="233"/>
      <c r="I917" s="193"/>
      <c r="R917" s="233"/>
      <c r="S917" s="233"/>
      <c r="T917" s="233"/>
      <c r="U917" s="233" t="n">
        <f aca="false">E917-R917</f>
        <v>0</v>
      </c>
      <c r="V917" s="233" t="n">
        <f aca="false">F917-S917</f>
        <v>0</v>
      </c>
      <c r="W917" s="233" t="n">
        <f aca="false">G917-T917</f>
        <v>0</v>
      </c>
    </row>
    <row r="918" customFormat="false" ht="15" hidden="false" customHeight="true" outlineLevel="0" collapsed="false">
      <c r="A918" s="231" t="str">
        <f aca="false">A108</f>
        <v>    - поверка средств измерения</v>
      </c>
      <c r="B918" s="231" t="str">
        <f aca="false">B108</f>
        <v>244</v>
      </c>
      <c r="C918" s="231" t="str">
        <f aca="false">C108</f>
        <v>225</v>
      </c>
      <c r="D918" s="232"/>
      <c r="E918" s="233" t="n">
        <f aca="false">'Приложение 4 расходы'!V361</f>
        <v>0</v>
      </c>
      <c r="F918" s="233"/>
      <c r="G918" s="233"/>
      <c r="I918" s="193"/>
      <c r="R918" s="233"/>
      <c r="S918" s="233"/>
      <c r="T918" s="233"/>
      <c r="U918" s="233" t="n">
        <f aca="false">E918-R918</f>
        <v>0</v>
      </c>
      <c r="V918" s="233" t="n">
        <f aca="false">F918-S918</f>
        <v>0</v>
      </c>
      <c r="W918" s="233" t="n">
        <f aca="false">G918-T918</f>
        <v>0</v>
      </c>
    </row>
    <row r="919" customFormat="false" ht="17.9" hidden="false" customHeight="true" outlineLevel="0" collapsed="false">
      <c r="A919" s="231" t="str">
        <f aca="false">A109</f>
        <v>    - обслуживание кнопки тревожной сигнализации</v>
      </c>
      <c r="B919" s="231" t="str">
        <f aca="false">B109</f>
        <v>244</v>
      </c>
      <c r="C919" s="231" t="str">
        <f aca="false">C109</f>
        <v>225</v>
      </c>
      <c r="D919" s="232"/>
      <c r="E919" s="233"/>
      <c r="F919" s="233"/>
      <c r="G919" s="233"/>
      <c r="I919" s="193"/>
      <c r="R919" s="233"/>
      <c r="S919" s="233"/>
      <c r="T919" s="233"/>
      <c r="U919" s="233" t="n">
        <f aca="false">E919-R919</f>
        <v>0</v>
      </c>
      <c r="V919" s="233" t="n">
        <f aca="false">F919-S919</f>
        <v>0</v>
      </c>
      <c r="W919" s="233" t="n">
        <f aca="false">G919-T919</f>
        <v>0</v>
      </c>
    </row>
    <row r="920" customFormat="false" ht="14.25" hidden="false" customHeight="true" outlineLevel="0" collapsed="false">
      <c r="A920" s="231" t="str">
        <f aca="false">A110</f>
        <v>    - мытье окон снаружи здания</v>
      </c>
      <c r="B920" s="231" t="str">
        <f aca="false">B110</f>
        <v>244</v>
      </c>
      <c r="C920" s="231" t="str">
        <f aca="false">C110</f>
        <v>225</v>
      </c>
      <c r="D920" s="232"/>
      <c r="E920" s="233"/>
      <c r="F920" s="233"/>
      <c r="G920" s="233"/>
      <c r="I920" s="193"/>
      <c r="R920" s="233"/>
      <c r="S920" s="233"/>
      <c r="T920" s="233"/>
      <c r="U920" s="233" t="n">
        <f aca="false">E920-R920</f>
        <v>0</v>
      </c>
      <c r="V920" s="233" t="n">
        <f aca="false">F920-S920</f>
        <v>0</v>
      </c>
      <c r="W920" s="233" t="n">
        <f aca="false">G920-T920</f>
        <v>0</v>
      </c>
    </row>
    <row r="921" customFormat="false" ht="14.25" hidden="false" customHeight="true" outlineLevel="0" collapsed="false">
      <c r="A921" s="231" t="str">
        <f aca="false">A111</f>
        <v>    - обрезка деревьев</v>
      </c>
      <c r="B921" s="231" t="str">
        <f aca="false">B111</f>
        <v>244</v>
      </c>
      <c r="C921" s="231" t="str">
        <f aca="false">C111</f>
        <v>225</v>
      </c>
      <c r="D921" s="232"/>
      <c r="E921" s="233"/>
      <c r="F921" s="233"/>
      <c r="G921" s="233"/>
      <c r="I921" s="193"/>
      <c r="R921" s="233"/>
      <c r="S921" s="233"/>
      <c r="T921" s="233"/>
      <c r="U921" s="233" t="n">
        <f aca="false">E921-R921</f>
        <v>0</v>
      </c>
      <c r="V921" s="233" t="n">
        <f aca="false">F921-S921</f>
        <v>0</v>
      </c>
      <c r="W921" s="233" t="n">
        <f aca="false">G921-T921</f>
        <v>0</v>
      </c>
    </row>
    <row r="922" customFormat="false" ht="15" hidden="false" customHeight="true" outlineLevel="0" collapsed="false">
      <c r="A922" s="231" t="str">
        <f aca="false">A112</f>
        <v>    - монтаж пластиковых окон</v>
      </c>
      <c r="B922" s="231" t="str">
        <f aca="false">B112</f>
        <v>244</v>
      </c>
      <c r="C922" s="231" t="str">
        <f aca="false">C112</f>
        <v>225</v>
      </c>
      <c r="D922" s="232"/>
      <c r="E922" s="233"/>
      <c r="F922" s="233"/>
      <c r="G922" s="233"/>
      <c r="I922" s="193"/>
      <c r="R922" s="233"/>
      <c r="S922" s="233"/>
      <c r="T922" s="233"/>
      <c r="U922" s="233" t="n">
        <f aca="false">E922-R922</f>
        <v>0</v>
      </c>
      <c r="V922" s="233" t="n">
        <f aca="false">F922-S922</f>
        <v>0</v>
      </c>
      <c r="W922" s="233" t="n">
        <f aca="false">G922-T922</f>
        <v>0</v>
      </c>
    </row>
    <row r="923" customFormat="false" ht="15" hidden="false" customHeight="true" outlineLevel="0" collapsed="false">
      <c r="A923" s="231" t="str">
        <f aca="false">A113</f>
        <v>    - вывоз ТКО</v>
      </c>
      <c r="B923" s="231" t="str">
        <f aca="false">B113</f>
        <v>244</v>
      </c>
      <c r="C923" s="231" t="str">
        <f aca="false">C113</f>
        <v>225</v>
      </c>
      <c r="D923" s="232"/>
      <c r="E923" s="233"/>
      <c r="F923" s="233"/>
      <c r="G923" s="233"/>
      <c r="I923" s="193"/>
      <c r="R923" s="233"/>
      <c r="S923" s="233"/>
      <c r="T923" s="233"/>
      <c r="U923" s="233" t="n">
        <f aca="false">E923-R923</f>
        <v>0</v>
      </c>
      <c r="V923" s="233" t="n">
        <f aca="false">F923-S923</f>
        <v>0</v>
      </c>
      <c r="W923" s="233" t="n">
        <f aca="false">G923-T923</f>
        <v>0</v>
      </c>
    </row>
    <row r="924" customFormat="false" ht="14.25" hidden="false" customHeight="true" outlineLevel="0" collapsed="false">
      <c r="A924" s="231" t="str">
        <f aca="false">A114</f>
        <v>    - текущий ремонт оборудования</v>
      </c>
      <c r="B924" s="231" t="str">
        <f aca="false">B114</f>
        <v>244</v>
      </c>
      <c r="C924" s="231" t="str">
        <f aca="false">C114</f>
        <v>225</v>
      </c>
      <c r="D924" s="232"/>
      <c r="E924" s="270"/>
      <c r="F924" s="233"/>
      <c r="G924" s="233"/>
      <c r="I924" s="193"/>
      <c r="R924" s="233"/>
      <c r="S924" s="233"/>
      <c r="T924" s="233"/>
      <c r="U924" s="233" t="n">
        <f aca="false">E924-R924</f>
        <v>0</v>
      </c>
      <c r="V924" s="233" t="n">
        <f aca="false">F924-S924</f>
        <v>0</v>
      </c>
      <c r="W924" s="233" t="n">
        <f aca="false">G924-T924</f>
        <v>0</v>
      </c>
    </row>
    <row r="925" customFormat="false" ht="14.25" hidden="false" customHeight="true" outlineLevel="0" collapsed="false">
      <c r="A925" s="231" t="str">
        <f aca="false">A115</f>
        <v>    - испытание пожарных лестниц</v>
      </c>
      <c r="B925" s="231" t="str">
        <f aca="false">B115</f>
        <v>244</v>
      </c>
      <c r="C925" s="231" t="str">
        <f aca="false">C115</f>
        <v>225</v>
      </c>
      <c r="D925" s="232"/>
      <c r="E925" s="270"/>
      <c r="F925" s="233"/>
      <c r="G925" s="233"/>
      <c r="I925" s="193"/>
      <c r="R925" s="233"/>
      <c r="S925" s="233"/>
      <c r="T925" s="233"/>
      <c r="U925" s="233" t="n">
        <f aca="false">E925-R925</f>
        <v>0</v>
      </c>
      <c r="V925" s="233" t="n">
        <f aca="false">F925-S925</f>
        <v>0</v>
      </c>
      <c r="W925" s="233" t="n">
        <f aca="false">G925-T925</f>
        <v>0</v>
      </c>
    </row>
    <row r="926" customFormat="false" ht="14.25" hidden="false" customHeight="true" outlineLevel="0" collapsed="false">
      <c r="A926" s="231" t="str">
        <f aca="false">A116</f>
        <v>    - гидравлические испытания пожарных рукавов</v>
      </c>
      <c r="B926" s="231" t="str">
        <f aca="false">B116</f>
        <v>244</v>
      </c>
      <c r="C926" s="231" t="str">
        <f aca="false">C116</f>
        <v>225</v>
      </c>
      <c r="D926" s="232"/>
      <c r="E926" s="233"/>
      <c r="F926" s="233"/>
      <c r="G926" s="233"/>
      <c r="I926" s="193"/>
      <c r="R926" s="233"/>
      <c r="S926" s="233"/>
      <c r="T926" s="233"/>
      <c r="U926" s="233" t="n">
        <f aca="false">E926-R926</f>
        <v>0</v>
      </c>
      <c r="V926" s="233" t="n">
        <f aca="false">F926-S926</f>
        <v>0</v>
      </c>
      <c r="W926" s="233" t="n">
        <f aca="false">G926-T926</f>
        <v>0</v>
      </c>
    </row>
    <row r="927" customFormat="false" ht="14.25" hidden="false" customHeight="true" outlineLevel="0" collapsed="false">
      <c r="A927" s="231" t="str">
        <f aca="false">A117</f>
        <v>    - монтаж уличного освещения</v>
      </c>
      <c r="B927" s="231" t="str">
        <f aca="false">B117</f>
        <v>244</v>
      </c>
      <c r="C927" s="231" t="str">
        <f aca="false">C117</f>
        <v>225</v>
      </c>
      <c r="D927" s="232"/>
      <c r="E927" s="233"/>
      <c r="F927" s="233"/>
      <c r="G927" s="233"/>
      <c r="I927" s="193"/>
      <c r="R927" s="233"/>
      <c r="S927" s="233"/>
      <c r="T927" s="233"/>
      <c r="U927" s="233" t="n">
        <f aca="false">E927-R927</f>
        <v>0</v>
      </c>
      <c r="V927" s="233" t="n">
        <f aca="false">F927-S927</f>
        <v>0</v>
      </c>
      <c r="W927" s="233" t="n">
        <f aca="false">G927-T927</f>
        <v>0</v>
      </c>
    </row>
    <row r="928" customFormat="false" ht="14.25" hidden="false" customHeight="true" outlineLevel="0" collapsed="false">
      <c r="A928" s="231" t="str">
        <f aca="false">A118</f>
        <v>    - противопожарные мероприятия</v>
      </c>
      <c r="B928" s="231" t="str">
        <f aca="false">B118</f>
        <v>244</v>
      </c>
      <c r="C928" s="231" t="str">
        <f aca="false">C118</f>
        <v>225</v>
      </c>
      <c r="D928" s="232"/>
      <c r="E928" s="233" t="n">
        <v>40000</v>
      </c>
      <c r="F928" s="233" t="n">
        <v>40000</v>
      </c>
      <c r="G928" s="233" t="n">
        <f aca="false">F928</f>
        <v>40000</v>
      </c>
      <c r="I928" s="193"/>
      <c r="R928" s="233"/>
      <c r="S928" s="233"/>
      <c r="T928" s="233"/>
      <c r="U928" s="233" t="n">
        <f aca="false">E928-R928</f>
        <v>40000</v>
      </c>
      <c r="V928" s="233" t="n">
        <f aca="false">F928-S928</f>
        <v>40000</v>
      </c>
      <c r="W928" s="233" t="n">
        <f aca="false">G928-T928</f>
        <v>40000</v>
      </c>
    </row>
    <row r="929" customFormat="false" ht="15" hidden="false" customHeight="true" outlineLevel="0" collapsed="false">
      <c r="A929" s="231" t="str">
        <f aca="false">A119</f>
        <v>- сервисное обслуживание узла погодного регулировани</v>
      </c>
      <c r="B929" s="231" t="str">
        <f aca="false">B119</f>
        <v>244</v>
      </c>
      <c r="C929" s="231" t="str">
        <f aca="false">C119</f>
        <v>225</v>
      </c>
      <c r="D929" s="232"/>
      <c r="E929" s="233"/>
      <c r="F929" s="233"/>
      <c r="G929" s="233"/>
      <c r="I929" s="193"/>
      <c r="R929" s="233"/>
      <c r="S929" s="233"/>
      <c r="T929" s="233"/>
      <c r="U929" s="233" t="n">
        <f aca="false">E929-R929</f>
        <v>0</v>
      </c>
      <c r="V929" s="233" t="n">
        <f aca="false">F929-S929</f>
        <v>0</v>
      </c>
      <c r="W929" s="233" t="n">
        <f aca="false">G929-T929</f>
        <v>0</v>
      </c>
    </row>
    <row r="930" s="196" customFormat="true" ht="15" hidden="false" customHeight="true" outlineLevel="0" collapsed="false">
      <c r="A930" s="244" t="str">
        <f aca="false">A120</f>
        <v> - прочие работы, услуги, всего:</v>
      </c>
      <c r="B930" s="231" t="str">
        <f aca="false">B120</f>
        <v>244</v>
      </c>
      <c r="C930" s="231" t="str">
        <f aca="false">C120</f>
        <v>226</v>
      </c>
      <c r="D930" s="342"/>
      <c r="E930" s="246" t="n">
        <f aca="false">SUM(E931:E946)</f>
        <v>120000</v>
      </c>
      <c r="F930" s="246" t="n">
        <f aca="false">SUM(F931:F946)</f>
        <v>120000</v>
      </c>
      <c r="G930" s="246" t="n">
        <f aca="false">SUM(G931:G946)</f>
        <v>120000</v>
      </c>
      <c r="H930" s="230"/>
      <c r="I930" s="230"/>
      <c r="R930" s="246"/>
      <c r="S930" s="246"/>
      <c r="T930" s="246"/>
      <c r="U930" s="246" t="n">
        <f aca="false">E930-R930</f>
        <v>120000</v>
      </c>
      <c r="V930" s="246" t="n">
        <f aca="false">F930-S930</f>
        <v>120000</v>
      </c>
      <c r="W930" s="246" t="n">
        <f aca="false">G930-T930</f>
        <v>120000</v>
      </c>
    </row>
    <row r="931" s="240" customFormat="true" ht="15" hidden="false" customHeight="true" outlineLevel="0" collapsed="false">
      <c r="A931" s="231" t="str">
        <f aca="false">A121</f>
        <v>    - специальная оценка условий труда</v>
      </c>
      <c r="B931" s="231" t="str">
        <f aca="false">B121</f>
        <v>244</v>
      </c>
      <c r="C931" s="231" t="str">
        <f aca="false">C121</f>
        <v>226</v>
      </c>
      <c r="D931" s="232"/>
      <c r="E931" s="233"/>
      <c r="F931" s="233"/>
      <c r="G931" s="233"/>
      <c r="H931" s="188"/>
      <c r="I931" s="193"/>
      <c r="R931" s="233"/>
      <c r="S931" s="233"/>
      <c r="T931" s="233"/>
      <c r="U931" s="233" t="n">
        <f aca="false">E931-R931</f>
        <v>0</v>
      </c>
      <c r="V931" s="233" t="n">
        <f aca="false">F931-S931</f>
        <v>0</v>
      </c>
      <c r="W931" s="233" t="n">
        <f aca="false">G931-T931</f>
        <v>0</v>
      </c>
    </row>
    <row r="932" s="240" customFormat="true" ht="30" hidden="false" customHeight="true" outlineLevel="0" collapsed="false">
      <c r="A932" s="231" t="str">
        <f aca="false">A122</f>
        <v>    - услуги автотранспорта (доставка продуктов; строительных материалов, вывоз веток и пр.)</v>
      </c>
      <c r="B932" s="231" t="str">
        <f aca="false">B122</f>
        <v>244</v>
      </c>
      <c r="C932" s="231" t="str">
        <f aca="false">C122</f>
        <v>226</v>
      </c>
      <c r="D932" s="232"/>
      <c r="E932" s="233"/>
      <c r="F932" s="233"/>
      <c r="G932" s="233"/>
      <c r="H932" s="188"/>
      <c r="I932" s="193"/>
      <c r="R932" s="233"/>
      <c r="S932" s="233"/>
      <c r="T932" s="233"/>
      <c r="U932" s="233" t="n">
        <f aca="false">E932-R932</f>
        <v>0</v>
      </c>
      <c r="V932" s="233" t="n">
        <f aca="false">F932-S932</f>
        <v>0</v>
      </c>
      <c r="W932" s="233" t="n">
        <f aca="false">G932-T932</f>
        <v>0</v>
      </c>
    </row>
    <row r="933" s="240" customFormat="true" ht="15" hidden="false" customHeight="true" outlineLevel="0" collapsed="false">
      <c r="A933" s="231" t="str">
        <f aca="false">A123</f>
        <v>    - Программое Обеспечение</v>
      </c>
      <c r="B933" s="231" t="str">
        <f aca="false">B123</f>
        <v>244</v>
      </c>
      <c r="C933" s="231" t="str">
        <f aca="false">C123</f>
        <v>226</v>
      </c>
      <c r="D933" s="232"/>
      <c r="E933" s="233" t="n">
        <v>40000</v>
      </c>
      <c r="F933" s="233" t="n">
        <v>40000</v>
      </c>
      <c r="G933" s="233" t="n">
        <f aca="false">F933</f>
        <v>40000</v>
      </c>
      <c r="H933" s="188"/>
      <c r="I933" s="193"/>
      <c r="R933" s="233"/>
      <c r="S933" s="233"/>
      <c r="T933" s="233"/>
      <c r="U933" s="233" t="n">
        <f aca="false">E933-R933</f>
        <v>40000</v>
      </c>
      <c r="V933" s="233" t="n">
        <f aca="false">F933-S933</f>
        <v>40000</v>
      </c>
      <c r="W933" s="233" t="n">
        <f aca="false">G933-T933</f>
        <v>40000</v>
      </c>
    </row>
    <row r="934" s="240" customFormat="true" ht="15" hidden="false" customHeight="true" outlineLevel="0" collapsed="false">
      <c r="A934" s="231" t="str">
        <f aca="false">A124</f>
        <v>    - оценка профессиональных рисков</v>
      </c>
      <c r="B934" s="231" t="str">
        <f aca="false">B124</f>
        <v>244</v>
      </c>
      <c r="C934" s="231" t="str">
        <f aca="false">C124</f>
        <v>226</v>
      </c>
      <c r="D934" s="232"/>
      <c r="E934" s="233"/>
      <c r="F934" s="233"/>
      <c r="G934" s="233"/>
      <c r="H934" s="188"/>
      <c r="I934" s="193"/>
      <c r="R934" s="233"/>
      <c r="S934" s="233"/>
      <c r="T934" s="233"/>
      <c r="U934" s="233" t="n">
        <f aca="false">E934-R934</f>
        <v>0</v>
      </c>
      <c r="V934" s="233" t="n">
        <f aca="false">F934-S934</f>
        <v>0</v>
      </c>
      <c r="W934" s="233" t="n">
        <f aca="false">G934-T934</f>
        <v>0</v>
      </c>
    </row>
    <row r="935" s="240" customFormat="true" ht="30" hidden="false" customHeight="true" outlineLevel="0" collapsed="false">
      <c r="A935" s="231" t="str">
        <f aca="false">A125</f>
        <v>    - расчет проектно-сметной документации (ремонт крыльца, речевое оповещение)</v>
      </c>
      <c r="B935" s="231" t="str">
        <f aca="false">B125</f>
        <v>244</v>
      </c>
      <c r="C935" s="231" t="str">
        <f aca="false">C125</f>
        <v>226</v>
      </c>
      <c r="D935" s="232"/>
      <c r="E935" s="233"/>
      <c r="F935" s="233"/>
      <c r="G935" s="233"/>
      <c r="H935" s="188"/>
      <c r="I935" s="193"/>
      <c r="R935" s="233"/>
      <c r="S935" s="233"/>
      <c r="T935" s="233"/>
      <c r="U935" s="233" t="n">
        <f aca="false">E935-R935</f>
        <v>0</v>
      </c>
      <c r="V935" s="233" t="n">
        <f aca="false">F935-S935</f>
        <v>0</v>
      </c>
      <c r="W935" s="233" t="n">
        <f aca="false">G935-T935</f>
        <v>0</v>
      </c>
    </row>
    <row r="936" s="240" customFormat="true" ht="15" hidden="false" customHeight="true" outlineLevel="0" collapsed="false">
      <c r="A936" s="231" t="str">
        <f aca="false">A126</f>
        <v>    - оплата бугалтерских услуг</v>
      </c>
      <c r="B936" s="231" t="str">
        <f aca="false">B126</f>
        <v>244</v>
      </c>
      <c r="C936" s="231" t="str">
        <f aca="false">C126</f>
        <v>226</v>
      </c>
      <c r="D936" s="232"/>
      <c r="E936" s="233"/>
      <c r="F936" s="233"/>
      <c r="G936" s="233"/>
      <c r="H936" s="188"/>
      <c r="I936" s="193"/>
      <c r="R936" s="233"/>
      <c r="S936" s="233"/>
      <c r="T936" s="233"/>
      <c r="U936" s="233" t="n">
        <f aca="false">E936-R936</f>
        <v>0</v>
      </c>
      <c r="V936" s="233" t="n">
        <f aca="false">F936-S936</f>
        <v>0</v>
      </c>
      <c r="W936" s="233" t="n">
        <f aca="false">G936-T936</f>
        <v>0</v>
      </c>
    </row>
    <row r="937" s="240" customFormat="true" ht="15" hidden="false" customHeight="true" outlineLevel="0" collapsed="false">
      <c r="A937" s="231" t="str">
        <f aca="false">A127</f>
        <v>    - оплата услуг банка</v>
      </c>
      <c r="B937" s="231" t="str">
        <f aca="false">B127</f>
        <v>244</v>
      </c>
      <c r="C937" s="231" t="str">
        <f aca="false">C127</f>
        <v>226</v>
      </c>
      <c r="D937" s="232" t="s">
        <v>548</v>
      </c>
      <c r="E937" s="233"/>
      <c r="F937" s="233"/>
      <c r="G937" s="233" t="n">
        <f aca="false">F937</f>
        <v>0</v>
      </c>
      <c r="H937" s="188"/>
      <c r="I937" s="193"/>
      <c r="R937" s="233"/>
      <c r="S937" s="233"/>
      <c r="T937" s="233"/>
      <c r="U937" s="233" t="n">
        <f aca="false">E937-R937</f>
        <v>0</v>
      </c>
      <c r="V937" s="233" t="n">
        <f aca="false">F937-S937</f>
        <v>0</v>
      </c>
      <c r="W937" s="233" t="n">
        <f aca="false">G937-T937</f>
        <v>0</v>
      </c>
    </row>
    <row r="938" s="240" customFormat="true" ht="15" hidden="false" customHeight="true" outlineLevel="0" collapsed="false">
      <c r="A938" s="231" t="str">
        <f aca="false">A128</f>
        <v>    - услуги химчистки</v>
      </c>
      <c r="B938" s="231" t="str">
        <f aca="false">B128</f>
        <v>244</v>
      </c>
      <c r="C938" s="231" t="str">
        <f aca="false">C128</f>
        <v>226</v>
      </c>
      <c r="D938" s="232"/>
      <c r="E938" s="233" t="n">
        <f aca="false">'Приложение 4 расходы'!V440</f>
        <v>0</v>
      </c>
      <c r="F938" s="233"/>
      <c r="G938" s="233" t="n">
        <f aca="false">F938</f>
        <v>0</v>
      </c>
      <c r="H938" s="188"/>
      <c r="I938" s="193"/>
      <c r="R938" s="233"/>
      <c r="S938" s="233"/>
      <c r="T938" s="233"/>
      <c r="U938" s="233" t="n">
        <f aca="false">E938-R938</f>
        <v>0</v>
      </c>
      <c r="V938" s="233" t="n">
        <f aca="false">F938-S938</f>
        <v>0</v>
      </c>
      <c r="W938" s="233" t="n">
        <f aca="false">G938-T938</f>
        <v>0</v>
      </c>
    </row>
    <row r="939" customFormat="false" ht="15" hidden="false" customHeight="true" outlineLevel="0" collapsed="false">
      <c r="A939" s="231" t="str">
        <f aca="false">A129</f>
        <v>    - консалтинковые услуги</v>
      </c>
      <c r="B939" s="231" t="str">
        <f aca="false">B129</f>
        <v>244</v>
      </c>
      <c r="C939" s="231" t="str">
        <f aca="false">C129</f>
        <v>226</v>
      </c>
      <c r="D939" s="232"/>
      <c r="E939" s="233" t="n">
        <v>70000</v>
      </c>
      <c r="F939" s="233" t="n">
        <v>70000</v>
      </c>
      <c r="G939" s="233" t="n">
        <f aca="false">F939</f>
        <v>70000</v>
      </c>
      <c r="I939" s="193"/>
      <c r="R939" s="233"/>
      <c r="S939" s="233"/>
      <c r="T939" s="233"/>
      <c r="U939" s="233" t="n">
        <f aca="false">E939-R939</f>
        <v>70000</v>
      </c>
      <c r="V939" s="233" t="n">
        <f aca="false">F939-S939</f>
        <v>70000</v>
      </c>
      <c r="W939" s="233" t="n">
        <f aca="false">G939-T939</f>
        <v>70000</v>
      </c>
    </row>
    <row r="940" customFormat="false" ht="15" hidden="false" customHeight="true" outlineLevel="0" collapsed="false">
      <c r="A940" s="231" t="str">
        <f aca="false">A130</f>
        <v>    - перетяжка мебели</v>
      </c>
      <c r="B940" s="231" t="str">
        <f aca="false">B130</f>
        <v>244</v>
      </c>
      <c r="C940" s="231" t="str">
        <f aca="false">C130</f>
        <v>226</v>
      </c>
      <c r="D940" s="232"/>
      <c r="E940" s="270"/>
      <c r="F940" s="233"/>
      <c r="G940" s="233"/>
      <c r="I940" s="193"/>
      <c r="R940" s="233"/>
      <c r="S940" s="233"/>
      <c r="T940" s="233"/>
      <c r="U940" s="233" t="n">
        <f aca="false">E940-R940</f>
        <v>0</v>
      </c>
      <c r="V940" s="233" t="n">
        <f aca="false">F940-S940</f>
        <v>0</v>
      </c>
      <c r="W940" s="233" t="n">
        <f aca="false">G940-T940</f>
        <v>0</v>
      </c>
    </row>
    <row r="941" customFormat="false" ht="30" hidden="false" customHeight="true" outlineLevel="0" collapsed="false">
      <c r="A941" s="231" t="str">
        <f aca="false">A131</f>
        <v>    - оплата услуг по договарам ГПХ</v>
      </c>
      <c r="B941" s="231" t="str">
        <f aca="false">B131</f>
        <v>244</v>
      </c>
      <c r="C941" s="231" t="str">
        <f aca="false">C131</f>
        <v>226</v>
      </c>
      <c r="D941" s="232"/>
      <c r="E941" s="233"/>
      <c r="F941" s="233"/>
      <c r="G941" s="233"/>
      <c r="I941" s="193"/>
      <c r="R941" s="233"/>
      <c r="S941" s="233"/>
      <c r="T941" s="233"/>
      <c r="U941" s="233" t="n">
        <f aca="false">E941-R941</f>
        <v>0</v>
      </c>
      <c r="V941" s="233" t="n">
        <f aca="false">F941-S941</f>
        <v>0</v>
      </c>
      <c r="W941" s="233" t="n">
        <f aca="false">G941-T941</f>
        <v>0</v>
      </c>
    </row>
    <row r="942" customFormat="false" ht="15" hidden="false" customHeight="true" outlineLevel="0" collapsed="false">
      <c r="A942" s="231" t="str">
        <f aca="false">A132</f>
        <v>    - мониторинг охранно-пожарной сигнализации</v>
      </c>
      <c r="B942" s="231" t="str">
        <f aca="false">B132</f>
        <v>244</v>
      </c>
      <c r="C942" s="231" t="str">
        <f aca="false">C132</f>
        <v>226</v>
      </c>
      <c r="D942" s="232"/>
      <c r="E942" s="233"/>
      <c r="F942" s="233"/>
      <c r="G942" s="233"/>
      <c r="I942" s="193"/>
      <c r="R942" s="233"/>
      <c r="S942" s="233"/>
      <c r="T942" s="233"/>
      <c r="U942" s="233" t="n">
        <f aca="false">E942-R942</f>
        <v>0</v>
      </c>
      <c r="V942" s="233" t="n">
        <f aca="false">F942-S942</f>
        <v>0</v>
      </c>
      <c r="W942" s="233" t="n">
        <f aca="false">G942-T942</f>
        <v>0</v>
      </c>
    </row>
    <row r="943" customFormat="false" ht="15" hidden="false" customHeight="true" outlineLevel="0" collapsed="false">
      <c r="A943" s="231" t="str">
        <f aca="false">A133</f>
        <v>    - лабораторные исследования</v>
      </c>
      <c r="B943" s="231" t="str">
        <f aca="false">B133</f>
        <v>244</v>
      </c>
      <c r="C943" s="231" t="str">
        <f aca="false">C133</f>
        <v>226</v>
      </c>
      <c r="D943" s="232"/>
      <c r="E943" s="233" t="n">
        <v>10000</v>
      </c>
      <c r="F943" s="233" t="n">
        <v>10000</v>
      </c>
      <c r="G943" s="233" t="n">
        <f aca="false">F943</f>
        <v>10000</v>
      </c>
      <c r="I943" s="193"/>
      <c r="R943" s="233"/>
      <c r="S943" s="233"/>
      <c r="T943" s="233"/>
      <c r="U943" s="233" t="n">
        <f aca="false">E943-R943</f>
        <v>10000</v>
      </c>
      <c r="V943" s="233" t="n">
        <f aca="false">F943-S943</f>
        <v>10000</v>
      </c>
      <c r="W943" s="233" t="n">
        <f aca="false">G943-T943</f>
        <v>10000</v>
      </c>
    </row>
    <row r="944" customFormat="false" ht="15" hidden="false" customHeight="true" outlineLevel="0" collapsed="false">
      <c r="A944" s="231" t="str">
        <f aca="false">A134</f>
        <v>    - вневедомственная охрана</v>
      </c>
      <c r="B944" s="231" t="str">
        <f aca="false">B134</f>
        <v>244</v>
      </c>
      <c r="C944" s="231" t="str">
        <f aca="false">C134</f>
        <v>226</v>
      </c>
      <c r="D944" s="232"/>
      <c r="E944" s="233"/>
      <c r="F944" s="233"/>
      <c r="G944" s="233"/>
      <c r="I944" s="193"/>
      <c r="R944" s="233"/>
      <c r="S944" s="233"/>
      <c r="T944" s="233"/>
      <c r="U944" s="233" t="n">
        <f aca="false">E9223-R9223</f>
        <v>0</v>
      </c>
      <c r="V944" s="233" t="n">
        <f aca="false">F9223-S9223</f>
        <v>0</v>
      </c>
      <c r="W944" s="233" t="n">
        <f aca="false">G9223-T9223</f>
        <v>0</v>
      </c>
    </row>
    <row r="945" customFormat="false" ht="15" hidden="false" customHeight="true" outlineLevel="0" collapsed="false">
      <c r="A945" s="231" t="str">
        <f aca="false">A135</f>
        <v>    - лицензированная охрана</v>
      </c>
      <c r="B945" s="231" t="str">
        <f aca="false">B135</f>
        <v>244</v>
      </c>
      <c r="C945" s="231" t="str">
        <f aca="false">C135</f>
        <v>226</v>
      </c>
      <c r="D945" s="232"/>
      <c r="E945" s="233"/>
      <c r="F945" s="233"/>
      <c r="G945" s="233"/>
      <c r="I945" s="193"/>
      <c r="R945" s="233"/>
      <c r="S945" s="233"/>
      <c r="T945" s="233"/>
      <c r="U945" s="233" t="n">
        <f aca="false">E945-R945</f>
        <v>0</v>
      </c>
      <c r="V945" s="233" t="n">
        <f aca="false">F945-S945</f>
        <v>0</v>
      </c>
      <c r="W945" s="233" t="n">
        <f aca="false">G945-T945</f>
        <v>0</v>
      </c>
    </row>
    <row r="946" customFormat="false" ht="15" hidden="false" customHeight="true" outlineLevel="0" collapsed="false">
      <c r="A946" s="231" t="str">
        <f aca="false">A136</f>
        <v>    - курсы повышения квалификации</v>
      </c>
      <c r="B946" s="231" t="str">
        <f aca="false">B136</f>
        <v>244</v>
      </c>
      <c r="C946" s="231" t="str">
        <f aca="false">C136</f>
        <v>226</v>
      </c>
      <c r="D946" s="232"/>
      <c r="E946" s="233"/>
      <c r="F946" s="233"/>
      <c r="G946" s="233"/>
      <c r="I946" s="193"/>
      <c r="R946" s="233"/>
      <c r="S946" s="233"/>
      <c r="T946" s="233"/>
      <c r="U946" s="233" t="n">
        <f aca="false">E946-R946</f>
        <v>0</v>
      </c>
      <c r="V946" s="233" t="n">
        <f aca="false">F946-S946</f>
        <v>0</v>
      </c>
      <c r="W946" s="233" t="n">
        <f aca="false">G946-T946</f>
        <v>0</v>
      </c>
    </row>
    <row r="947" customFormat="false" ht="15" hidden="false" customHeight="true" outlineLevel="0" collapsed="false">
      <c r="A947" s="231" t="str">
        <f aca="false">A137</f>
        <v>    - монтаж охранно-пожарной сигнализации</v>
      </c>
      <c r="B947" s="231" t="str">
        <f aca="false">B137</f>
        <v>244</v>
      </c>
      <c r="C947" s="231" t="str">
        <f aca="false">C137</f>
        <v>228</v>
      </c>
      <c r="D947" s="232"/>
      <c r="E947" s="233"/>
      <c r="F947" s="233"/>
      <c r="G947" s="233"/>
      <c r="I947" s="193"/>
      <c r="R947" s="233"/>
      <c r="S947" s="233"/>
      <c r="T947" s="233"/>
      <c r="U947" s="233" t="n">
        <f aca="false">E947-R947</f>
        <v>0</v>
      </c>
      <c r="V947" s="233" t="n">
        <f aca="false">F947-S947</f>
        <v>0</v>
      </c>
      <c r="W947" s="233" t="n">
        <f aca="false">G947-T947</f>
        <v>0</v>
      </c>
    </row>
    <row r="948" customFormat="false" ht="30" hidden="false" customHeight="true" outlineLevel="0" collapsed="false">
      <c r="A948" s="231" t="str">
        <f aca="false">A138</f>
        <v> - выплаты ув.сотрудникам и их родственникам (3 дн.б/л, МП)</v>
      </c>
      <c r="B948" s="231" t="str">
        <f aca="false">B138</f>
        <v>321</v>
      </c>
      <c r="C948" s="231" t="str">
        <f aca="false">C138</f>
        <v>264</v>
      </c>
      <c r="D948" s="245" t="s">
        <v>34</v>
      </c>
      <c r="E948" s="233"/>
      <c r="F948" s="233"/>
      <c r="G948" s="233"/>
      <c r="I948" s="193"/>
      <c r="R948" s="233"/>
      <c r="S948" s="233"/>
      <c r="T948" s="233"/>
      <c r="U948" s="233" t="n">
        <f aca="false">E948-R948</f>
        <v>0</v>
      </c>
      <c r="V948" s="233" t="n">
        <f aca="false">F948-S948</f>
        <v>0</v>
      </c>
      <c r="W948" s="233" t="n">
        <f aca="false">G948-T948</f>
        <v>0</v>
      </c>
    </row>
    <row r="949" customFormat="false" ht="15" hidden="false" customHeight="true" outlineLevel="0" collapsed="false">
      <c r="A949" s="231" t="str">
        <f aca="false">A139</f>
        <v> - выплата МП неработающим пенсионерам</v>
      </c>
      <c r="B949" s="231" t="str">
        <f aca="false">B139</f>
        <v>321</v>
      </c>
      <c r="C949" s="231" t="str">
        <f aca="false">C139</f>
        <v>296</v>
      </c>
      <c r="D949" s="245" t="s">
        <v>34</v>
      </c>
      <c r="E949" s="233"/>
      <c r="F949" s="233"/>
      <c r="G949" s="233"/>
      <c r="I949" s="193"/>
      <c r="R949" s="233"/>
      <c r="S949" s="233"/>
      <c r="T949" s="233"/>
      <c r="U949" s="233" t="n">
        <f aca="false">E949-R949</f>
        <v>0</v>
      </c>
      <c r="V949" s="233" t="n">
        <f aca="false">F949-S949</f>
        <v>0</v>
      </c>
      <c r="W949" s="233" t="n">
        <f aca="false">G949-T949</f>
        <v>0</v>
      </c>
    </row>
    <row r="950" s="240" customFormat="true" ht="15" hidden="false" customHeight="true" outlineLevel="0" collapsed="false">
      <c r="A950" s="231" t="str">
        <f aca="false">A140</f>
        <v> - прочие налоги и сборы</v>
      </c>
      <c r="B950" s="231" t="str">
        <f aca="false">B140</f>
        <v>852</v>
      </c>
      <c r="C950" s="231" t="str">
        <f aca="false">C140</f>
        <v>291</v>
      </c>
      <c r="D950" s="232" t="s">
        <v>34</v>
      </c>
      <c r="E950" s="233"/>
      <c r="F950" s="233"/>
      <c r="G950" s="233"/>
      <c r="H950" s="239"/>
      <c r="I950" s="239"/>
      <c r="R950" s="233"/>
      <c r="S950" s="233"/>
      <c r="T950" s="233"/>
      <c r="U950" s="233" t="n">
        <f aca="false">E950-R950</f>
        <v>0</v>
      </c>
      <c r="V950" s="233" t="n">
        <f aca="false">F950-S950</f>
        <v>0</v>
      </c>
      <c r="W950" s="233" t="n">
        <f aca="false">G950-T950</f>
        <v>0</v>
      </c>
    </row>
    <row r="951" s="240" customFormat="true" ht="45" hidden="false" customHeight="true" outlineLevel="0" collapsed="false">
      <c r="A951" s="231" t="str">
        <f aca="false">A141</f>
        <v> - пеня</v>
      </c>
      <c r="B951" s="231" t="str">
        <f aca="false">B141</f>
        <v>853</v>
      </c>
      <c r="C951" s="231" t="str">
        <f aca="false">C141</f>
        <v>292,
295,
293</v>
      </c>
      <c r="D951" s="232" t="s">
        <v>34</v>
      </c>
      <c r="E951" s="233"/>
      <c r="F951" s="233"/>
      <c r="G951" s="233"/>
      <c r="I951" s="239"/>
      <c r="R951" s="233"/>
      <c r="S951" s="233"/>
      <c r="T951" s="233"/>
      <c r="U951" s="233" t="n">
        <f aca="false">E951-R951</f>
        <v>0</v>
      </c>
      <c r="V951" s="233" t="n">
        <f aca="false">F951-S951</f>
        <v>0</v>
      </c>
      <c r="W951" s="233" t="n">
        <f aca="false">G951-T951</f>
        <v>0</v>
      </c>
    </row>
    <row r="952" customFormat="false" ht="15" hidden="false" customHeight="true" outlineLevel="0" collapsed="false">
      <c r="A952" s="231" t="str">
        <f aca="false">A142</f>
        <v> - налог на имущество и землю</v>
      </c>
      <c r="B952" s="231" t="str">
        <f aca="false">B142</f>
        <v>851</v>
      </c>
      <c r="C952" s="231" t="str">
        <f aca="false">C142</f>
        <v>291</v>
      </c>
      <c r="D952" s="232" t="s">
        <v>34</v>
      </c>
      <c r="E952" s="233"/>
      <c r="F952" s="233"/>
      <c r="G952" s="233"/>
      <c r="H952" s="193"/>
      <c r="I952" s="193"/>
      <c r="R952" s="233"/>
      <c r="S952" s="233"/>
      <c r="T952" s="233"/>
      <c r="U952" s="233" t="n">
        <f aca="false">E952-R952</f>
        <v>0</v>
      </c>
      <c r="V952" s="233" t="n">
        <f aca="false">F952-S952</f>
        <v>0</v>
      </c>
      <c r="W952" s="233" t="n">
        <f aca="false">G952-T952</f>
        <v>0</v>
      </c>
    </row>
    <row r="953" customFormat="false" ht="30" hidden="false" customHeight="true" outlineLevel="0" collapsed="false">
      <c r="A953" s="231" t="str">
        <f aca="false">A143</f>
        <v> - компенсация расходов (морального вреда) по решению суда</v>
      </c>
      <c r="B953" s="231" t="str">
        <f aca="false">B143</f>
        <v>831</v>
      </c>
      <c r="C953" s="231" t="str">
        <f aca="false">C143</f>
        <v>296</v>
      </c>
      <c r="D953" s="232" t="s">
        <v>34</v>
      </c>
      <c r="E953" s="233"/>
      <c r="F953" s="233"/>
      <c r="G953" s="233"/>
      <c r="H953" s="193"/>
      <c r="I953" s="193"/>
      <c r="R953" s="233"/>
      <c r="S953" s="233"/>
      <c r="T953" s="233"/>
      <c r="U953" s="233" t="n">
        <f aca="false">E953-R953</f>
        <v>0</v>
      </c>
      <c r="V953" s="233" t="n">
        <f aca="false">F953-S953</f>
        <v>0</v>
      </c>
      <c r="W953" s="233" t="n">
        <f aca="false">G953-T953</f>
        <v>0</v>
      </c>
    </row>
    <row r="954" customFormat="false" ht="30" hidden="false" customHeight="true" outlineLevel="0" collapsed="false">
      <c r="A954" s="231" t="str">
        <f aca="false">A144</f>
        <v> - разработка проектно-сметной документации на капитальный ремонт крыши</v>
      </c>
      <c r="B954" s="231" t="str">
        <f aca="false">B144</f>
        <v>243</v>
      </c>
      <c r="C954" s="231" t="str">
        <f aca="false">C144</f>
        <v>226</v>
      </c>
      <c r="D954" s="232"/>
      <c r="E954" s="233"/>
      <c r="F954" s="233"/>
      <c r="G954" s="233"/>
      <c r="H954" s="193"/>
      <c r="I954" s="193"/>
      <c r="R954" s="233"/>
      <c r="S954" s="233"/>
      <c r="T954" s="233"/>
      <c r="U954" s="233"/>
      <c r="V954" s="233"/>
      <c r="W954" s="233"/>
    </row>
    <row r="955" s="248" customFormat="true" ht="14.25" hidden="false" customHeight="true" outlineLevel="0" collapsed="false">
      <c r="A955" s="252" t="str">
        <f aca="false">A145</f>
        <v> - увеличение стоимости основных средств</v>
      </c>
      <c r="B955" s="253" t="str">
        <f aca="false">B145</f>
        <v>244</v>
      </c>
      <c r="C955" s="253" t="str">
        <f aca="false">C145</f>
        <v>310</v>
      </c>
      <c r="D955" s="245"/>
      <c r="E955" s="216" t="n">
        <f aca="false">SUM(E956:E964)</f>
        <v>98997.41</v>
      </c>
      <c r="F955" s="216" t="n">
        <f aca="false">SUM(F956:F964)</f>
        <v>100000</v>
      </c>
      <c r="G955" s="216" t="n">
        <f aca="false">SUM(G956:G964)</f>
        <v>100000</v>
      </c>
      <c r="H955" s="247"/>
      <c r="I955" s="247"/>
      <c r="R955" s="216"/>
      <c r="S955" s="216"/>
      <c r="T955" s="216"/>
      <c r="U955" s="216" t="n">
        <f aca="false">E955-R955</f>
        <v>98997.41</v>
      </c>
      <c r="V955" s="216" t="n">
        <f aca="false">F955-S955</f>
        <v>100000</v>
      </c>
      <c r="W955" s="216" t="n">
        <f aca="false">G955-T955</f>
        <v>100000</v>
      </c>
    </row>
    <row r="956" s="248" customFormat="true" ht="15" hidden="false" customHeight="true" outlineLevel="0" collapsed="false">
      <c r="A956" s="251" t="str">
        <f aca="false">A146</f>
        <v> - компьютерная техника</v>
      </c>
      <c r="B956" s="251" t="str">
        <f aca="false">B146</f>
        <v>244</v>
      </c>
      <c r="C956" s="251" t="str">
        <f aca="false">C146</f>
        <v>310</v>
      </c>
      <c r="D956" s="345"/>
      <c r="E956" s="356" t="n">
        <f aca="false">'Приложение 4 расходы'!V496</f>
        <v>0</v>
      </c>
      <c r="F956" s="344"/>
      <c r="G956" s="344" t="n">
        <f aca="false">F956</f>
        <v>0</v>
      </c>
      <c r="H956" s="247"/>
      <c r="I956" s="247"/>
      <c r="R956" s="344"/>
      <c r="S956" s="344"/>
      <c r="T956" s="344"/>
      <c r="U956" s="344" t="n">
        <f aca="false">E956-R956</f>
        <v>0</v>
      </c>
      <c r="V956" s="344" t="n">
        <f aca="false">F956-S956</f>
        <v>0</v>
      </c>
      <c r="W956" s="344" t="n">
        <f aca="false">G956-T956</f>
        <v>0</v>
      </c>
    </row>
    <row r="957" s="248" customFormat="true" ht="15" hidden="false" customHeight="true" outlineLevel="0" collapsed="false">
      <c r="A957" s="251" t="str">
        <f aca="false">A147</f>
        <v> - кондиционеры</v>
      </c>
      <c r="B957" s="251" t="str">
        <f aca="false">B147</f>
        <v>244</v>
      </c>
      <c r="C957" s="251" t="str">
        <f aca="false">C147</f>
        <v>310</v>
      </c>
      <c r="D957" s="345"/>
      <c r="E957" s="344"/>
      <c r="F957" s="344"/>
      <c r="G957" s="344"/>
      <c r="H957" s="247"/>
      <c r="I957" s="247"/>
      <c r="R957" s="344"/>
      <c r="S957" s="344"/>
      <c r="T957" s="344"/>
      <c r="U957" s="344" t="n">
        <f aca="false">E957-R957</f>
        <v>0</v>
      </c>
      <c r="V957" s="344" t="n">
        <f aca="false">F957-S957</f>
        <v>0</v>
      </c>
      <c r="W957" s="344" t="n">
        <f aca="false">G957-T957</f>
        <v>0</v>
      </c>
    </row>
    <row r="958" s="248" customFormat="true" ht="15" hidden="false" customHeight="true" outlineLevel="0" collapsed="false">
      <c r="A958" s="251" t="str">
        <f aca="false">A148</f>
        <v> - мебель</v>
      </c>
      <c r="B958" s="251" t="str">
        <f aca="false">B148</f>
        <v>244</v>
      </c>
      <c r="C958" s="251" t="str">
        <f aca="false">C148</f>
        <v>310</v>
      </c>
      <c r="D958" s="345"/>
      <c r="E958" s="344" t="n">
        <f aca="false">40000</f>
        <v>40000</v>
      </c>
      <c r="F958" s="344" t="n">
        <v>40000</v>
      </c>
      <c r="G958" s="344" t="n">
        <f aca="false">F958</f>
        <v>40000</v>
      </c>
      <c r="H958" s="247"/>
      <c r="I958" s="247"/>
      <c r="R958" s="344"/>
      <c r="S958" s="344"/>
      <c r="T958" s="344"/>
      <c r="U958" s="344" t="n">
        <f aca="false">E958-R958</f>
        <v>40000</v>
      </c>
      <c r="V958" s="344" t="n">
        <f aca="false">F958-S958</f>
        <v>40000</v>
      </c>
      <c r="W958" s="344" t="n">
        <f aca="false">G958-T958</f>
        <v>40000</v>
      </c>
    </row>
    <row r="959" s="248" customFormat="true" ht="15" hidden="false" customHeight="true" outlineLevel="0" collapsed="false">
      <c r="A959" s="251" t="str">
        <f aca="false">A149</f>
        <v> - оборудование</v>
      </c>
      <c r="B959" s="251" t="str">
        <f aca="false">B149</f>
        <v>244</v>
      </c>
      <c r="C959" s="251" t="str">
        <f aca="false">C149</f>
        <v>310</v>
      </c>
      <c r="D959" s="345"/>
      <c r="E959" s="356" t="n">
        <f aca="false">'Приложение 4 расходы'!V545</f>
        <v>0</v>
      </c>
      <c r="F959" s="344"/>
      <c r="G959" s="344"/>
      <c r="H959" s="247"/>
      <c r="I959" s="247"/>
      <c r="R959" s="344"/>
      <c r="S959" s="344"/>
      <c r="T959" s="344"/>
      <c r="U959" s="344" t="n">
        <f aca="false">E959-R959</f>
        <v>0</v>
      </c>
      <c r="V959" s="344" t="n">
        <f aca="false">F959-S959</f>
        <v>0</v>
      </c>
      <c r="W959" s="344" t="n">
        <f aca="false">G959-T959</f>
        <v>0</v>
      </c>
    </row>
    <row r="960" s="248" customFormat="true" ht="15" hidden="false" customHeight="true" outlineLevel="0" collapsed="false">
      <c r="A960" s="251" t="str">
        <f aca="false">A150</f>
        <v> - инструмент и инвентарь</v>
      </c>
      <c r="B960" s="251" t="str">
        <f aca="false">B150</f>
        <v>244</v>
      </c>
      <c r="C960" s="251" t="str">
        <f aca="false">C150</f>
        <v>310</v>
      </c>
      <c r="D960" s="345"/>
      <c r="E960" s="353" t="n">
        <v>-1002.59</v>
      </c>
      <c r="F960" s="344"/>
      <c r="G960" s="344" t="n">
        <f aca="false">F960</f>
        <v>0</v>
      </c>
      <c r="H960" s="247"/>
      <c r="I960" s="247"/>
      <c r="R960" s="344"/>
      <c r="S960" s="344"/>
      <c r="T960" s="344"/>
      <c r="U960" s="344" t="n">
        <f aca="false">E960-R960</f>
        <v>-1002.59</v>
      </c>
      <c r="V960" s="344" t="n">
        <f aca="false">F960-S960</f>
        <v>0</v>
      </c>
      <c r="W960" s="344" t="n">
        <f aca="false">G960-T960</f>
        <v>0</v>
      </c>
    </row>
    <row r="961" s="248" customFormat="true" ht="15" hidden="false" customHeight="true" outlineLevel="0" collapsed="false">
      <c r="A961" s="251" t="str">
        <f aca="false">A151</f>
        <v> - игрушки</v>
      </c>
      <c r="B961" s="251" t="str">
        <f aca="false">B151</f>
        <v>244</v>
      </c>
      <c r="C961" s="251" t="str">
        <f aca="false">C151</f>
        <v>310</v>
      </c>
      <c r="D961" s="345"/>
      <c r="E961" s="344" t="n">
        <f aca="false">60000</f>
        <v>60000</v>
      </c>
      <c r="F961" s="344" t="n">
        <v>60000</v>
      </c>
      <c r="G961" s="344" t="n">
        <f aca="false">F961</f>
        <v>60000</v>
      </c>
      <c r="H961" s="247"/>
      <c r="I961" s="247"/>
      <c r="R961" s="344"/>
      <c r="S961" s="344"/>
      <c r="T961" s="344"/>
      <c r="U961" s="344" t="n">
        <f aca="false">E961-R961</f>
        <v>60000</v>
      </c>
      <c r="V961" s="344" t="n">
        <f aca="false">F961-S961</f>
        <v>60000</v>
      </c>
      <c r="W961" s="344" t="n">
        <f aca="false">G961-T961</f>
        <v>60000</v>
      </c>
    </row>
    <row r="962" s="248" customFormat="true" ht="15" hidden="false" customHeight="true" outlineLevel="0" collapsed="false">
      <c r="A962" s="251" t="str">
        <f aca="false">A152</f>
        <v> - противопожарные средства</v>
      </c>
      <c r="B962" s="251" t="str">
        <f aca="false">B152</f>
        <v>244</v>
      </c>
      <c r="C962" s="251" t="str">
        <f aca="false">C152</f>
        <v>310</v>
      </c>
      <c r="D962" s="345"/>
      <c r="E962" s="344"/>
      <c r="F962" s="344"/>
      <c r="G962" s="344"/>
      <c r="H962" s="247"/>
      <c r="I962" s="247"/>
      <c r="R962" s="344"/>
      <c r="S962" s="344"/>
      <c r="T962" s="344"/>
      <c r="U962" s="344" t="n">
        <f aca="false">E962-R962</f>
        <v>0</v>
      </c>
      <c r="V962" s="344" t="n">
        <f aca="false">F962-S962</f>
        <v>0</v>
      </c>
      <c r="W962" s="344" t="n">
        <f aca="false">G962-T962</f>
        <v>0</v>
      </c>
    </row>
    <row r="963" s="248" customFormat="true" ht="15" hidden="false" customHeight="true" outlineLevel="0" collapsed="false">
      <c r="A963" s="251" t="str">
        <f aca="false">A153</f>
        <v> - кресла</v>
      </c>
      <c r="B963" s="251" t="str">
        <f aca="false">B153</f>
        <v>244</v>
      </c>
      <c r="C963" s="251" t="str">
        <f aca="false">C153</f>
        <v>310</v>
      </c>
      <c r="D963" s="345"/>
      <c r="E963" s="344"/>
      <c r="F963" s="344"/>
      <c r="G963" s="344"/>
      <c r="H963" s="247"/>
      <c r="I963" s="247"/>
      <c r="R963" s="344"/>
      <c r="S963" s="344"/>
      <c r="T963" s="344"/>
      <c r="U963" s="344" t="n">
        <f aca="false">E963-R963</f>
        <v>0</v>
      </c>
      <c r="V963" s="344" t="n">
        <f aca="false">F963-S963</f>
        <v>0</v>
      </c>
      <c r="W963" s="344" t="n">
        <f aca="false">G963-T963</f>
        <v>0</v>
      </c>
    </row>
    <row r="964" s="248" customFormat="true" ht="15" hidden="false" customHeight="true" outlineLevel="0" collapsed="false">
      <c r="A964" s="251" t="str">
        <f aca="false">A154</f>
        <v> - металлические входные двери</v>
      </c>
      <c r="B964" s="251" t="str">
        <f aca="false">B154</f>
        <v>244</v>
      </c>
      <c r="C964" s="251" t="str">
        <f aca="false">C154</f>
        <v>310</v>
      </c>
      <c r="D964" s="345"/>
      <c r="E964" s="344"/>
      <c r="F964" s="344"/>
      <c r="G964" s="344"/>
      <c r="H964" s="247"/>
      <c r="I964" s="247"/>
      <c r="R964" s="344"/>
      <c r="S964" s="344"/>
      <c r="T964" s="344"/>
      <c r="U964" s="344" t="n">
        <f aca="false">E964-R964</f>
        <v>0</v>
      </c>
      <c r="V964" s="344" t="n">
        <f aca="false">F964-S964</f>
        <v>0</v>
      </c>
      <c r="W964" s="344" t="n">
        <f aca="false">G964-T964</f>
        <v>0</v>
      </c>
    </row>
    <row r="965" s="196" customFormat="true" ht="28.5" hidden="false" customHeight="true" outlineLevel="0" collapsed="false">
      <c r="A965" s="244" t="str">
        <f aca="false">A155</f>
        <v> - увеличение стоимости материальных запасов, всего:</v>
      </c>
      <c r="B965" s="231" t="str">
        <f aca="false">B155</f>
        <v>244</v>
      </c>
      <c r="C965" s="231" t="str">
        <f aca="false">C155</f>
        <v>340</v>
      </c>
      <c r="D965" s="342"/>
      <c r="E965" s="246" t="n">
        <f aca="false">SUM(E966:E980)</f>
        <v>289000</v>
      </c>
      <c r="F965" s="246" t="n">
        <f aca="false">SUM(F966:F980)</f>
        <v>289000</v>
      </c>
      <c r="G965" s="246" t="n">
        <f aca="false">SUM(G966:G980)</f>
        <v>289000</v>
      </c>
      <c r="H965" s="230"/>
      <c r="I965" s="230"/>
      <c r="R965" s="246"/>
      <c r="S965" s="246"/>
      <c r="T965" s="246"/>
      <c r="U965" s="246" t="n">
        <f aca="false">E965-R965</f>
        <v>289000</v>
      </c>
      <c r="V965" s="246" t="n">
        <f aca="false">F965-S965</f>
        <v>289000</v>
      </c>
      <c r="W965" s="246" t="n">
        <f aca="false">G965-T965</f>
        <v>289000</v>
      </c>
    </row>
    <row r="966" s="240" customFormat="true" ht="15" hidden="false" customHeight="true" outlineLevel="0" collapsed="false">
      <c r="A966" s="231" t="str">
        <f aca="false">A156</f>
        <v> - бутылированная вода</v>
      </c>
      <c r="B966" s="231" t="str">
        <f aca="false">B156</f>
        <v>244</v>
      </c>
      <c r="C966" s="231" t="str">
        <f aca="false">C156</f>
        <v>342</v>
      </c>
      <c r="D966" s="232"/>
      <c r="E966" s="233" t="n">
        <f aca="false">100000</f>
        <v>100000</v>
      </c>
      <c r="F966" s="233" t="n">
        <v>100000</v>
      </c>
      <c r="G966" s="233" t="n">
        <f aca="false">F966</f>
        <v>100000</v>
      </c>
      <c r="H966" s="239"/>
      <c r="I966" s="239"/>
      <c r="R966" s="233"/>
      <c r="S966" s="233"/>
      <c r="T966" s="233"/>
      <c r="U966" s="233" t="n">
        <f aca="false">E966-R966</f>
        <v>100000</v>
      </c>
      <c r="V966" s="233" t="n">
        <f aca="false">F966-S966</f>
        <v>100000</v>
      </c>
      <c r="W966" s="233" t="n">
        <f aca="false">G966-T966</f>
        <v>100000</v>
      </c>
    </row>
    <row r="967" s="240" customFormat="true" ht="30" hidden="false" customHeight="true" outlineLevel="0" collapsed="false">
      <c r="A967" s="231" t="str">
        <f aca="false">A157</f>
        <v> - приобретение материалов в целях создания основных средств</v>
      </c>
      <c r="B967" s="231" t="str">
        <f aca="false">B157</f>
        <v>244</v>
      </c>
      <c r="C967" s="231" t="str">
        <f aca="false">C157</f>
        <v>347</v>
      </c>
      <c r="D967" s="232"/>
      <c r="E967" s="233"/>
      <c r="F967" s="233"/>
      <c r="G967" s="233"/>
      <c r="H967" s="239"/>
      <c r="I967" s="239"/>
      <c r="R967" s="233"/>
      <c r="S967" s="233"/>
      <c r="T967" s="233"/>
      <c r="U967" s="233" t="n">
        <f aca="false">E967-R967</f>
        <v>0</v>
      </c>
      <c r="V967" s="233" t="n">
        <f aca="false">F967-S967</f>
        <v>0</v>
      </c>
      <c r="W967" s="233" t="n">
        <f aca="false">G967-T967</f>
        <v>0</v>
      </c>
    </row>
    <row r="968" s="240" customFormat="true" ht="15" hidden="false" customHeight="true" outlineLevel="0" collapsed="false">
      <c r="A968" s="231" t="str">
        <f aca="false">A158</f>
        <v> - расходные материалы к комп.технике</v>
      </c>
      <c r="B968" s="231" t="str">
        <f aca="false">B158</f>
        <v>244</v>
      </c>
      <c r="C968" s="231" t="str">
        <f aca="false">C158</f>
        <v>346</v>
      </c>
      <c r="D968" s="232"/>
      <c r="E968" s="233"/>
      <c r="F968" s="233"/>
      <c r="G968" s="233" t="n">
        <f aca="false">F968</f>
        <v>0</v>
      </c>
      <c r="H968" s="239"/>
      <c r="I968" s="239"/>
      <c r="R968" s="233"/>
      <c r="S968" s="233"/>
      <c r="T968" s="233"/>
      <c r="U968" s="233" t="n">
        <f aca="false">E968-R968</f>
        <v>0</v>
      </c>
      <c r="V968" s="233" t="n">
        <f aca="false">F968-S968</f>
        <v>0</v>
      </c>
      <c r="W968" s="233" t="n">
        <f aca="false">G968-T968</f>
        <v>0</v>
      </c>
    </row>
    <row r="969" s="240" customFormat="true" ht="15" hidden="false" customHeight="true" outlineLevel="0" collapsed="false">
      <c r="A969" s="231" t="str">
        <f aca="false">A159</f>
        <v> - медикаменты</v>
      </c>
      <c r="B969" s="231" t="str">
        <f aca="false">B159</f>
        <v>244</v>
      </c>
      <c r="C969" s="231" t="str">
        <f aca="false">C159</f>
        <v>341</v>
      </c>
      <c r="D969" s="232"/>
      <c r="E969" s="233"/>
      <c r="F969" s="233"/>
      <c r="G969" s="233"/>
      <c r="H969" s="239"/>
      <c r="I969" s="239"/>
      <c r="R969" s="233"/>
      <c r="S969" s="233"/>
      <c r="T969" s="233"/>
      <c r="U969" s="233" t="n">
        <f aca="false">E969-R969</f>
        <v>0</v>
      </c>
      <c r="V969" s="233" t="n">
        <f aca="false">F969-S969</f>
        <v>0</v>
      </c>
      <c r="W969" s="233" t="n">
        <f aca="false">G969-T969</f>
        <v>0</v>
      </c>
    </row>
    <row r="970" s="240" customFormat="true" ht="15" hidden="false" customHeight="true" outlineLevel="0" collapsed="false">
      <c r="A970" s="231" t="str">
        <f aca="false">A160</f>
        <v> - строительные материалы</v>
      </c>
      <c r="B970" s="231" t="str">
        <f aca="false">B160</f>
        <v>244</v>
      </c>
      <c r="C970" s="231" t="str">
        <f aca="false">C160</f>
        <v>344</v>
      </c>
      <c r="D970" s="232"/>
      <c r="E970" s="233" t="n">
        <f aca="false">'Приложение 4 расходы'!V1085</f>
        <v>150000</v>
      </c>
      <c r="F970" s="233" t="n">
        <v>150000</v>
      </c>
      <c r="G970" s="233" t="n">
        <f aca="false">F970</f>
        <v>150000</v>
      </c>
      <c r="H970" s="239"/>
      <c r="I970" s="239"/>
      <c r="R970" s="233"/>
      <c r="S970" s="233"/>
      <c r="T970" s="233"/>
      <c r="U970" s="233" t="n">
        <f aca="false">E970-R970</f>
        <v>150000</v>
      </c>
      <c r="V970" s="233" t="n">
        <f aca="false">F970-S970</f>
        <v>150000</v>
      </c>
      <c r="W970" s="233" t="n">
        <f aca="false">G970-T970</f>
        <v>150000</v>
      </c>
    </row>
    <row r="971" s="240" customFormat="true" ht="15" hidden="false" customHeight="true" outlineLevel="0" collapsed="false">
      <c r="A971" s="231" t="str">
        <f aca="false">A161</f>
        <v> - продукты питания</v>
      </c>
      <c r="B971" s="231" t="str">
        <f aca="false">B161</f>
        <v>244</v>
      </c>
      <c r="C971" s="231" t="str">
        <f aca="false">C161</f>
        <v>342</v>
      </c>
      <c r="D971" s="232"/>
      <c r="E971" s="233"/>
      <c r="F971" s="233"/>
      <c r="G971" s="233" t="n">
        <f aca="false">F971</f>
        <v>0</v>
      </c>
      <c r="H971" s="239"/>
      <c r="I971" s="239"/>
      <c r="R971" s="233"/>
      <c r="S971" s="233"/>
      <c r="T971" s="233"/>
      <c r="U971" s="233" t="n">
        <f aca="false">E971-R971</f>
        <v>0</v>
      </c>
      <c r="V971" s="233" t="n">
        <f aca="false">F971-S971</f>
        <v>0</v>
      </c>
      <c r="W971" s="233" t="n">
        <f aca="false">G971-T971</f>
        <v>0</v>
      </c>
    </row>
    <row r="972" s="240" customFormat="true" ht="15" hidden="false" customHeight="true" outlineLevel="0" collapsed="false">
      <c r="A972" s="231" t="str">
        <f aca="false">A162</f>
        <v> - канцелярские товары</v>
      </c>
      <c r="B972" s="231" t="str">
        <f aca="false">B162</f>
        <v>244</v>
      </c>
      <c r="C972" s="231" t="str">
        <f aca="false">C162</f>
        <v>346</v>
      </c>
      <c r="D972" s="232"/>
      <c r="E972" s="233"/>
      <c r="F972" s="233"/>
      <c r="G972" s="233"/>
      <c r="H972" s="239"/>
      <c r="I972" s="239"/>
      <c r="R972" s="233"/>
      <c r="S972" s="233"/>
      <c r="T972" s="233"/>
      <c r="U972" s="233" t="n">
        <f aca="false">E972-R972</f>
        <v>0</v>
      </c>
      <c r="V972" s="233" t="n">
        <f aca="false">F972-S972</f>
        <v>0</v>
      </c>
      <c r="W972" s="233" t="n">
        <f aca="false">G972-T972</f>
        <v>0</v>
      </c>
    </row>
    <row r="973" s="240" customFormat="true" ht="15" hidden="false" customHeight="true" outlineLevel="0" collapsed="false">
      <c r="A973" s="231" t="str">
        <f aca="false">A163</f>
        <v> - хозяйственные товары, электрика</v>
      </c>
      <c r="B973" s="231" t="str">
        <f aca="false">B163</f>
        <v>244</v>
      </c>
      <c r="C973" s="231" t="str">
        <f aca="false">C163</f>
        <v>346</v>
      </c>
      <c r="D973" s="232"/>
      <c r="E973" s="233" t="n">
        <f aca="false">'Приложение 4 расходы'!V859</f>
        <v>39000</v>
      </c>
      <c r="F973" s="233" t="n">
        <v>39000</v>
      </c>
      <c r="G973" s="233" t="n">
        <f aca="false">F973</f>
        <v>39000</v>
      </c>
      <c r="H973" s="239"/>
      <c r="I973" s="239"/>
      <c r="R973" s="233"/>
      <c r="S973" s="233"/>
      <c r="T973" s="233"/>
      <c r="U973" s="233" t="n">
        <f aca="false">E973-R973</f>
        <v>39000</v>
      </c>
      <c r="V973" s="233" t="n">
        <f aca="false">F973-S973</f>
        <v>39000</v>
      </c>
      <c r="W973" s="233" t="n">
        <f aca="false">G973-T973</f>
        <v>39000</v>
      </c>
    </row>
    <row r="974" s="240" customFormat="true" ht="15" hidden="false" customHeight="true" outlineLevel="0" collapsed="false">
      <c r="A974" s="231" t="str">
        <f aca="false">A164</f>
        <v> - бланки</v>
      </c>
      <c r="B974" s="231" t="str">
        <f aca="false">B164</f>
        <v>244</v>
      </c>
      <c r="C974" s="231" t="str">
        <f aca="false">C164</f>
        <v>346</v>
      </c>
      <c r="D974" s="232"/>
      <c r="E974" s="233"/>
      <c r="F974" s="233"/>
      <c r="G974" s="233"/>
      <c r="H974" s="239"/>
      <c r="I974" s="239"/>
      <c r="R974" s="233"/>
      <c r="S974" s="233"/>
      <c r="T974" s="233"/>
      <c r="U974" s="233" t="n">
        <f aca="false">E974-R974</f>
        <v>0</v>
      </c>
      <c r="V974" s="233" t="n">
        <f aca="false">F974-S974</f>
        <v>0</v>
      </c>
      <c r="W974" s="233" t="n">
        <f aca="false">G974-T974</f>
        <v>0</v>
      </c>
    </row>
    <row r="975" s="240" customFormat="true" ht="15" hidden="false" customHeight="true" outlineLevel="0" collapsed="false">
      <c r="A975" s="231" t="str">
        <f aca="false">A165</f>
        <v> - моющие</v>
      </c>
      <c r="B975" s="231" t="str">
        <f aca="false">B165</f>
        <v>244</v>
      </c>
      <c r="C975" s="231" t="str">
        <f aca="false">C165</f>
        <v>346</v>
      </c>
      <c r="D975" s="232"/>
      <c r="E975" s="233"/>
      <c r="F975" s="233"/>
      <c r="G975" s="233" t="n">
        <f aca="false">F975</f>
        <v>0</v>
      </c>
      <c r="H975" s="239"/>
      <c r="I975" s="239"/>
      <c r="R975" s="233"/>
      <c r="S975" s="233"/>
      <c r="T975" s="233"/>
      <c r="U975" s="233" t="n">
        <f aca="false">E975-R975</f>
        <v>0</v>
      </c>
      <c r="V975" s="233" t="n">
        <f aca="false">F975-S975</f>
        <v>0</v>
      </c>
      <c r="W975" s="233" t="n">
        <f aca="false">G975-T975</f>
        <v>0</v>
      </c>
    </row>
    <row r="976" s="240" customFormat="true" ht="15" hidden="false" customHeight="true" outlineLevel="0" collapsed="false">
      <c r="A976" s="231" t="str">
        <f aca="false">A166</f>
        <v> - новогодние подарки детям сотрудников</v>
      </c>
      <c r="B976" s="231" t="str">
        <f aca="false">B166</f>
        <v>244</v>
      </c>
      <c r="C976" s="231" t="str">
        <f aca="false">C166</f>
        <v>349</v>
      </c>
      <c r="D976" s="232"/>
      <c r="E976" s="233"/>
      <c r="F976" s="233"/>
      <c r="G976" s="233"/>
      <c r="H976" s="239"/>
      <c r="I976" s="239"/>
      <c r="R976" s="233"/>
      <c r="S976" s="233"/>
      <c r="T976" s="233"/>
      <c r="U976" s="233" t="n">
        <f aca="false">E976-R976</f>
        <v>0</v>
      </c>
      <c r="V976" s="233" t="n">
        <f aca="false">F976-S976</f>
        <v>0</v>
      </c>
      <c r="W976" s="233" t="n">
        <f aca="false">G976-T976</f>
        <v>0</v>
      </c>
    </row>
    <row r="977" s="240" customFormat="true" ht="15" hidden="false" customHeight="true" outlineLevel="0" collapsed="false">
      <c r="A977" s="231" t="str">
        <f aca="false">A167</f>
        <v> - новогодние подарки сотрудникам</v>
      </c>
      <c r="B977" s="231" t="str">
        <f aca="false">B167</f>
        <v>244</v>
      </c>
      <c r="C977" s="231" t="str">
        <f aca="false">C167</f>
        <v>349</v>
      </c>
      <c r="D977" s="232"/>
      <c r="E977" s="233"/>
      <c r="F977" s="233"/>
      <c r="G977" s="233"/>
      <c r="H977" s="239"/>
      <c r="I977" s="239"/>
      <c r="R977" s="233"/>
      <c r="S977" s="233"/>
      <c r="T977" s="233"/>
      <c r="U977" s="233" t="n">
        <f aca="false">E977-R977</f>
        <v>0</v>
      </c>
      <c r="V977" s="233" t="n">
        <f aca="false">F977-S977</f>
        <v>0</v>
      </c>
      <c r="W977" s="233" t="n">
        <f aca="false">G977-T977</f>
        <v>0</v>
      </c>
    </row>
    <row r="978" s="240" customFormat="true" ht="15" hidden="false" customHeight="false" outlineLevel="0" collapsed="false">
      <c r="A978" s="231" t="str">
        <f aca="false">A168</f>
        <v> - прочие материальные запасы</v>
      </c>
      <c r="B978" s="231" t="str">
        <f aca="false">B168</f>
        <v>244</v>
      </c>
      <c r="C978" s="231" t="str">
        <f aca="false">C168</f>
        <v>346</v>
      </c>
      <c r="D978" s="232"/>
      <c r="E978" s="233" t="n">
        <f aca="false">'Приложение 4 расходы'!V1041</f>
        <v>0</v>
      </c>
      <c r="F978" s="233"/>
      <c r="G978" s="233" t="n">
        <f aca="false">F978</f>
        <v>0</v>
      </c>
      <c r="H978" s="239"/>
      <c r="I978" s="239"/>
      <c r="R978" s="233"/>
      <c r="S978" s="233"/>
      <c r="T978" s="233"/>
      <c r="U978" s="233" t="n">
        <f aca="false">E978-R978</f>
        <v>0</v>
      </c>
      <c r="V978" s="233" t="n">
        <f aca="false">F978-S978</f>
        <v>0</v>
      </c>
      <c r="W978" s="233" t="n">
        <f aca="false">G978-T978</f>
        <v>0</v>
      </c>
    </row>
    <row r="979" s="240" customFormat="true" ht="15" hidden="false" customHeight="true" outlineLevel="0" collapsed="false">
      <c r="A979" s="231" t="str">
        <f aca="false">A169</f>
        <v> - спецодежда МОП</v>
      </c>
      <c r="B979" s="231" t="str">
        <f aca="false">B169</f>
        <v>244</v>
      </c>
      <c r="C979" s="231" t="str">
        <f aca="false">C169</f>
        <v>345</v>
      </c>
      <c r="D979" s="232"/>
      <c r="E979" s="233"/>
      <c r="F979" s="233"/>
      <c r="G979" s="233"/>
      <c r="H979" s="239"/>
      <c r="I979" s="239"/>
      <c r="R979" s="233"/>
      <c r="S979" s="233"/>
      <c r="T979" s="233"/>
      <c r="U979" s="233" t="n">
        <f aca="false">E979-R979</f>
        <v>0</v>
      </c>
      <c r="V979" s="233" t="n">
        <f aca="false">F979-S979</f>
        <v>0</v>
      </c>
      <c r="W979" s="233" t="n">
        <f aca="false">G979-T979</f>
        <v>0</v>
      </c>
    </row>
    <row r="980" s="240" customFormat="true" ht="15" hidden="false" customHeight="true" outlineLevel="0" collapsed="false">
      <c r="A980" s="231" t="str">
        <f aca="false">A170</f>
        <v> - лагерь дневного пребывания</v>
      </c>
      <c r="B980" s="231" t="str">
        <f aca="false">B170</f>
        <v>244</v>
      </c>
      <c r="C980" s="231" t="str">
        <f aca="false">C170</f>
        <v>346</v>
      </c>
      <c r="D980" s="232"/>
      <c r="E980" s="233"/>
      <c r="F980" s="233"/>
      <c r="G980" s="233"/>
      <c r="H980" s="239"/>
      <c r="I980" s="239"/>
      <c r="R980" s="233"/>
      <c r="S980" s="233"/>
      <c r="T980" s="233"/>
      <c r="U980" s="233" t="n">
        <f aca="false">E980-R980</f>
        <v>0</v>
      </c>
      <c r="V980" s="233" t="n">
        <f aca="false">F980-S980</f>
        <v>0</v>
      </c>
      <c r="W980" s="233" t="n">
        <f aca="false">G980-T980</f>
        <v>0</v>
      </c>
    </row>
    <row r="981" s="196" customFormat="true" ht="14.25" hidden="false" customHeight="true" outlineLevel="0" collapsed="false">
      <c r="A981" s="346" t="s">
        <v>863</v>
      </c>
      <c r="B981" s="278"/>
      <c r="C981" s="278"/>
      <c r="D981" s="278" t="s">
        <v>34</v>
      </c>
      <c r="E981" s="216" t="n">
        <f aca="false">SUM(E982,E983,E984,E985,E986,E987,E988,E996,E994,E1020,E1038,E1040,E1041,E1042,E1043,E1045,E1055,E992,E995,E1039,E991,E993,E1037,E10223)</f>
        <v>0</v>
      </c>
      <c r="F981" s="216" t="n">
        <f aca="false">SUM(F982,F983,F984,F985,F986,F987,F988,F996,F994,F1020,F1038,F1040,F1041,F1042,F1043,F1045,F1055,F992,F995,F1039,F991,F993,F1037,F10223)</f>
        <v>0</v>
      </c>
      <c r="G981" s="216" t="n">
        <f aca="false">SUM(G982,G983,G984,G985,G986,G987,G988,G996,G994,G1020,G1038,G1040,G1041,G1042,G1043,G1045,G1055,G992,G995,G1039,G991,G993,G1037,G10223)</f>
        <v>0</v>
      </c>
      <c r="R981" s="216"/>
      <c r="S981" s="216"/>
      <c r="T981" s="216"/>
      <c r="U981" s="216" t="n">
        <f aca="false">E981-R981</f>
        <v>0</v>
      </c>
      <c r="V981" s="216" t="n">
        <f aca="false">F981-S981</f>
        <v>0</v>
      </c>
      <c r="W981" s="216" t="n">
        <f aca="false">G981-T981</f>
        <v>0</v>
      </c>
    </row>
    <row r="982" customFormat="false" ht="15" hidden="true" customHeight="true" outlineLevel="0" collapsed="false">
      <c r="A982" s="231" t="str">
        <f aca="false">A82</f>
        <v> - заработная плата</v>
      </c>
      <c r="B982" s="231" t="str">
        <f aca="false">B82</f>
        <v>111</v>
      </c>
      <c r="C982" s="231" t="str">
        <f aca="false">C82</f>
        <v>211</v>
      </c>
      <c r="D982" s="232" t="s">
        <v>34</v>
      </c>
      <c r="E982" s="233"/>
      <c r="F982" s="233"/>
      <c r="G982" s="233"/>
      <c r="H982" s="193"/>
      <c r="R982" s="233"/>
      <c r="S982" s="233"/>
      <c r="T982" s="233"/>
      <c r="U982" s="233" t="n">
        <f aca="false">E982-R982</f>
        <v>0</v>
      </c>
      <c r="V982" s="233" t="n">
        <f aca="false">F982-S982</f>
        <v>0</v>
      </c>
      <c r="W982" s="233" t="n">
        <f aca="false">G982-T982</f>
        <v>0</v>
      </c>
    </row>
    <row r="983" customFormat="false" ht="15" hidden="true" customHeight="true" outlineLevel="0" collapsed="false">
      <c r="A983" s="231" t="str">
        <f aca="false">A83</f>
        <v> - 3 дн б/л за счет работодателя</v>
      </c>
      <c r="B983" s="231" t="str">
        <f aca="false">B83</f>
        <v>111</v>
      </c>
      <c r="C983" s="231" t="str">
        <f aca="false">C83</f>
        <v>266</v>
      </c>
      <c r="D983" s="232" t="s">
        <v>34</v>
      </c>
      <c r="E983" s="233"/>
      <c r="F983" s="233"/>
      <c r="G983" s="233"/>
      <c r="H983" s="193"/>
      <c r="R983" s="233"/>
      <c r="S983" s="233"/>
      <c r="T983" s="233"/>
      <c r="U983" s="233" t="n">
        <f aca="false">E983-R983</f>
        <v>0</v>
      </c>
      <c r="V983" s="233" t="n">
        <f aca="false">F983-S983</f>
        <v>0</v>
      </c>
      <c r="W983" s="233" t="n">
        <f aca="false">G983-T983</f>
        <v>0</v>
      </c>
    </row>
    <row r="984" s="240" customFormat="true" ht="15" hidden="true" customHeight="true" outlineLevel="0" collapsed="false">
      <c r="A984" s="231" t="str">
        <f aca="false">A84</f>
        <v> - пособие по уходу за ребенком</v>
      </c>
      <c r="B984" s="231" t="str">
        <f aca="false">B84</f>
        <v>112</v>
      </c>
      <c r="C984" s="231" t="str">
        <f aca="false">C84</f>
        <v>266</v>
      </c>
      <c r="D984" s="232" t="s">
        <v>34</v>
      </c>
      <c r="E984" s="233"/>
      <c r="F984" s="233"/>
      <c r="G984" s="233"/>
      <c r="H984" s="239"/>
      <c r="I984" s="239"/>
      <c r="R984" s="233"/>
      <c r="S984" s="233"/>
      <c r="T984" s="233"/>
      <c r="U984" s="233" t="n">
        <f aca="false">E984-R984</f>
        <v>0</v>
      </c>
      <c r="V984" s="233" t="n">
        <f aca="false">F984-S984</f>
        <v>0</v>
      </c>
      <c r="W984" s="233" t="n">
        <f aca="false">G984-T984</f>
        <v>0</v>
      </c>
    </row>
    <row r="985" s="240" customFormat="true" ht="15" hidden="true" customHeight="true" outlineLevel="0" collapsed="false">
      <c r="A985" s="231" t="str">
        <f aca="false">A85</f>
        <v> - предварительный мед.осмотр (возм.расх.)</v>
      </c>
      <c r="B985" s="231" t="str">
        <f aca="false">B85</f>
        <v>112</v>
      </c>
      <c r="C985" s="231" t="str">
        <f aca="false">C85</f>
        <v>226</v>
      </c>
      <c r="D985" s="232" t="s">
        <v>34</v>
      </c>
      <c r="E985" s="233"/>
      <c r="F985" s="233"/>
      <c r="G985" s="233"/>
      <c r="H985" s="239"/>
      <c r="I985" s="239"/>
      <c r="R985" s="233"/>
      <c r="S985" s="233"/>
      <c r="T985" s="233"/>
      <c r="U985" s="233" t="n">
        <f aca="false">E985-R985</f>
        <v>0</v>
      </c>
      <c r="V985" s="233" t="n">
        <f aca="false">F985-S985</f>
        <v>0</v>
      </c>
      <c r="W985" s="233" t="n">
        <f aca="false">G985-T985</f>
        <v>0</v>
      </c>
    </row>
    <row r="986" s="240" customFormat="true" ht="15" hidden="true" customHeight="true" outlineLevel="0" collapsed="false">
      <c r="A986" s="231" t="str">
        <f aca="false">A86</f>
        <v> - выходное пособие</v>
      </c>
      <c r="B986" s="231" t="str">
        <f aca="false">B86</f>
        <v>112</v>
      </c>
      <c r="C986" s="231" t="str">
        <f aca="false">C86</f>
        <v>266</v>
      </c>
      <c r="D986" s="232" t="s">
        <v>34</v>
      </c>
      <c r="E986" s="233"/>
      <c r="F986" s="233"/>
      <c r="G986" s="233"/>
      <c r="H986" s="239"/>
      <c r="I986" s="239"/>
      <c r="R986" s="233"/>
      <c r="S986" s="233"/>
      <c r="T986" s="233"/>
      <c r="U986" s="233" t="n">
        <f aca="false">E986-R986</f>
        <v>0</v>
      </c>
      <c r="V986" s="233" t="n">
        <f aca="false">F986-S986</f>
        <v>0</v>
      </c>
      <c r="W986" s="233" t="n">
        <f aca="false">G986-T986</f>
        <v>0</v>
      </c>
    </row>
    <row r="987" customFormat="false" ht="15" hidden="true" customHeight="true" outlineLevel="0" collapsed="false">
      <c r="A987" s="231" t="str">
        <f aca="false">A87</f>
        <v> - начисления на оплату труда</v>
      </c>
      <c r="B987" s="231" t="str">
        <f aca="false">B87</f>
        <v>119</v>
      </c>
      <c r="C987" s="231" t="str">
        <f aca="false">C87</f>
        <v>213</v>
      </c>
      <c r="D987" s="232" t="s">
        <v>34</v>
      </c>
      <c r="E987" s="233"/>
      <c r="F987" s="233"/>
      <c r="G987" s="233"/>
      <c r="H987" s="193"/>
      <c r="R987" s="233"/>
      <c r="S987" s="233"/>
      <c r="T987" s="233"/>
      <c r="U987" s="233" t="n">
        <f aca="false">E987-R987</f>
        <v>0</v>
      </c>
      <c r="V987" s="233" t="n">
        <f aca="false">F987-S987</f>
        <v>0</v>
      </c>
      <c r="W987" s="233" t="n">
        <f aca="false">G987-T987</f>
        <v>0</v>
      </c>
    </row>
    <row r="988" s="196" customFormat="true" ht="15" hidden="true" customHeight="true" outlineLevel="0" collapsed="false">
      <c r="A988" s="231" t="str">
        <f aca="false">A88</f>
        <v> - услуги связи, всего:</v>
      </c>
      <c r="B988" s="231" t="str">
        <f aca="false">B88</f>
        <v>244</v>
      </c>
      <c r="C988" s="231" t="str">
        <f aca="false">C88</f>
        <v>221</v>
      </c>
      <c r="D988" s="245"/>
      <c r="E988" s="216" t="n">
        <f aca="false">SUM(E989:E990)</f>
        <v>0</v>
      </c>
      <c r="F988" s="216" t="n">
        <f aca="false">SUM(F989:F990)</f>
        <v>0</v>
      </c>
      <c r="G988" s="216" t="n">
        <f aca="false">SUM(G989:G990)</f>
        <v>0</v>
      </c>
      <c r="H988" s="230"/>
      <c r="R988" s="216"/>
      <c r="S988" s="216"/>
      <c r="T988" s="216"/>
      <c r="U988" s="216" t="n">
        <f aca="false">E988-R988</f>
        <v>0</v>
      </c>
      <c r="V988" s="216" t="n">
        <f aca="false">F988-S988</f>
        <v>0</v>
      </c>
      <c r="W988" s="216" t="n">
        <f aca="false">G988-T988</f>
        <v>0</v>
      </c>
    </row>
    <row r="989" customFormat="false" ht="30" hidden="true" customHeight="true" outlineLevel="0" collapsed="false">
      <c r="A989" s="231" t="str">
        <f aca="false">A89</f>
        <v>   в том числе:
    - прочие (конверты, почтовые отправления)</v>
      </c>
      <c r="B989" s="231" t="str">
        <f aca="false">B89</f>
        <v>244</v>
      </c>
      <c r="C989" s="231" t="str">
        <f aca="false">C89</f>
        <v>221</v>
      </c>
      <c r="D989" s="232"/>
      <c r="E989" s="233"/>
      <c r="F989" s="233"/>
      <c r="G989" s="233"/>
      <c r="H989" s="193"/>
      <c r="I989" s="193"/>
      <c r="R989" s="233"/>
      <c r="S989" s="233"/>
      <c r="T989" s="233"/>
      <c r="U989" s="233" t="n">
        <f aca="false">E989-R989</f>
        <v>0</v>
      </c>
      <c r="V989" s="233" t="n">
        <f aca="false">F989-S989</f>
        <v>0</v>
      </c>
      <c r="W989" s="233" t="n">
        <f aca="false">G989-T989</f>
        <v>0</v>
      </c>
    </row>
    <row r="990" s="240" customFormat="true" ht="15" hidden="true" customHeight="true" outlineLevel="0" collapsed="false">
      <c r="A990" s="231" t="str">
        <f aca="false">A90</f>
        <v>    - интернет </v>
      </c>
      <c r="B990" s="231" t="str">
        <f aca="false">B90</f>
        <v>244</v>
      </c>
      <c r="C990" s="231" t="str">
        <f aca="false">C90</f>
        <v>221</v>
      </c>
      <c r="D990" s="232"/>
      <c r="E990" s="233"/>
      <c r="F990" s="233"/>
      <c r="G990" s="233"/>
      <c r="H990" s="239"/>
      <c r="I990" s="239"/>
      <c r="R990" s="233"/>
      <c r="S990" s="233"/>
      <c r="T990" s="233"/>
      <c r="U990" s="233" t="n">
        <f aca="false">E990-R990</f>
        <v>0</v>
      </c>
      <c r="V990" s="233" t="n">
        <f aca="false">F990-S990</f>
        <v>0</v>
      </c>
      <c r="W990" s="233" t="n">
        <f aca="false">G990-T990</f>
        <v>0</v>
      </c>
    </row>
    <row r="991" s="240" customFormat="true" ht="15" hidden="true" customHeight="true" outlineLevel="0" collapsed="false">
      <c r="A991" s="231" t="str">
        <f aca="false">A91</f>
        <v> - транспортные расходы</v>
      </c>
      <c r="B991" s="231" t="str">
        <f aca="false">B91</f>
        <v>244</v>
      </c>
      <c r="C991" s="231" t="str">
        <f aca="false">C91</f>
        <v>222</v>
      </c>
      <c r="D991" s="232"/>
      <c r="E991" s="233"/>
      <c r="F991" s="233"/>
      <c r="G991" s="233"/>
      <c r="I991" s="239"/>
      <c r="R991" s="233"/>
      <c r="S991" s="233"/>
      <c r="T991" s="233"/>
      <c r="U991" s="233" t="n">
        <f aca="false">E991-R991</f>
        <v>0</v>
      </c>
      <c r="V991" s="233" t="n">
        <f aca="false">F991-S991</f>
        <v>0</v>
      </c>
      <c r="W991" s="233" t="n">
        <f aca="false">G991-T991</f>
        <v>0</v>
      </c>
    </row>
    <row r="992" customFormat="false" ht="15" hidden="true" customHeight="true" outlineLevel="0" collapsed="false">
      <c r="A992" s="231" t="str">
        <f aca="false">A92</f>
        <v> - коммунальные расходы (вода)</v>
      </c>
      <c r="B992" s="231" t="str">
        <f aca="false">B92</f>
        <v>247</v>
      </c>
      <c r="C992" s="231" t="str">
        <f aca="false">C92</f>
        <v>223</v>
      </c>
      <c r="D992" s="232"/>
      <c r="E992" s="233"/>
      <c r="F992" s="233"/>
      <c r="G992" s="233"/>
      <c r="H992" s="193"/>
      <c r="I992" s="193"/>
      <c r="R992" s="233"/>
      <c r="S992" s="233"/>
      <c r="T992" s="233"/>
      <c r="U992" s="233" t="n">
        <f aca="false">E992-R992</f>
        <v>0</v>
      </c>
      <c r="V992" s="233" t="n">
        <f aca="false">F992-S992</f>
        <v>0</v>
      </c>
      <c r="W992" s="233" t="n">
        <f aca="false">G992-T992</f>
        <v>0</v>
      </c>
    </row>
    <row r="993" customFormat="false" ht="15" hidden="true" customHeight="true" outlineLevel="0" collapsed="false">
      <c r="A993" s="231" t="str">
        <f aca="false">A93</f>
        <v> - коммунальные расходы (тепло+свет)</v>
      </c>
      <c r="B993" s="231" t="str">
        <f aca="false">B93</f>
        <v>247</v>
      </c>
      <c r="C993" s="231" t="str">
        <f aca="false">C93</f>
        <v>223</v>
      </c>
      <c r="D993" s="232"/>
      <c r="E993" s="233"/>
      <c r="F993" s="233"/>
      <c r="G993" s="233"/>
      <c r="H993" s="193"/>
      <c r="I993" s="193"/>
      <c r="R993" s="233"/>
      <c r="S993" s="233"/>
      <c r="T993" s="233"/>
      <c r="U993" s="233" t="n">
        <f aca="false">E993-R993</f>
        <v>0</v>
      </c>
      <c r="V993" s="233" t="n">
        <f aca="false">F993-S993</f>
        <v>0</v>
      </c>
      <c r="W993" s="233" t="n">
        <f aca="false">G993-T993</f>
        <v>0</v>
      </c>
    </row>
    <row r="994" customFormat="false" ht="15" hidden="true" customHeight="true" outlineLevel="0" collapsed="false">
      <c r="A994" s="231" t="str">
        <f aca="false">A94</f>
        <v>    - ЖБО </v>
      </c>
      <c r="B994" s="231" t="str">
        <f aca="false">B94</f>
        <v>244</v>
      </c>
      <c r="C994" s="231" t="str">
        <f aca="false">C94</f>
        <v>223</v>
      </c>
      <c r="D994" s="232"/>
      <c r="E994" s="233"/>
      <c r="F994" s="233"/>
      <c r="G994" s="233"/>
      <c r="H994" s="240"/>
      <c r="I994" s="239"/>
      <c r="R994" s="233"/>
      <c r="S994" s="233"/>
      <c r="T994" s="233"/>
      <c r="U994" s="233" t="n">
        <f aca="false">E994-R994</f>
        <v>0</v>
      </c>
      <c r="V994" s="233" t="n">
        <f aca="false">F994-S994</f>
        <v>0</v>
      </c>
      <c r="W994" s="233" t="n">
        <f aca="false">G994-T994</f>
        <v>0</v>
      </c>
    </row>
    <row r="995" s="240" customFormat="true" ht="15" hidden="true" customHeight="true" outlineLevel="0" collapsed="false">
      <c r="A995" s="231" t="str">
        <f aca="false">A95</f>
        <v> - арендная плата </v>
      </c>
      <c r="B995" s="231" t="str">
        <f aca="false">B95</f>
        <v>244</v>
      </c>
      <c r="C995" s="231" t="str">
        <f aca="false">C95</f>
        <v>224</v>
      </c>
      <c r="D995" s="232"/>
      <c r="E995" s="233"/>
      <c r="F995" s="233"/>
      <c r="G995" s="233"/>
      <c r="H995" s="239"/>
      <c r="I995" s="239"/>
      <c r="R995" s="233"/>
      <c r="S995" s="233"/>
      <c r="T995" s="233"/>
      <c r="U995" s="233" t="n">
        <f aca="false">E995-R995</f>
        <v>0</v>
      </c>
      <c r="V995" s="233" t="n">
        <f aca="false">F995-S995</f>
        <v>0</v>
      </c>
      <c r="W995" s="233" t="n">
        <f aca="false">G995-T995</f>
        <v>0</v>
      </c>
    </row>
    <row r="996" s="196" customFormat="true" ht="15" hidden="true" customHeight="true" outlineLevel="0" collapsed="false">
      <c r="A996" s="231" t="str">
        <f aca="false">A96</f>
        <v> - услуги по содержанию имущества, всего:</v>
      </c>
      <c r="B996" s="231" t="str">
        <f aca="false">B96</f>
        <v>244</v>
      </c>
      <c r="C996" s="231" t="str">
        <f aca="false">C96</f>
        <v>225</v>
      </c>
      <c r="D996" s="342"/>
      <c r="E996" s="246" t="n">
        <f aca="false">SUM(E997:E1019)</f>
        <v>0</v>
      </c>
      <c r="F996" s="246" t="n">
        <f aca="false">SUM(F997:F1019)</f>
        <v>0</v>
      </c>
      <c r="G996" s="246" t="n">
        <f aca="false">SUM(G997:G1019)</f>
        <v>0</v>
      </c>
      <c r="H996" s="230"/>
      <c r="I996" s="230"/>
      <c r="R996" s="246"/>
      <c r="S996" s="246"/>
      <c r="T996" s="246"/>
      <c r="U996" s="246" t="n">
        <f aca="false">E996-R996</f>
        <v>0</v>
      </c>
      <c r="V996" s="246" t="n">
        <f aca="false">F996-S996</f>
        <v>0</v>
      </c>
      <c r="W996" s="246" t="n">
        <f aca="false">G996-T996</f>
        <v>0</v>
      </c>
    </row>
    <row r="997" customFormat="false" ht="45" hidden="true" customHeight="true" outlineLevel="0" collapsed="false">
      <c r="A997" s="231" t="str">
        <f aca="false">A97</f>
        <v>   в том числе:
    - тек.ремонт (отопление, водопровод, электросетей)</v>
      </c>
      <c r="B997" s="231" t="str">
        <f aca="false">B97</f>
        <v>244</v>
      </c>
      <c r="C997" s="231" t="str">
        <f aca="false">C97</f>
        <v>225</v>
      </c>
      <c r="D997" s="232"/>
      <c r="E997" s="233"/>
      <c r="F997" s="233"/>
      <c r="G997" s="233"/>
      <c r="H997" s="193"/>
      <c r="I997" s="193"/>
      <c r="R997" s="233"/>
      <c r="S997" s="233"/>
      <c r="T997" s="233"/>
      <c r="U997" s="233" t="n">
        <f aca="false">E997-R997</f>
        <v>0</v>
      </c>
      <c r="V997" s="233" t="n">
        <f aca="false">F997-S997</f>
        <v>0</v>
      </c>
      <c r="W997" s="233" t="n">
        <f aca="false">G997-T997</f>
        <v>0</v>
      </c>
    </row>
    <row r="998" s="258" customFormat="true" ht="15" hidden="true" customHeight="true" outlineLevel="0" collapsed="false">
      <c r="A998" s="231" t="str">
        <f aca="false">A98</f>
        <v>    - очистка кровли от снега</v>
      </c>
      <c r="B998" s="231" t="str">
        <f aca="false">B98</f>
        <v>244</v>
      </c>
      <c r="C998" s="231" t="str">
        <f aca="false">C98</f>
        <v>225</v>
      </c>
      <c r="D998" s="232"/>
      <c r="E998" s="233"/>
      <c r="F998" s="233"/>
      <c r="G998" s="233"/>
      <c r="I998" s="257"/>
      <c r="R998" s="233"/>
      <c r="S998" s="233"/>
      <c r="T998" s="233"/>
      <c r="U998" s="233" t="n">
        <f aca="false">E998-R998</f>
        <v>0</v>
      </c>
      <c r="V998" s="233" t="n">
        <f aca="false">F998-S998</f>
        <v>0</v>
      </c>
      <c r="W998" s="233" t="n">
        <f aca="false">G998-T998</f>
        <v>0</v>
      </c>
    </row>
    <row r="999" customFormat="false" ht="30" hidden="true" customHeight="true" outlineLevel="0" collapsed="false">
      <c r="A999" s="231" t="str">
        <f aca="false">A99</f>
        <v>    - текущий ремонт кровли, крыльца, заделка швов, асфальтирование территории</v>
      </c>
      <c r="B999" s="231" t="str">
        <f aca="false">B99</f>
        <v>244</v>
      </c>
      <c r="C999" s="231" t="str">
        <f aca="false">C99</f>
        <v>225</v>
      </c>
      <c r="D999" s="232"/>
      <c r="E999" s="233"/>
      <c r="F999" s="233"/>
      <c r="G999" s="233"/>
      <c r="H999" s="193"/>
      <c r="I999" s="193"/>
      <c r="R999" s="233"/>
      <c r="S999" s="233"/>
      <c r="T999" s="233"/>
      <c r="U999" s="233" t="n">
        <f aca="false">E999-R999</f>
        <v>0</v>
      </c>
      <c r="V999" s="233" t="n">
        <f aca="false">F999-S999</f>
        <v>0</v>
      </c>
      <c r="W999" s="233" t="n">
        <f aca="false">G999-T999</f>
        <v>0</v>
      </c>
    </row>
    <row r="1000" customFormat="false" ht="15" hidden="true" customHeight="true" outlineLevel="0" collapsed="false">
      <c r="A1000" s="231" t="str">
        <f aca="false">A100</f>
        <v>    - аварийно-техническое обслуживание зданий</v>
      </c>
      <c r="B1000" s="231" t="str">
        <f aca="false">B100</f>
        <v>244</v>
      </c>
      <c r="C1000" s="231" t="str">
        <f aca="false">C100</f>
        <v>225</v>
      </c>
      <c r="D1000" s="232"/>
      <c r="E1000" s="233"/>
      <c r="F1000" s="233"/>
      <c r="G1000" s="233"/>
      <c r="H1000" s="193"/>
      <c r="I1000" s="193"/>
      <c r="R1000" s="233"/>
      <c r="S1000" s="233"/>
      <c r="T1000" s="233"/>
      <c r="U1000" s="233" t="n">
        <f aca="false">E1000-R1000</f>
        <v>0</v>
      </c>
      <c r="V1000" s="233" t="n">
        <f aca="false">F1000-S1000</f>
        <v>0</v>
      </c>
      <c r="W1000" s="233" t="n">
        <f aca="false">G1000-T1000</f>
        <v>0</v>
      </c>
    </row>
    <row r="1001" customFormat="false" ht="30" hidden="true" customHeight="true" outlineLevel="0" collapsed="false">
      <c r="A1001" s="231" t="str">
        <f aca="false">A101</f>
        <v>    - содержание мест общего пользования (ПЖРЭТ), взносы на кап.ремонт</v>
      </c>
      <c r="B1001" s="231" t="str">
        <f aca="false">B101</f>
        <v>244</v>
      </c>
      <c r="C1001" s="231" t="str">
        <f aca="false">C101</f>
        <v>225</v>
      </c>
      <c r="D1001" s="232"/>
      <c r="E1001" s="233"/>
      <c r="F1001" s="233"/>
      <c r="G1001" s="233"/>
      <c r="I1001" s="193"/>
      <c r="R1001" s="233"/>
      <c r="S1001" s="233"/>
      <c r="T1001" s="233"/>
      <c r="U1001" s="233" t="n">
        <f aca="false">E1001-R1001</f>
        <v>0</v>
      </c>
      <c r="V1001" s="233" t="n">
        <f aca="false">F1001-S1001</f>
        <v>0</v>
      </c>
      <c r="W1001" s="233" t="n">
        <f aca="false">G1001-T1001</f>
        <v>0</v>
      </c>
    </row>
    <row r="1002" customFormat="false" ht="15" hidden="true" customHeight="true" outlineLevel="0" collapsed="false">
      <c r="A1002" s="231" t="str">
        <f aca="false">A102</f>
        <v>    - наружное освещение</v>
      </c>
      <c r="B1002" s="231" t="str">
        <f aca="false">B102</f>
        <v>244</v>
      </c>
      <c r="C1002" s="231" t="str">
        <f aca="false">C102</f>
        <v>225</v>
      </c>
      <c r="D1002" s="232"/>
      <c r="E1002" s="233"/>
      <c r="F1002" s="233"/>
      <c r="G1002" s="233"/>
      <c r="I1002" s="193"/>
      <c r="R1002" s="233"/>
      <c r="S1002" s="233"/>
      <c r="T1002" s="233"/>
      <c r="U1002" s="233" t="n">
        <f aca="false">E1002-R1002</f>
        <v>0</v>
      </c>
      <c r="V1002" s="233" t="n">
        <f aca="false">F1002-S1002</f>
        <v>0</v>
      </c>
      <c r="W1002" s="233" t="n">
        <f aca="false">G1002-T1002</f>
        <v>0</v>
      </c>
    </row>
    <row r="1003" customFormat="false" ht="15" hidden="true" customHeight="true" outlineLevel="0" collapsed="false">
      <c r="A1003" s="231" t="str">
        <f aca="false">A103</f>
        <v>    -  то приборов коммерческого учета </v>
      </c>
      <c r="B1003" s="231" t="str">
        <f aca="false">B103</f>
        <v>244</v>
      </c>
      <c r="C1003" s="231" t="str">
        <f aca="false">C103</f>
        <v>225</v>
      </c>
      <c r="D1003" s="232"/>
      <c r="E1003" s="233"/>
      <c r="F1003" s="233"/>
      <c r="G1003" s="233"/>
      <c r="I1003" s="193"/>
      <c r="R1003" s="233"/>
      <c r="S1003" s="233"/>
      <c r="T1003" s="233"/>
      <c r="U1003" s="233" t="n">
        <f aca="false">E1003-R1003</f>
        <v>0</v>
      </c>
      <c r="V1003" s="233" t="n">
        <f aca="false">F1003-S1003</f>
        <v>0</v>
      </c>
      <c r="W1003" s="233" t="n">
        <f aca="false">G1003-T1003</f>
        <v>0</v>
      </c>
    </row>
    <row r="1004" customFormat="false" ht="15" hidden="true" customHeight="true" outlineLevel="0" collapsed="false">
      <c r="A1004" s="231" t="str">
        <f aca="false">A104</f>
        <v>    - дезинфекция</v>
      </c>
      <c r="B1004" s="231" t="str">
        <f aca="false">B104</f>
        <v>244</v>
      </c>
      <c r="C1004" s="231" t="str">
        <f aca="false">C104</f>
        <v>225</v>
      </c>
      <c r="D1004" s="232"/>
      <c r="E1004" s="233"/>
      <c r="F1004" s="233"/>
      <c r="G1004" s="233"/>
      <c r="I1004" s="193"/>
      <c r="R1004" s="233"/>
      <c r="S1004" s="233"/>
      <c r="T1004" s="233"/>
      <c r="U1004" s="233" t="n">
        <f aca="false">E1004-R1004</f>
        <v>0</v>
      </c>
      <c r="V1004" s="233" t="n">
        <f aca="false">F1004-S1004</f>
        <v>0</v>
      </c>
      <c r="W1004" s="233" t="n">
        <f aca="false">G1004-T1004</f>
        <v>0</v>
      </c>
    </row>
    <row r="1005" customFormat="false" ht="15" hidden="true" customHeight="true" outlineLevel="0" collapsed="false">
      <c r="A1005" s="231" t="str">
        <f aca="false">A105</f>
        <v>    - то видеонаблюдения</v>
      </c>
      <c r="B1005" s="231" t="str">
        <f aca="false">B105</f>
        <v>244</v>
      </c>
      <c r="C1005" s="231" t="str">
        <f aca="false">C105</f>
        <v>225</v>
      </c>
      <c r="D1005" s="232"/>
      <c r="E1005" s="233"/>
      <c r="F1005" s="233"/>
      <c r="G1005" s="233"/>
      <c r="I1005" s="193"/>
      <c r="R1005" s="233"/>
      <c r="S1005" s="233"/>
      <c r="T1005" s="233"/>
      <c r="U1005" s="233" t="n">
        <f aca="false">E1005-R1005</f>
        <v>0</v>
      </c>
      <c r="V1005" s="233" t="n">
        <f aca="false">F1005-S1005</f>
        <v>0</v>
      </c>
      <c r="W1005" s="233" t="n">
        <f aca="false">G1005-T1005</f>
        <v>0</v>
      </c>
    </row>
    <row r="1006" customFormat="false" ht="15" hidden="true" customHeight="true" outlineLevel="0" collapsed="false">
      <c r="A1006" s="231" t="str">
        <f aca="false">A106</f>
        <v>    - то пожарно-охранной сигнализации</v>
      </c>
      <c r="B1006" s="231" t="str">
        <f aca="false">B106</f>
        <v>244</v>
      </c>
      <c r="C1006" s="231" t="str">
        <f aca="false">C106</f>
        <v>225</v>
      </c>
      <c r="D1006" s="232"/>
      <c r="E1006" s="233"/>
      <c r="F1006" s="233"/>
      <c r="G1006" s="233"/>
      <c r="I1006" s="193"/>
      <c r="R1006" s="233"/>
      <c r="S1006" s="233"/>
      <c r="T1006" s="233"/>
      <c r="U1006" s="233" t="n">
        <f aca="false">E1006-R1006</f>
        <v>0</v>
      </c>
      <c r="V1006" s="233" t="n">
        <f aca="false">F1006-S1006</f>
        <v>0</v>
      </c>
      <c r="W1006" s="233" t="n">
        <f aca="false">G1006-T1006</f>
        <v>0</v>
      </c>
    </row>
    <row r="1007" customFormat="false" ht="15" hidden="true" customHeight="true" outlineLevel="0" collapsed="false">
      <c r="A1007" s="231" t="str">
        <f aca="false">A107</f>
        <v>    - монтаж (регулировка) дверей/окон</v>
      </c>
      <c r="B1007" s="231" t="str">
        <f aca="false">B107</f>
        <v>244</v>
      </c>
      <c r="C1007" s="231" t="str">
        <f aca="false">C107</f>
        <v>225</v>
      </c>
      <c r="D1007" s="232"/>
      <c r="E1007" s="233"/>
      <c r="F1007" s="233"/>
      <c r="G1007" s="233"/>
      <c r="I1007" s="193"/>
      <c r="R1007" s="233"/>
      <c r="S1007" s="233"/>
      <c r="T1007" s="233"/>
      <c r="U1007" s="233" t="n">
        <f aca="false">E1007-R1007</f>
        <v>0</v>
      </c>
      <c r="V1007" s="233" t="n">
        <f aca="false">F1007-S1007</f>
        <v>0</v>
      </c>
      <c r="W1007" s="233" t="n">
        <f aca="false">G1007-T1007</f>
        <v>0</v>
      </c>
    </row>
    <row r="1008" customFormat="false" ht="15" hidden="true" customHeight="true" outlineLevel="0" collapsed="false">
      <c r="A1008" s="231" t="str">
        <f aca="false">A108</f>
        <v>    - поверка средств измерения</v>
      </c>
      <c r="B1008" s="231" t="str">
        <f aca="false">B108</f>
        <v>244</v>
      </c>
      <c r="C1008" s="231" t="str">
        <f aca="false">C108</f>
        <v>225</v>
      </c>
      <c r="D1008" s="232"/>
      <c r="E1008" s="233"/>
      <c r="F1008" s="233"/>
      <c r="G1008" s="233"/>
      <c r="I1008" s="193"/>
      <c r="R1008" s="233"/>
      <c r="S1008" s="233"/>
      <c r="T1008" s="233"/>
      <c r="U1008" s="233" t="n">
        <f aca="false">E1008-R1008</f>
        <v>0</v>
      </c>
      <c r="V1008" s="233" t="n">
        <f aca="false">F1008-S1008</f>
        <v>0</v>
      </c>
      <c r="W1008" s="233" t="n">
        <f aca="false">G1008-T1008</f>
        <v>0</v>
      </c>
    </row>
    <row r="1009" customFormat="false" ht="14.25" hidden="true" customHeight="true" outlineLevel="0" collapsed="false">
      <c r="A1009" s="231" t="str">
        <f aca="false">A109</f>
        <v>    - обслуживание кнопки тревожной сигнализации</v>
      </c>
      <c r="B1009" s="231" t="str">
        <f aca="false">B109</f>
        <v>244</v>
      </c>
      <c r="C1009" s="231" t="str">
        <f aca="false">C109</f>
        <v>225</v>
      </c>
      <c r="D1009" s="232"/>
      <c r="E1009" s="233"/>
      <c r="F1009" s="233"/>
      <c r="G1009" s="233"/>
      <c r="I1009" s="193"/>
      <c r="R1009" s="233"/>
      <c r="S1009" s="233"/>
      <c r="T1009" s="233"/>
      <c r="U1009" s="233" t="n">
        <f aca="false">E1009-R1009</f>
        <v>0</v>
      </c>
      <c r="V1009" s="233" t="n">
        <f aca="false">F1009-S1009</f>
        <v>0</v>
      </c>
      <c r="W1009" s="233" t="n">
        <f aca="false">G1009-T1009</f>
        <v>0</v>
      </c>
    </row>
    <row r="1010" customFormat="false" ht="14.25" hidden="true" customHeight="true" outlineLevel="0" collapsed="false">
      <c r="A1010" s="231" t="str">
        <f aca="false">A110</f>
        <v>    - мытье окон снаружи здания</v>
      </c>
      <c r="B1010" s="231" t="str">
        <f aca="false">B110</f>
        <v>244</v>
      </c>
      <c r="C1010" s="231" t="str">
        <f aca="false">C110</f>
        <v>225</v>
      </c>
      <c r="D1010" s="232"/>
      <c r="E1010" s="233"/>
      <c r="F1010" s="233"/>
      <c r="G1010" s="233"/>
      <c r="I1010" s="193"/>
      <c r="R1010" s="233"/>
      <c r="S1010" s="233"/>
      <c r="T1010" s="233"/>
      <c r="U1010" s="233" t="n">
        <f aca="false">E1010-R1010</f>
        <v>0</v>
      </c>
      <c r="V1010" s="233" t="n">
        <f aca="false">F1010-S1010</f>
        <v>0</v>
      </c>
      <c r="W1010" s="233" t="n">
        <f aca="false">G1010-T1010</f>
        <v>0</v>
      </c>
    </row>
    <row r="1011" customFormat="false" ht="14.25" hidden="true" customHeight="true" outlineLevel="0" collapsed="false">
      <c r="A1011" s="231" t="str">
        <f aca="false">A111</f>
        <v>    - обрезка деревьев</v>
      </c>
      <c r="B1011" s="231" t="str">
        <f aca="false">B111</f>
        <v>244</v>
      </c>
      <c r="C1011" s="231" t="str">
        <f aca="false">C111</f>
        <v>225</v>
      </c>
      <c r="D1011" s="232"/>
      <c r="E1011" s="233"/>
      <c r="F1011" s="233"/>
      <c r="G1011" s="233"/>
      <c r="I1011" s="193"/>
      <c r="R1011" s="233"/>
      <c r="S1011" s="233"/>
      <c r="T1011" s="233"/>
      <c r="U1011" s="233" t="n">
        <f aca="false">E1011-R1011</f>
        <v>0</v>
      </c>
      <c r="V1011" s="233" t="n">
        <f aca="false">F1011-S1011</f>
        <v>0</v>
      </c>
      <c r="W1011" s="233" t="n">
        <f aca="false">G1011-T1011</f>
        <v>0</v>
      </c>
    </row>
    <row r="1012" customFormat="false" ht="15" hidden="true" customHeight="true" outlineLevel="0" collapsed="false">
      <c r="A1012" s="231" t="str">
        <f aca="false">A112</f>
        <v>    - монтаж пластиковых окон</v>
      </c>
      <c r="B1012" s="231" t="str">
        <f aca="false">B112</f>
        <v>244</v>
      </c>
      <c r="C1012" s="231" t="str">
        <f aca="false">C112</f>
        <v>225</v>
      </c>
      <c r="D1012" s="232"/>
      <c r="E1012" s="233"/>
      <c r="F1012" s="233"/>
      <c r="G1012" s="233"/>
      <c r="I1012" s="193"/>
      <c r="R1012" s="233"/>
      <c r="S1012" s="233"/>
      <c r="T1012" s="233"/>
      <c r="U1012" s="233" t="n">
        <f aca="false">E1012-R1012</f>
        <v>0</v>
      </c>
      <c r="V1012" s="233" t="n">
        <f aca="false">F1012-S1012</f>
        <v>0</v>
      </c>
      <c r="W1012" s="233" t="n">
        <f aca="false">G1012-T1012</f>
        <v>0</v>
      </c>
    </row>
    <row r="1013" customFormat="false" ht="15" hidden="true" customHeight="true" outlineLevel="0" collapsed="false">
      <c r="A1013" s="231" t="str">
        <f aca="false">A113</f>
        <v>    - вывоз ТКО</v>
      </c>
      <c r="B1013" s="231" t="str">
        <f aca="false">B113</f>
        <v>244</v>
      </c>
      <c r="C1013" s="231" t="str">
        <f aca="false">C113</f>
        <v>225</v>
      </c>
      <c r="D1013" s="232"/>
      <c r="E1013" s="233"/>
      <c r="F1013" s="233"/>
      <c r="G1013" s="233"/>
      <c r="I1013" s="193"/>
      <c r="R1013" s="233"/>
      <c r="S1013" s="233"/>
      <c r="T1013" s="233"/>
      <c r="U1013" s="233" t="n">
        <f aca="false">E1013-R1013</f>
        <v>0</v>
      </c>
      <c r="V1013" s="233" t="n">
        <f aca="false">F1013-S1013</f>
        <v>0</v>
      </c>
      <c r="W1013" s="233" t="n">
        <f aca="false">G1013-T1013</f>
        <v>0</v>
      </c>
    </row>
    <row r="1014" customFormat="false" ht="14.25" hidden="true" customHeight="true" outlineLevel="0" collapsed="false">
      <c r="A1014" s="231" t="str">
        <f aca="false">A114</f>
        <v>    - текущий ремонт оборудования</v>
      </c>
      <c r="B1014" s="231" t="str">
        <f aca="false">B114</f>
        <v>244</v>
      </c>
      <c r="C1014" s="231" t="str">
        <f aca="false">C114</f>
        <v>225</v>
      </c>
      <c r="D1014" s="232"/>
      <c r="E1014" s="233"/>
      <c r="F1014" s="233"/>
      <c r="G1014" s="233"/>
      <c r="I1014" s="193"/>
      <c r="R1014" s="233"/>
      <c r="S1014" s="233"/>
      <c r="T1014" s="233"/>
      <c r="U1014" s="233" t="n">
        <f aca="false">E1014-R1014</f>
        <v>0</v>
      </c>
      <c r="V1014" s="233" t="n">
        <f aca="false">F1014-S1014</f>
        <v>0</v>
      </c>
      <c r="W1014" s="233" t="n">
        <f aca="false">G1014-T1014</f>
        <v>0</v>
      </c>
    </row>
    <row r="1015" customFormat="false" ht="14.25" hidden="true" customHeight="true" outlineLevel="0" collapsed="false">
      <c r="A1015" s="231" t="str">
        <f aca="false">A115</f>
        <v>    - испытание пожарных лестниц</v>
      </c>
      <c r="B1015" s="231" t="str">
        <f aca="false">B115</f>
        <v>244</v>
      </c>
      <c r="C1015" s="231" t="str">
        <f aca="false">C115</f>
        <v>225</v>
      </c>
      <c r="D1015" s="232"/>
      <c r="E1015" s="233"/>
      <c r="F1015" s="233"/>
      <c r="G1015" s="233"/>
      <c r="I1015" s="193"/>
      <c r="R1015" s="233"/>
      <c r="S1015" s="233"/>
      <c r="T1015" s="233"/>
      <c r="U1015" s="233" t="n">
        <f aca="false">E1015-R1015</f>
        <v>0</v>
      </c>
      <c r="V1015" s="233" t="n">
        <f aca="false">F1015-S1015</f>
        <v>0</v>
      </c>
      <c r="W1015" s="233" t="n">
        <f aca="false">G1015-T1015</f>
        <v>0</v>
      </c>
    </row>
    <row r="1016" customFormat="false" ht="14.25" hidden="true" customHeight="true" outlineLevel="0" collapsed="false">
      <c r="A1016" s="231" t="str">
        <f aca="false">A116</f>
        <v>    - гидравлические испытания пожарных рукавов</v>
      </c>
      <c r="B1016" s="231" t="str">
        <f aca="false">B116</f>
        <v>244</v>
      </c>
      <c r="C1016" s="231" t="str">
        <f aca="false">C116</f>
        <v>225</v>
      </c>
      <c r="D1016" s="232"/>
      <c r="E1016" s="233"/>
      <c r="F1016" s="233"/>
      <c r="G1016" s="233"/>
      <c r="I1016" s="193"/>
      <c r="R1016" s="233"/>
      <c r="S1016" s="233"/>
      <c r="T1016" s="233"/>
      <c r="U1016" s="233" t="n">
        <f aca="false">E1016-R1016</f>
        <v>0</v>
      </c>
      <c r="V1016" s="233" t="n">
        <f aca="false">F1016-S1016</f>
        <v>0</v>
      </c>
      <c r="W1016" s="233" t="n">
        <f aca="false">G1016-T1016</f>
        <v>0</v>
      </c>
    </row>
    <row r="1017" customFormat="false" ht="14.25" hidden="true" customHeight="true" outlineLevel="0" collapsed="false">
      <c r="A1017" s="231" t="str">
        <f aca="false">A117</f>
        <v>    - монтаж уличного освещения</v>
      </c>
      <c r="B1017" s="231" t="str">
        <f aca="false">B117</f>
        <v>244</v>
      </c>
      <c r="C1017" s="231" t="str">
        <f aca="false">C117</f>
        <v>225</v>
      </c>
      <c r="D1017" s="232"/>
      <c r="E1017" s="233"/>
      <c r="F1017" s="233"/>
      <c r="G1017" s="233"/>
      <c r="I1017" s="193"/>
      <c r="R1017" s="233"/>
      <c r="S1017" s="233"/>
      <c r="T1017" s="233"/>
      <c r="U1017" s="233" t="n">
        <f aca="false">E1017-R1017</f>
        <v>0</v>
      </c>
      <c r="V1017" s="233" t="n">
        <f aca="false">F1017-S1017</f>
        <v>0</v>
      </c>
      <c r="W1017" s="233" t="n">
        <f aca="false">G1017-T1017</f>
        <v>0</v>
      </c>
    </row>
    <row r="1018" customFormat="false" ht="14.25" hidden="true" customHeight="true" outlineLevel="0" collapsed="false">
      <c r="A1018" s="231" t="str">
        <f aca="false">A118</f>
        <v>    - противопожарные мероприятия</v>
      </c>
      <c r="B1018" s="231" t="str">
        <f aca="false">B118</f>
        <v>244</v>
      </c>
      <c r="C1018" s="231" t="str">
        <f aca="false">C118</f>
        <v>225</v>
      </c>
      <c r="D1018" s="232"/>
      <c r="E1018" s="233"/>
      <c r="F1018" s="233"/>
      <c r="G1018" s="233"/>
      <c r="I1018" s="193"/>
      <c r="R1018" s="233"/>
      <c r="S1018" s="233"/>
      <c r="T1018" s="233"/>
      <c r="U1018" s="233" t="n">
        <f aca="false">E1018-R1018</f>
        <v>0</v>
      </c>
      <c r="V1018" s="233" t="n">
        <f aca="false">F1018-S1018</f>
        <v>0</v>
      </c>
      <c r="W1018" s="233" t="n">
        <f aca="false">G1018-T1018</f>
        <v>0</v>
      </c>
    </row>
    <row r="1019" customFormat="false" ht="15" hidden="true" customHeight="true" outlineLevel="0" collapsed="false">
      <c r="A1019" s="231" t="str">
        <f aca="false">A119</f>
        <v>- сервисное обслуживание узла погодного регулировани</v>
      </c>
      <c r="B1019" s="231" t="str">
        <f aca="false">B119</f>
        <v>244</v>
      </c>
      <c r="C1019" s="231" t="str">
        <f aca="false">C119</f>
        <v>225</v>
      </c>
      <c r="D1019" s="232"/>
      <c r="E1019" s="233"/>
      <c r="F1019" s="233"/>
      <c r="G1019" s="233"/>
      <c r="I1019" s="193"/>
      <c r="R1019" s="233"/>
      <c r="S1019" s="233"/>
      <c r="T1019" s="233"/>
      <c r="U1019" s="233" t="n">
        <f aca="false">E1019-R1019</f>
        <v>0</v>
      </c>
      <c r="V1019" s="233" t="n">
        <f aca="false">F1019-S1019</f>
        <v>0</v>
      </c>
      <c r="W1019" s="233" t="n">
        <f aca="false">G1019-T1019</f>
        <v>0</v>
      </c>
    </row>
    <row r="1020" s="196" customFormat="true" ht="15" hidden="true" customHeight="true" outlineLevel="0" collapsed="false">
      <c r="A1020" s="231" t="str">
        <f aca="false">A120</f>
        <v> - прочие работы, услуги, всего:</v>
      </c>
      <c r="B1020" s="231" t="str">
        <f aca="false">B120</f>
        <v>244</v>
      </c>
      <c r="C1020" s="231" t="str">
        <f aca="false">C120</f>
        <v>226</v>
      </c>
      <c r="D1020" s="342"/>
      <c r="E1020" s="246" t="n">
        <f aca="false">SUM(E1021:E1036)</f>
        <v>0</v>
      </c>
      <c r="F1020" s="246" t="n">
        <f aca="false">SUM(F1021:F1036)</f>
        <v>0</v>
      </c>
      <c r="G1020" s="246" t="n">
        <f aca="false">SUM(G1021:G1036)</f>
        <v>0</v>
      </c>
      <c r="H1020" s="230"/>
      <c r="I1020" s="230"/>
      <c r="R1020" s="246"/>
      <c r="S1020" s="246"/>
      <c r="T1020" s="246"/>
      <c r="U1020" s="246" t="n">
        <f aca="false">E1020-R1020</f>
        <v>0</v>
      </c>
      <c r="V1020" s="246" t="n">
        <f aca="false">F1020-S1020</f>
        <v>0</v>
      </c>
      <c r="W1020" s="246" t="n">
        <f aca="false">G1020-T1020</f>
        <v>0</v>
      </c>
    </row>
    <row r="1021" s="240" customFormat="true" ht="15" hidden="true" customHeight="true" outlineLevel="0" collapsed="false">
      <c r="A1021" s="231" t="str">
        <f aca="false">A121</f>
        <v>    - специальная оценка условий труда</v>
      </c>
      <c r="B1021" s="231" t="str">
        <f aca="false">B121</f>
        <v>244</v>
      </c>
      <c r="C1021" s="231" t="str">
        <f aca="false">C121</f>
        <v>226</v>
      </c>
      <c r="D1021" s="232"/>
      <c r="E1021" s="233"/>
      <c r="F1021" s="233"/>
      <c r="G1021" s="233"/>
      <c r="H1021" s="188"/>
      <c r="I1021" s="193"/>
      <c r="R1021" s="233"/>
      <c r="S1021" s="233"/>
      <c r="T1021" s="233"/>
      <c r="U1021" s="233" t="n">
        <f aca="false">E1021-R1021</f>
        <v>0</v>
      </c>
      <c r="V1021" s="233" t="n">
        <f aca="false">F1021-S1021</f>
        <v>0</v>
      </c>
      <c r="W1021" s="233" t="n">
        <f aca="false">G1021-T1021</f>
        <v>0</v>
      </c>
    </row>
    <row r="1022" s="240" customFormat="true" ht="30" hidden="true" customHeight="true" outlineLevel="0" collapsed="false">
      <c r="A1022" s="231" t="str">
        <f aca="false">A122</f>
        <v>    - услуги автотранспорта (доставка продуктов; строительных материалов, вывоз веток и пр.)</v>
      </c>
      <c r="B1022" s="231" t="str">
        <f aca="false">B122</f>
        <v>244</v>
      </c>
      <c r="C1022" s="231" t="str">
        <f aca="false">C122</f>
        <v>226</v>
      </c>
      <c r="D1022" s="232"/>
      <c r="E1022" s="233"/>
      <c r="F1022" s="233"/>
      <c r="G1022" s="233"/>
      <c r="H1022" s="188"/>
      <c r="I1022" s="193"/>
      <c r="R1022" s="233"/>
      <c r="S1022" s="233"/>
      <c r="T1022" s="233"/>
      <c r="U1022" s="233" t="n">
        <f aca="false">E1022-R1022</f>
        <v>0</v>
      </c>
      <c r="V1022" s="233" t="n">
        <f aca="false">F1022-S1022</f>
        <v>0</v>
      </c>
      <c r="W1022" s="233" t="n">
        <f aca="false">G1022-T1022</f>
        <v>0</v>
      </c>
    </row>
    <row r="1023" s="240" customFormat="true" ht="15" hidden="true" customHeight="true" outlineLevel="0" collapsed="false">
      <c r="A1023" s="231" t="str">
        <f aca="false">A123</f>
        <v>    - Программое Обеспечение</v>
      </c>
      <c r="B1023" s="231" t="str">
        <f aca="false">B123</f>
        <v>244</v>
      </c>
      <c r="C1023" s="231" t="str">
        <f aca="false">C123</f>
        <v>226</v>
      </c>
      <c r="D1023" s="232"/>
      <c r="E1023" s="233"/>
      <c r="F1023" s="233"/>
      <c r="G1023" s="233"/>
      <c r="H1023" s="188"/>
      <c r="I1023" s="193"/>
      <c r="R1023" s="233"/>
      <c r="S1023" s="233"/>
      <c r="T1023" s="233"/>
      <c r="U1023" s="233" t="n">
        <f aca="false">E1023-R1023</f>
        <v>0</v>
      </c>
      <c r="V1023" s="233" t="n">
        <f aca="false">F1023-S1023</f>
        <v>0</v>
      </c>
      <c r="W1023" s="233" t="n">
        <f aca="false">G1023-T1023</f>
        <v>0</v>
      </c>
    </row>
    <row r="1024" s="240" customFormat="true" ht="15" hidden="true" customHeight="true" outlineLevel="0" collapsed="false">
      <c r="A1024" s="231" t="str">
        <f aca="false">A124</f>
        <v>    - оценка профессиональных рисков</v>
      </c>
      <c r="B1024" s="231" t="str">
        <f aca="false">B124</f>
        <v>244</v>
      </c>
      <c r="C1024" s="231" t="str">
        <f aca="false">C124</f>
        <v>226</v>
      </c>
      <c r="D1024" s="232"/>
      <c r="E1024" s="233"/>
      <c r="F1024" s="233"/>
      <c r="G1024" s="233"/>
      <c r="H1024" s="188"/>
      <c r="I1024" s="193"/>
      <c r="R1024" s="233"/>
      <c r="S1024" s="233"/>
      <c r="T1024" s="233"/>
      <c r="U1024" s="233" t="n">
        <f aca="false">E1024-R1024</f>
        <v>0</v>
      </c>
      <c r="V1024" s="233" t="n">
        <f aca="false">F1024-S1024</f>
        <v>0</v>
      </c>
      <c r="W1024" s="233" t="n">
        <f aca="false">G1024-T1024</f>
        <v>0</v>
      </c>
    </row>
    <row r="1025" s="240" customFormat="true" ht="30" hidden="true" customHeight="true" outlineLevel="0" collapsed="false">
      <c r="A1025" s="231" t="str">
        <f aca="false">A125</f>
        <v>    - расчет проектно-сметной документации (ремонт крыльца, речевое оповещение)</v>
      </c>
      <c r="B1025" s="231" t="str">
        <f aca="false">B125</f>
        <v>244</v>
      </c>
      <c r="C1025" s="231" t="str">
        <f aca="false">C125</f>
        <v>226</v>
      </c>
      <c r="D1025" s="232"/>
      <c r="E1025" s="233"/>
      <c r="F1025" s="233"/>
      <c r="G1025" s="233"/>
      <c r="H1025" s="188"/>
      <c r="I1025" s="193"/>
      <c r="R1025" s="233"/>
      <c r="S1025" s="233"/>
      <c r="T1025" s="233"/>
      <c r="U1025" s="233" t="n">
        <f aca="false">E1025-R1025</f>
        <v>0</v>
      </c>
      <c r="V1025" s="233" t="n">
        <f aca="false">F1025-S1025</f>
        <v>0</v>
      </c>
      <c r="W1025" s="233" t="n">
        <f aca="false">G1025-T1025</f>
        <v>0</v>
      </c>
    </row>
    <row r="1026" s="240" customFormat="true" ht="15" hidden="true" customHeight="true" outlineLevel="0" collapsed="false">
      <c r="A1026" s="231" t="str">
        <f aca="false">A126</f>
        <v>    - оплата бугалтерских услуг</v>
      </c>
      <c r="B1026" s="231" t="str">
        <f aca="false">B126</f>
        <v>244</v>
      </c>
      <c r="C1026" s="231" t="str">
        <f aca="false">C126</f>
        <v>226</v>
      </c>
      <c r="D1026" s="232"/>
      <c r="E1026" s="233"/>
      <c r="F1026" s="233"/>
      <c r="G1026" s="233"/>
      <c r="H1026" s="188"/>
      <c r="I1026" s="193"/>
      <c r="R1026" s="233"/>
      <c r="S1026" s="233"/>
      <c r="T1026" s="233"/>
      <c r="U1026" s="233" t="n">
        <f aca="false">E1026-R1026</f>
        <v>0</v>
      </c>
      <c r="V1026" s="233" t="n">
        <f aca="false">F1026-S1026</f>
        <v>0</v>
      </c>
      <c r="W1026" s="233" t="n">
        <f aca="false">G1026-T1026</f>
        <v>0</v>
      </c>
    </row>
    <row r="1027" s="240" customFormat="true" ht="15" hidden="true" customHeight="true" outlineLevel="0" collapsed="false">
      <c r="A1027" s="231" t="str">
        <f aca="false">A127</f>
        <v>    - оплата услуг банка</v>
      </c>
      <c r="B1027" s="231" t="str">
        <f aca="false">B127</f>
        <v>244</v>
      </c>
      <c r="C1027" s="231" t="str">
        <f aca="false">C127</f>
        <v>226</v>
      </c>
      <c r="D1027" s="232"/>
      <c r="E1027" s="233"/>
      <c r="F1027" s="233"/>
      <c r="G1027" s="233"/>
      <c r="H1027" s="188"/>
      <c r="I1027" s="193"/>
      <c r="R1027" s="233"/>
      <c r="S1027" s="233"/>
      <c r="T1027" s="233"/>
      <c r="U1027" s="233" t="n">
        <f aca="false">E1027-R1027</f>
        <v>0</v>
      </c>
      <c r="V1027" s="233" t="n">
        <f aca="false">F1027-S1027</f>
        <v>0</v>
      </c>
      <c r="W1027" s="233" t="n">
        <f aca="false">G1027-T1027</f>
        <v>0</v>
      </c>
    </row>
    <row r="1028" s="240" customFormat="true" ht="15" hidden="true" customHeight="true" outlineLevel="0" collapsed="false">
      <c r="A1028" s="231" t="str">
        <f aca="false">A128</f>
        <v>    - услуги химчистки</v>
      </c>
      <c r="B1028" s="231" t="str">
        <f aca="false">B128</f>
        <v>244</v>
      </c>
      <c r="C1028" s="231" t="str">
        <f aca="false">C128</f>
        <v>226</v>
      </c>
      <c r="D1028" s="232"/>
      <c r="E1028" s="233"/>
      <c r="F1028" s="233"/>
      <c r="G1028" s="233"/>
      <c r="H1028" s="188"/>
      <c r="I1028" s="193"/>
      <c r="R1028" s="233"/>
      <c r="S1028" s="233"/>
      <c r="T1028" s="233"/>
      <c r="U1028" s="233" t="n">
        <f aca="false">E1028-R1028</f>
        <v>0</v>
      </c>
      <c r="V1028" s="233" t="n">
        <f aca="false">F1028-S1028</f>
        <v>0</v>
      </c>
      <c r="W1028" s="233" t="n">
        <f aca="false">G1028-T1028</f>
        <v>0</v>
      </c>
    </row>
    <row r="1029" customFormat="false" ht="15" hidden="true" customHeight="true" outlineLevel="0" collapsed="false">
      <c r="A1029" s="231" t="str">
        <f aca="false">A129</f>
        <v>    - консалтинковые услуги</v>
      </c>
      <c r="B1029" s="231" t="str">
        <f aca="false">B129</f>
        <v>244</v>
      </c>
      <c r="C1029" s="231" t="str">
        <f aca="false">C129</f>
        <v>226</v>
      </c>
      <c r="D1029" s="232"/>
      <c r="E1029" s="233"/>
      <c r="F1029" s="233"/>
      <c r="G1029" s="233"/>
      <c r="I1029" s="193"/>
      <c r="R1029" s="233"/>
      <c r="S1029" s="233"/>
      <c r="T1029" s="233"/>
      <c r="U1029" s="233" t="n">
        <f aca="false">E1029-R1029</f>
        <v>0</v>
      </c>
      <c r="V1029" s="233" t="n">
        <f aca="false">F1029-S1029</f>
        <v>0</v>
      </c>
      <c r="W1029" s="233" t="n">
        <f aca="false">G1029-T1029</f>
        <v>0</v>
      </c>
    </row>
    <row r="1030" customFormat="false" ht="15" hidden="true" customHeight="true" outlineLevel="0" collapsed="false">
      <c r="A1030" s="231" t="str">
        <f aca="false">A130</f>
        <v>    - перетяжка мебели</v>
      </c>
      <c r="B1030" s="231" t="str">
        <f aca="false">B130</f>
        <v>244</v>
      </c>
      <c r="C1030" s="231" t="str">
        <f aca="false">C130</f>
        <v>226</v>
      </c>
      <c r="D1030" s="232"/>
      <c r="E1030" s="233"/>
      <c r="F1030" s="233"/>
      <c r="G1030" s="233"/>
      <c r="I1030" s="193"/>
      <c r="R1030" s="233"/>
      <c r="S1030" s="233"/>
      <c r="T1030" s="233"/>
      <c r="U1030" s="233" t="n">
        <f aca="false">E1030-R1030</f>
        <v>0</v>
      </c>
      <c r="V1030" s="233" t="n">
        <f aca="false">F1030-S1030</f>
        <v>0</v>
      </c>
      <c r="W1030" s="233" t="n">
        <f aca="false">G1030-T1030</f>
        <v>0</v>
      </c>
    </row>
    <row r="1031" customFormat="false" ht="30" hidden="true" customHeight="true" outlineLevel="0" collapsed="false">
      <c r="A1031" s="231" t="str">
        <f aca="false">A131</f>
        <v>    - оплата услуг по договарам ГПХ</v>
      </c>
      <c r="B1031" s="231" t="str">
        <f aca="false">B131</f>
        <v>244</v>
      </c>
      <c r="C1031" s="231" t="str">
        <f aca="false">C131</f>
        <v>226</v>
      </c>
      <c r="D1031" s="232"/>
      <c r="E1031" s="233"/>
      <c r="F1031" s="233"/>
      <c r="G1031" s="233"/>
      <c r="I1031" s="193"/>
      <c r="R1031" s="233"/>
      <c r="S1031" s="233"/>
      <c r="T1031" s="233"/>
      <c r="U1031" s="233" t="n">
        <f aca="false">E1031-R1031</f>
        <v>0</v>
      </c>
      <c r="V1031" s="233" t="n">
        <f aca="false">F1031-S1031</f>
        <v>0</v>
      </c>
      <c r="W1031" s="233" t="n">
        <f aca="false">G1031-T1031</f>
        <v>0</v>
      </c>
    </row>
    <row r="1032" customFormat="false" ht="15" hidden="true" customHeight="true" outlineLevel="0" collapsed="false">
      <c r="A1032" s="231" t="str">
        <f aca="false">A132</f>
        <v>    - мониторинг охранно-пожарной сигнализации</v>
      </c>
      <c r="B1032" s="231" t="str">
        <f aca="false">B132</f>
        <v>244</v>
      </c>
      <c r="C1032" s="231" t="str">
        <f aca="false">C132</f>
        <v>226</v>
      </c>
      <c r="D1032" s="232"/>
      <c r="E1032" s="233"/>
      <c r="F1032" s="233"/>
      <c r="G1032" s="233"/>
      <c r="I1032" s="193"/>
      <c r="R1032" s="233"/>
      <c r="S1032" s="233"/>
      <c r="T1032" s="233"/>
      <c r="U1032" s="233" t="n">
        <f aca="false">E1032-R1032</f>
        <v>0</v>
      </c>
      <c r="V1032" s="233" t="n">
        <f aca="false">F1032-S1032</f>
        <v>0</v>
      </c>
      <c r="W1032" s="233" t="n">
        <f aca="false">G1032-T1032</f>
        <v>0</v>
      </c>
    </row>
    <row r="1033" customFormat="false" ht="15" hidden="true" customHeight="true" outlineLevel="0" collapsed="false">
      <c r="A1033" s="231" t="str">
        <f aca="false">A133</f>
        <v>    - лабораторные исследования</v>
      </c>
      <c r="B1033" s="231" t="str">
        <f aca="false">B133</f>
        <v>244</v>
      </c>
      <c r="C1033" s="231" t="str">
        <f aca="false">C133</f>
        <v>226</v>
      </c>
      <c r="D1033" s="232"/>
      <c r="E1033" s="233"/>
      <c r="F1033" s="233"/>
      <c r="G1033" s="233"/>
      <c r="I1033" s="193"/>
      <c r="R1033" s="233"/>
      <c r="S1033" s="233"/>
      <c r="T1033" s="233"/>
      <c r="U1033" s="233" t="n">
        <f aca="false">E1033-R1033</f>
        <v>0</v>
      </c>
      <c r="V1033" s="233" t="n">
        <f aca="false">F1033-S1033</f>
        <v>0</v>
      </c>
      <c r="W1033" s="233" t="n">
        <f aca="false">G1033-T1033</f>
        <v>0</v>
      </c>
    </row>
    <row r="1034" customFormat="false" ht="15" hidden="true" customHeight="true" outlineLevel="0" collapsed="false">
      <c r="A1034" s="231" t="str">
        <f aca="false">A134</f>
        <v>    - вневедомственная охрана</v>
      </c>
      <c r="B1034" s="231" t="str">
        <f aca="false">B134</f>
        <v>244</v>
      </c>
      <c r="C1034" s="231" t="str">
        <f aca="false">C134</f>
        <v>226</v>
      </c>
      <c r="D1034" s="232"/>
      <c r="E1034" s="233"/>
      <c r="F1034" s="233"/>
      <c r="G1034" s="233"/>
      <c r="I1034" s="193"/>
      <c r="R1034" s="233"/>
      <c r="S1034" s="233"/>
      <c r="T1034" s="233"/>
      <c r="U1034" s="233" t="n">
        <f aca="false">E1034-R1034</f>
        <v>0</v>
      </c>
      <c r="V1034" s="233" t="n">
        <f aca="false">F1034-S1034</f>
        <v>0</v>
      </c>
      <c r="W1034" s="233" t="n">
        <f aca="false">G1034-T1034</f>
        <v>0</v>
      </c>
    </row>
    <row r="1035" customFormat="false" ht="15" hidden="true" customHeight="true" outlineLevel="0" collapsed="false">
      <c r="A1035" s="231" t="str">
        <f aca="false">A135</f>
        <v>    - лицензированная охрана</v>
      </c>
      <c r="B1035" s="231" t="str">
        <f aca="false">B135</f>
        <v>244</v>
      </c>
      <c r="C1035" s="231" t="str">
        <f aca="false">C135</f>
        <v>226</v>
      </c>
      <c r="D1035" s="232"/>
      <c r="E1035" s="233"/>
      <c r="F1035" s="233"/>
      <c r="G1035" s="233"/>
      <c r="I1035" s="193"/>
      <c r="R1035" s="233"/>
      <c r="S1035" s="233"/>
      <c r="T1035" s="233"/>
      <c r="U1035" s="233" t="n">
        <f aca="false">E1035-R1035</f>
        <v>0</v>
      </c>
      <c r="V1035" s="233" t="n">
        <f aca="false">F1035-S1035</f>
        <v>0</v>
      </c>
      <c r="W1035" s="233" t="n">
        <f aca="false">G1035-T1035</f>
        <v>0</v>
      </c>
    </row>
    <row r="1036" customFormat="false" ht="15" hidden="true" customHeight="true" outlineLevel="0" collapsed="false">
      <c r="A1036" s="231" t="str">
        <f aca="false">A136</f>
        <v>    - курсы повышения квалификации</v>
      </c>
      <c r="B1036" s="231" t="str">
        <f aca="false">B136</f>
        <v>244</v>
      </c>
      <c r="C1036" s="231" t="str">
        <f aca="false">C136</f>
        <v>226</v>
      </c>
      <c r="D1036" s="232"/>
      <c r="E1036" s="233"/>
      <c r="F1036" s="233"/>
      <c r="G1036" s="233"/>
      <c r="I1036" s="193"/>
      <c r="R1036" s="233"/>
      <c r="S1036" s="233"/>
      <c r="T1036" s="233"/>
      <c r="U1036" s="233" t="n">
        <f aca="false">E1036-R1036</f>
        <v>0</v>
      </c>
      <c r="V1036" s="233" t="n">
        <f aca="false">F1036-S1036</f>
        <v>0</v>
      </c>
      <c r="W1036" s="233" t="n">
        <f aca="false">G1036-T1036</f>
        <v>0</v>
      </c>
    </row>
    <row r="1037" customFormat="false" ht="15" hidden="true" customHeight="true" outlineLevel="0" collapsed="false">
      <c r="A1037" s="231" t="str">
        <f aca="false">A137</f>
        <v>    - монтаж охранно-пожарной сигнализации</v>
      </c>
      <c r="B1037" s="231" t="str">
        <f aca="false">B137</f>
        <v>244</v>
      </c>
      <c r="C1037" s="231" t="str">
        <f aca="false">C137</f>
        <v>228</v>
      </c>
      <c r="D1037" s="232"/>
      <c r="E1037" s="233"/>
      <c r="F1037" s="233"/>
      <c r="G1037" s="233"/>
      <c r="I1037" s="193"/>
      <c r="R1037" s="233"/>
      <c r="S1037" s="233"/>
      <c r="T1037" s="233"/>
      <c r="U1037" s="233" t="n">
        <f aca="false">E1037-R1037</f>
        <v>0</v>
      </c>
      <c r="V1037" s="233" t="n">
        <f aca="false">F1037-S1037</f>
        <v>0</v>
      </c>
      <c r="W1037" s="233" t="n">
        <f aca="false">G1037-T1037</f>
        <v>0</v>
      </c>
    </row>
    <row r="1038" customFormat="false" ht="30" hidden="true" customHeight="true" outlineLevel="0" collapsed="false">
      <c r="A1038" s="231" t="str">
        <f aca="false">A138</f>
        <v> - выплаты ув.сотрудникам и их родственникам (3 дн.б/л, МП)</v>
      </c>
      <c r="B1038" s="231" t="str">
        <f aca="false">B138</f>
        <v>321</v>
      </c>
      <c r="C1038" s="231" t="str">
        <f aca="false">C138</f>
        <v>264</v>
      </c>
      <c r="D1038" s="245" t="s">
        <v>34</v>
      </c>
      <c r="E1038" s="233"/>
      <c r="F1038" s="233"/>
      <c r="G1038" s="233"/>
      <c r="I1038" s="193"/>
      <c r="R1038" s="233"/>
      <c r="S1038" s="233"/>
      <c r="T1038" s="233"/>
      <c r="U1038" s="233" t="n">
        <f aca="false">E1038-R1038</f>
        <v>0</v>
      </c>
      <c r="V1038" s="233" t="n">
        <f aca="false">F1038-S1038</f>
        <v>0</v>
      </c>
      <c r="W1038" s="233" t="n">
        <f aca="false">G1038-T1038</f>
        <v>0</v>
      </c>
    </row>
    <row r="1039" customFormat="false" ht="15" hidden="true" customHeight="true" outlineLevel="0" collapsed="false">
      <c r="A1039" s="231" t="str">
        <f aca="false">A139</f>
        <v> - выплата МП неработающим пенсионерам</v>
      </c>
      <c r="B1039" s="231" t="str">
        <f aca="false">B139</f>
        <v>321</v>
      </c>
      <c r="C1039" s="231" t="str">
        <f aca="false">C139</f>
        <v>296</v>
      </c>
      <c r="D1039" s="245" t="s">
        <v>34</v>
      </c>
      <c r="E1039" s="233"/>
      <c r="F1039" s="233"/>
      <c r="G1039" s="233"/>
      <c r="I1039" s="193"/>
      <c r="R1039" s="233"/>
      <c r="S1039" s="233"/>
      <c r="T1039" s="233"/>
      <c r="U1039" s="233" t="n">
        <f aca="false">E1039-R1039</f>
        <v>0</v>
      </c>
      <c r="V1039" s="233" t="n">
        <f aca="false">F1039-S1039</f>
        <v>0</v>
      </c>
      <c r="W1039" s="233" t="n">
        <f aca="false">G1039-T1039</f>
        <v>0</v>
      </c>
    </row>
    <row r="1040" s="240" customFormat="true" ht="15" hidden="true" customHeight="true" outlineLevel="0" collapsed="false">
      <c r="A1040" s="231" t="str">
        <f aca="false">A140</f>
        <v> - прочие налоги и сборы</v>
      </c>
      <c r="B1040" s="231" t="str">
        <f aca="false">B140</f>
        <v>852</v>
      </c>
      <c r="C1040" s="231" t="str">
        <f aca="false">C140</f>
        <v>291</v>
      </c>
      <c r="D1040" s="232" t="s">
        <v>34</v>
      </c>
      <c r="E1040" s="233"/>
      <c r="F1040" s="233"/>
      <c r="G1040" s="233"/>
      <c r="H1040" s="239"/>
      <c r="I1040" s="239"/>
      <c r="R1040" s="233"/>
      <c r="S1040" s="233"/>
      <c r="T1040" s="233"/>
      <c r="U1040" s="233" t="n">
        <f aca="false">E1040-R1040</f>
        <v>0</v>
      </c>
      <c r="V1040" s="233" t="n">
        <f aca="false">F1040-S1040</f>
        <v>0</v>
      </c>
      <c r="W1040" s="233" t="n">
        <f aca="false">G1040-T1040</f>
        <v>0</v>
      </c>
    </row>
    <row r="1041" s="240" customFormat="true" ht="45" hidden="true" customHeight="true" outlineLevel="0" collapsed="false">
      <c r="A1041" s="231" t="str">
        <f aca="false">A141</f>
        <v> - пеня</v>
      </c>
      <c r="B1041" s="231" t="str">
        <f aca="false">B141</f>
        <v>853</v>
      </c>
      <c r="C1041" s="231" t="str">
        <f aca="false">C141</f>
        <v>292,
295,
293</v>
      </c>
      <c r="D1041" s="232" t="s">
        <v>34</v>
      </c>
      <c r="E1041" s="233"/>
      <c r="F1041" s="233"/>
      <c r="G1041" s="233"/>
      <c r="I1041" s="239"/>
      <c r="R1041" s="233"/>
      <c r="S1041" s="233"/>
      <c r="T1041" s="233"/>
      <c r="U1041" s="233" t="n">
        <f aca="false">E1041-R1041</f>
        <v>0</v>
      </c>
      <c r="V1041" s="233" t="n">
        <f aca="false">F1041-S1041</f>
        <v>0</v>
      </c>
      <c r="W1041" s="233" t="n">
        <f aca="false">G1041-T1041</f>
        <v>0</v>
      </c>
    </row>
    <row r="1042" customFormat="false" ht="15" hidden="true" customHeight="true" outlineLevel="0" collapsed="false">
      <c r="A1042" s="231" t="str">
        <f aca="false">A142</f>
        <v> - налог на имущество и землю</v>
      </c>
      <c r="B1042" s="231" t="str">
        <f aca="false">B142</f>
        <v>851</v>
      </c>
      <c r="C1042" s="231" t="str">
        <f aca="false">C142</f>
        <v>291</v>
      </c>
      <c r="D1042" s="232" t="s">
        <v>34</v>
      </c>
      <c r="E1042" s="233"/>
      <c r="F1042" s="233"/>
      <c r="G1042" s="233"/>
      <c r="H1042" s="193"/>
      <c r="I1042" s="193"/>
      <c r="R1042" s="233"/>
      <c r="S1042" s="233"/>
      <c r="T1042" s="233"/>
      <c r="U1042" s="233" t="n">
        <f aca="false">E1042-R1042</f>
        <v>0</v>
      </c>
      <c r="V1042" s="233" t="n">
        <f aca="false">F1042-S1042</f>
        <v>0</v>
      </c>
      <c r="W1042" s="233" t="n">
        <f aca="false">G1042-T1042</f>
        <v>0</v>
      </c>
    </row>
    <row r="1043" customFormat="false" ht="30" hidden="true" customHeight="true" outlineLevel="0" collapsed="false">
      <c r="A1043" s="231" t="str">
        <f aca="false">A143</f>
        <v> - компенсация расходов (морального вреда) по решению суда</v>
      </c>
      <c r="B1043" s="231" t="str">
        <f aca="false">B143</f>
        <v>831</v>
      </c>
      <c r="C1043" s="231" t="str">
        <f aca="false">C143</f>
        <v>296</v>
      </c>
      <c r="D1043" s="232" t="s">
        <v>34</v>
      </c>
      <c r="E1043" s="233"/>
      <c r="F1043" s="233"/>
      <c r="G1043" s="233"/>
      <c r="H1043" s="193"/>
      <c r="I1043" s="193"/>
      <c r="R1043" s="233"/>
      <c r="S1043" s="233"/>
      <c r="T1043" s="233"/>
      <c r="U1043" s="233" t="n">
        <f aca="false">E1043-R1043</f>
        <v>0</v>
      </c>
      <c r="V1043" s="233" t="n">
        <f aca="false">F1043-S1043</f>
        <v>0</v>
      </c>
      <c r="W1043" s="233" t="n">
        <f aca="false">G1043-T1043</f>
        <v>0</v>
      </c>
    </row>
    <row r="1044" customFormat="false" ht="30" hidden="true" customHeight="true" outlineLevel="0" collapsed="false">
      <c r="A1044" s="231" t="n">
        <f aca="false">A1223</f>
        <v>0</v>
      </c>
      <c r="B1044" s="231" t="str">
        <f aca="false">B144</f>
        <v>243</v>
      </c>
      <c r="C1044" s="231" t="str">
        <f aca="false">C144</f>
        <v>226</v>
      </c>
      <c r="D1044" s="232" t="s">
        <v>34</v>
      </c>
      <c r="E1044" s="233"/>
      <c r="F1044" s="233"/>
      <c r="G1044" s="233"/>
      <c r="H1044" s="193"/>
      <c r="I1044" s="193"/>
      <c r="R1044" s="233"/>
      <c r="S1044" s="233"/>
      <c r="T1044" s="233"/>
      <c r="U1044" s="233"/>
      <c r="V1044" s="233"/>
      <c r="W1044" s="233"/>
    </row>
    <row r="1045" s="248" customFormat="true" ht="14.25" hidden="true" customHeight="true" outlineLevel="0" collapsed="false">
      <c r="A1045" s="252" t="str">
        <f aca="false">A145</f>
        <v> - увеличение стоимости основных средств</v>
      </c>
      <c r="B1045" s="252" t="str">
        <f aca="false">B145</f>
        <v>244</v>
      </c>
      <c r="C1045" s="252" t="str">
        <f aca="false">C145</f>
        <v>310</v>
      </c>
      <c r="D1045" s="245"/>
      <c r="E1045" s="216" t="n">
        <f aca="false">SUM(E1046:E1054)</f>
        <v>0</v>
      </c>
      <c r="F1045" s="216" t="n">
        <f aca="false">SUM(F1046:F1054)</f>
        <v>0</v>
      </c>
      <c r="G1045" s="216" t="n">
        <f aca="false">SUM(G1046:G1054)</f>
        <v>0</v>
      </c>
      <c r="H1045" s="247"/>
      <c r="I1045" s="247"/>
      <c r="R1045" s="216"/>
      <c r="S1045" s="216"/>
      <c r="T1045" s="216"/>
      <c r="U1045" s="216" t="n">
        <f aca="false">E1045-R1045</f>
        <v>0</v>
      </c>
      <c r="V1045" s="216" t="n">
        <f aca="false">F1045-S1045</f>
        <v>0</v>
      </c>
      <c r="W1045" s="216" t="n">
        <f aca="false">G1045-T1045</f>
        <v>0</v>
      </c>
    </row>
    <row r="1046" s="248" customFormat="true" ht="15" hidden="true" customHeight="true" outlineLevel="0" collapsed="false">
      <c r="A1046" s="251" t="str">
        <f aca="false">A146</f>
        <v> - компьютерная техника</v>
      </c>
      <c r="B1046" s="251" t="str">
        <f aca="false">B146</f>
        <v>244</v>
      </c>
      <c r="C1046" s="251" t="str">
        <f aca="false">C146</f>
        <v>310</v>
      </c>
      <c r="D1046" s="345"/>
      <c r="E1046" s="344"/>
      <c r="F1046" s="344"/>
      <c r="G1046" s="344"/>
      <c r="H1046" s="247"/>
      <c r="I1046" s="247"/>
      <c r="R1046" s="344"/>
      <c r="S1046" s="344"/>
      <c r="T1046" s="344"/>
      <c r="U1046" s="344" t="n">
        <f aca="false">E1046-R1046</f>
        <v>0</v>
      </c>
      <c r="V1046" s="344" t="n">
        <f aca="false">F1046-S1046</f>
        <v>0</v>
      </c>
      <c r="W1046" s="344" t="n">
        <f aca="false">G1046-T1046</f>
        <v>0</v>
      </c>
    </row>
    <row r="1047" s="248" customFormat="true" ht="15" hidden="true" customHeight="true" outlineLevel="0" collapsed="false">
      <c r="A1047" s="251" t="str">
        <f aca="false">A147</f>
        <v> - кондиционеры</v>
      </c>
      <c r="B1047" s="251" t="str">
        <f aca="false">B147</f>
        <v>244</v>
      </c>
      <c r="C1047" s="251" t="str">
        <f aca="false">C147</f>
        <v>310</v>
      </c>
      <c r="D1047" s="345"/>
      <c r="E1047" s="344"/>
      <c r="F1047" s="344"/>
      <c r="G1047" s="344"/>
      <c r="H1047" s="247"/>
      <c r="I1047" s="247"/>
      <c r="R1047" s="344"/>
      <c r="S1047" s="344"/>
      <c r="T1047" s="344"/>
      <c r="U1047" s="344" t="n">
        <f aca="false">E1047-R1047</f>
        <v>0</v>
      </c>
      <c r="V1047" s="344" t="n">
        <f aca="false">F1047-S1047</f>
        <v>0</v>
      </c>
      <c r="W1047" s="344" t="n">
        <f aca="false">G1047-T1047</f>
        <v>0</v>
      </c>
    </row>
    <row r="1048" s="248" customFormat="true" ht="15" hidden="true" customHeight="true" outlineLevel="0" collapsed="false">
      <c r="A1048" s="251" t="str">
        <f aca="false">A148</f>
        <v> - мебель</v>
      </c>
      <c r="B1048" s="251" t="str">
        <f aca="false">B148</f>
        <v>244</v>
      </c>
      <c r="C1048" s="251" t="str">
        <f aca="false">C148</f>
        <v>310</v>
      </c>
      <c r="D1048" s="345"/>
      <c r="E1048" s="344"/>
      <c r="F1048" s="344"/>
      <c r="G1048" s="344"/>
      <c r="H1048" s="247"/>
      <c r="I1048" s="247"/>
      <c r="R1048" s="344"/>
      <c r="S1048" s="344"/>
      <c r="T1048" s="344"/>
      <c r="U1048" s="344" t="n">
        <f aca="false">E1048-R1048</f>
        <v>0</v>
      </c>
      <c r="V1048" s="344" t="n">
        <f aca="false">F1048-S1048</f>
        <v>0</v>
      </c>
      <c r="W1048" s="344" t="n">
        <f aca="false">G1048-T1048</f>
        <v>0</v>
      </c>
    </row>
    <row r="1049" s="248" customFormat="true" ht="15" hidden="true" customHeight="true" outlineLevel="0" collapsed="false">
      <c r="A1049" s="251" t="str">
        <f aca="false">A149</f>
        <v> - оборудование</v>
      </c>
      <c r="B1049" s="251" t="str">
        <f aca="false">B149</f>
        <v>244</v>
      </c>
      <c r="C1049" s="251" t="str">
        <f aca="false">C149</f>
        <v>310</v>
      </c>
      <c r="D1049" s="345"/>
      <c r="E1049" s="344"/>
      <c r="F1049" s="344"/>
      <c r="G1049" s="344"/>
      <c r="H1049" s="247"/>
      <c r="I1049" s="247"/>
      <c r="R1049" s="344"/>
      <c r="S1049" s="344"/>
      <c r="T1049" s="344"/>
      <c r="U1049" s="344" t="n">
        <f aca="false">E1049-R1049</f>
        <v>0</v>
      </c>
      <c r="V1049" s="344" t="n">
        <f aca="false">F1049-S1049</f>
        <v>0</v>
      </c>
      <c r="W1049" s="344" t="n">
        <f aca="false">G1049-T1049</f>
        <v>0</v>
      </c>
    </row>
    <row r="1050" s="248" customFormat="true" ht="15" hidden="true" customHeight="true" outlineLevel="0" collapsed="false">
      <c r="A1050" s="251" t="str">
        <f aca="false">A150</f>
        <v> - инструмент и инвентарь</v>
      </c>
      <c r="B1050" s="251" t="str">
        <f aca="false">B150</f>
        <v>244</v>
      </c>
      <c r="C1050" s="251" t="str">
        <f aca="false">C150</f>
        <v>310</v>
      </c>
      <c r="D1050" s="345"/>
      <c r="E1050" s="344"/>
      <c r="F1050" s="344"/>
      <c r="G1050" s="344"/>
      <c r="H1050" s="247"/>
      <c r="I1050" s="247"/>
      <c r="R1050" s="344"/>
      <c r="S1050" s="344"/>
      <c r="T1050" s="344"/>
      <c r="U1050" s="344" t="n">
        <f aca="false">E1050-R1050</f>
        <v>0</v>
      </c>
      <c r="V1050" s="344" t="n">
        <f aca="false">F1050-S1050</f>
        <v>0</v>
      </c>
      <c r="W1050" s="344" t="n">
        <f aca="false">G1050-T1050</f>
        <v>0</v>
      </c>
    </row>
    <row r="1051" s="248" customFormat="true" ht="15" hidden="true" customHeight="true" outlineLevel="0" collapsed="false">
      <c r="A1051" s="251" t="str">
        <f aca="false">A151</f>
        <v> - игрушки</v>
      </c>
      <c r="B1051" s="251" t="str">
        <f aca="false">B151</f>
        <v>244</v>
      </c>
      <c r="C1051" s="251" t="str">
        <f aca="false">C151</f>
        <v>310</v>
      </c>
      <c r="D1051" s="345"/>
      <c r="E1051" s="344"/>
      <c r="F1051" s="344"/>
      <c r="G1051" s="344"/>
      <c r="H1051" s="247"/>
      <c r="I1051" s="247"/>
      <c r="R1051" s="344"/>
      <c r="S1051" s="344"/>
      <c r="T1051" s="344"/>
      <c r="U1051" s="344" t="n">
        <f aca="false">E1051-R1051</f>
        <v>0</v>
      </c>
      <c r="V1051" s="344" t="n">
        <f aca="false">F1051-S1051</f>
        <v>0</v>
      </c>
      <c r="W1051" s="344" t="n">
        <f aca="false">G1051-T1051</f>
        <v>0</v>
      </c>
    </row>
    <row r="1052" s="248" customFormat="true" ht="15" hidden="true" customHeight="true" outlineLevel="0" collapsed="false">
      <c r="A1052" s="251" t="str">
        <f aca="false">A152</f>
        <v> - противопожарные средства</v>
      </c>
      <c r="B1052" s="251" t="str">
        <f aca="false">B152</f>
        <v>244</v>
      </c>
      <c r="C1052" s="251" t="str">
        <f aca="false">C152</f>
        <v>310</v>
      </c>
      <c r="D1052" s="345"/>
      <c r="E1052" s="344"/>
      <c r="F1052" s="344"/>
      <c r="G1052" s="344"/>
      <c r="H1052" s="247"/>
      <c r="I1052" s="247"/>
      <c r="R1052" s="344"/>
      <c r="S1052" s="344"/>
      <c r="T1052" s="344"/>
      <c r="U1052" s="344" t="n">
        <f aca="false">E1052-R1052</f>
        <v>0</v>
      </c>
      <c r="V1052" s="344" t="n">
        <f aca="false">F1052-S1052</f>
        <v>0</v>
      </c>
      <c r="W1052" s="344" t="n">
        <f aca="false">G1052-T1052</f>
        <v>0</v>
      </c>
    </row>
    <row r="1053" s="248" customFormat="true" ht="15" hidden="true" customHeight="true" outlineLevel="0" collapsed="false">
      <c r="A1053" s="251" t="str">
        <f aca="false">A153</f>
        <v> - кресла</v>
      </c>
      <c r="B1053" s="251" t="str">
        <f aca="false">B153</f>
        <v>244</v>
      </c>
      <c r="C1053" s="251" t="str">
        <f aca="false">C153</f>
        <v>310</v>
      </c>
      <c r="D1053" s="345"/>
      <c r="E1053" s="344"/>
      <c r="F1053" s="344"/>
      <c r="G1053" s="344"/>
      <c r="H1053" s="247"/>
      <c r="I1053" s="247"/>
      <c r="R1053" s="344"/>
      <c r="S1053" s="344"/>
      <c r="T1053" s="344"/>
      <c r="U1053" s="344" t="n">
        <f aca="false">E1053-R1053</f>
        <v>0</v>
      </c>
      <c r="V1053" s="344" t="n">
        <f aca="false">F1053-S1053</f>
        <v>0</v>
      </c>
      <c r="W1053" s="344" t="n">
        <f aca="false">G1053-T1053</f>
        <v>0</v>
      </c>
    </row>
    <row r="1054" s="248" customFormat="true" ht="15" hidden="true" customHeight="true" outlineLevel="0" collapsed="false">
      <c r="A1054" s="251" t="str">
        <f aca="false">A154</f>
        <v> - металлические входные двери</v>
      </c>
      <c r="B1054" s="251" t="str">
        <f aca="false">B154</f>
        <v>244</v>
      </c>
      <c r="C1054" s="251" t="str">
        <f aca="false">C154</f>
        <v>310</v>
      </c>
      <c r="D1054" s="345"/>
      <c r="E1054" s="344"/>
      <c r="F1054" s="344"/>
      <c r="G1054" s="344"/>
      <c r="H1054" s="247"/>
      <c r="I1054" s="247"/>
      <c r="R1054" s="344"/>
      <c r="S1054" s="344"/>
      <c r="T1054" s="344"/>
      <c r="U1054" s="344" t="n">
        <f aca="false">E1054-R1054</f>
        <v>0</v>
      </c>
      <c r="V1054" s="344" t="n">
        <f aca="false">F1054-S1054</f>
        <v>0</v>
      </c>
      <c r="W1054" s="344" t="n">
        <f aca="false">G1054-T1054</f>
        <v>0</v>
      </c>
    </row>
    <row r="1055" s="196" customFormat="true" ht="30" hidden="true" customHeight="true" outlineLevel="0" collapsed="false">
      <c r="A1055" s="231" t="str">
        <f aca="false">A155</f>
        <v> - увеличение стоимости материальных запасов, всего:</v>
      </c>
      <c r="B1055" s="231" t="str">
        <f aca="false">B155</f>
        <v>244</v>
      </c>
      <c r="C1055" s="231" t="str">
        <f aca="false">C155</f>
        <v>340</v>
      </c>
      <c r="D1055" s="342"/>
      <c r="E1055" s="246" t="n">
        <f aca="false">SUM(E1056:E1070)</f>
        <v>0</v>
      </c>
      <c r="F1055" s="246" t="n">
        <f aca="false">SUM(F1056:F1070)</f>
        <v>0</v>
      </c>
      <c r="G1055" s="246" t="n">
        <f aca="false">SUM(G1056:G1070)</f>
        <v>0</v>
      </c>
      <c r="H1055" s="230"/>
      <c r="I1055" s="230"/>
      <c r="R1055" s="246"/>
      <c r="S1055" s="246"/>
      <c r="T1055" s="246"/>
      <c r="U1055" s="246" t="n">
        <f aca="false">E1055-R1055</f>
        <v>0</v>
      </c>
      <c r="V1055" s="246" t="n">
        <f aca="false">F1055-S1055</f>
        <v>0</v>
      </c>
      <c r="W1055" s="246" t="n">
        <f aca="false">G1055-T1055</f>
        <v>0</v>
      </c>
    </row>
    <row r="1056" s="240" customFormat="true" ht="15" hidden="true" customHeight="true" outlineLevel="0" collapsed="false">
      <c r="A1056" s="231" t="str">
        <f aca="false">A156</f>
        <v> - бутылированная вода</v>
      </c>
      <c r="B1056" s="231" t="str">
        <f aca="false">B156</f>
        <v>244</v>
      </c>
      <c r="C1056" s="231" t="str">
        <f aca="false">C156</f>
        <v>342</v>
      </c>
      <c r="D1056" s="232"/>
      <c r="E1056" s="233"/>
      <c r="F1056" s="233"/>
      <c r="G1056" s="233"/>
      <c r="H1056" s="239"/>
      <c r="I1056" s="239"/>
      <c r="R1056" s="233"/>
      <c r="S1056" s="233"/>
      <c r="T1056" s="233"/>
      <c r="U1056" s="233" t="n">
        <f aca="false">E1056-R1056</f>
        <v>0</v>
      </c>
      <c r="V1056" s="233" t="n">
        <f aca="false">F1056-S1056</f>
        <v>0</v>
      </c>
      <c r="W1056" s="233" t="n">
        <f aca="false">G1056-T1056</f>
        <v>0</v>
      </c>
    </row>
    <row r="1057" s="240" customFormat="true" ht="30" hidden="true" customHeight="true" outlineLevel="0" collapsed="false">
      <c r="A1057" s="231" t="str">
        <f aca="false">A157</f>
        <v> - приобретение материалов в целях создания основных средств</v>
      </c>
      <c r="B1057" s="231" t="str">
        <f aca="false">B157</f>
        <v>244</v>
      </c>
      <c r="C1057" s="231" t="str">
        <f aca="false">C157</f>
        <v>347</v>
      </c>
      <c r="D1057" s="232"/>
      <c r="E1057" s="233"/>
      <c r="F1057" s="233"/>
      <c r="G1057" s="233"/>
      <c r="H1057" s="239"/>
      <c r="I1057" s="239"/>
      <c r="R1057" s="233"/>
      <c r="S1057" s="233"/>
      <c r="T1057" s="233"/>
      <c r="U1057" s="233" t="n">
        <f aca="false">E1057-R1057</f>
        <v>0</v>
      </c>
      <c r="V1057" s="233" t="n">
        <f aca="false">F1057-S1057</f>
        <v>0</v>
      </c>
      <c r="W1057" s="233" t="n">
        <f aca="false">G1057-T1057</f>
        <v>0</v>
      </c>
    </row>
    <row r="1058" s="240" customFormat="true" ht="15" hidden="true" customHeight="true" outlineLevel="0" collapsed="false">
      <c r="A1058" s="231" t="str">
        <f aca="false">A158</f>
        <v> - расходные материалы к комп.технике</v>
      </c>
      <c r="B1058" s="231" t="str">
        <f aca="false">B158</f>
        <v>244</v>
      </c>
      <c r="C1058" s="231" t="str">
        <f aca="false">C158</f>
        <v>346</v>
      </c>
      <c r="D1058" s="232"/>
      <c r="E1058" s="233"/>
      <c r="F1058" s="233"/>
      <c r="G1058" s="233"/>
      <c r="H1058" s="239"/>
      <c r="I1058" s="239"/>
      <c r="R1058" s="233"/>
      <c r="S1058" s="233"/>
      <c r="T1058" s="233"/>
      <c r="U1058" s="233" t="n">
        <f aca="false">E1058-R1058</f>
        <v>0</v>
      </c>
      <c r="V1058" s="233" t="n">
        <f aca="false">F1058-S1058</f>
        <v>0</v>
      </c>
      <c r="W1058" s="233" t="n">
        <f aca="false">G1058-T1058</f>
        <v>0</v>
      </c>
    </row>
    <row r="1059" s="240" customFormat="true" ht="15" hidden="true" customHeight="true" outlineLevel="0" collapsed="false">
      <c r="A1059" s="231" t="str">
        <f aca="false">A159</f>
        <v> - медикаменты</v>
      </c>
      <c r="B1059" s="231" t="str">
        <f aca="false">B159</f>
        <v>244</v>
      </c>
      <c r="C1059" s="231" t="str">
        <f aca="false">C159</f>
        <v>341</v>
      </c>
      <c r="D1059" s="232"/>
      <c r="E1059" s="233"/>
      <c r="F1059" s="233"/>
      <c r="G1059" s="233"/>
      <c r="H1059" s="239"/>
      <c r="I1059" s="239"/>
      <c r="R1059" s="233"/>
      <c r="S1059" s="233"/>
      <c r="T1059" s="233"/>
      <c r="U1059" s="233" t="n">
        <f aca="false">E1059-R1059</f>
        <v>0</v>
      </c>
      <c r="V1059" s="233" t="n">
        <f aca="false">F1059-S1059</f>
        <v>0</v>
      </c>
      <c r="W1059" s="233" t="n">
        <f aca="false">G1059-T1059</f>
        <v>0</v>
      </c>
    </row>
    <row r="1060" s="240" customFormat="true" ht="15" hidden="true" customHeight="true" outlineLevel="0" collapsed="false">
      <c r="A1060" s="231" t="str">
        <f aca="false">A160</f>
        <v> - строительные материалы</v>
      </c>
      <c r="B1060" s="231" t="str">
        <f aca="false">B160</f>
        <v>244</v>
      </c>
      <c r="C1060" s="231" t="str">
        <f aca="false">C160</f>
        <v>344</v>
      </c>
      <c r="D1060" s="232"/>
      <c r="E1060" s="233"/>
      <c r="F1060" s="233"/>
      <c r="G1060" s="233"/>
      <c r="H1060" s="239"/>
      <c r="I1060" s="239"/>
      <c r="R1060" s="233"/>
      <c r="S1060" s="233"/>
      <c r="T1060" s="233"/>
      <c r="U1060" s="233" t="n">
        <f aca="false">E1060-R1060</f>
        <v>0</v>
      </c>
      <c r="V1060" s="233" t="n">
        <f aca="false">F1060-S1060</f>
        <v>0</v>
      </c>
      <c r="W1060" s="233" t="n">
        <f aca="false">G1060-T1060</f>
        <v>0</v>
      </c>
    </row>
    <row r="1061" s="240" customFormat="true" ht="15" hidden="true" customHeight="true" outlineLevel="0" collapsed="false">
      <c r="A1061" s="231" t="str">
        <f aca="false">A161</f>
        <v> - продукты питания</v>
      </c>
      <c r="B1061" s="231" t="str">
        <f aca="false">B161</f>
        <v>244</v>
      </c>
      <c r="C1061" s="231" t="str">
        <f aca="false">C161</f>
        <v>342</v>
      </c>
      <c r="D1061" s="232"/>
      <c r="E1061" s="233"/>
      <c r="F1061" s="233"/>
      <c r="G1061" s="233"/>
      <c r="H1061" s="239"/>
      <c r="I1061" s="239"/>
      <c r="R1061" s="233"/>
      <c r="S1061" s="233"/>
      <c r="T1061" s="233"/>
      <c r="U1061" s="233" t="n">
        <f aca="false">E1061-R1061</f>
        <v>0</v>
      </c>
      <c r="V1061" s="233" t="n">
        <f aca="false">F1061-S1061</f>
        <v>0</v>
      </c>
      <c r="W1061" s="233" t="n">
        <f aca="false">G1061-T1061</f>
        <v>0</v>
      </c>
    </row>
    <row r="1062" s="240" customFormat="true" ht="15" hidden="true" customHeight="true" outlineLevel="0" collapsed="false">
      <c r="A1062" s="231" t="str">
        <f aca="false">A162</f>
        <v> - канцелярские товары</v>
      </c>
      <c r="B1062" s="231" t="str">
        <f aca="false">B162</f>
        <v>244</v>
      </c>
      <c r="C1062" s="231" t="str">
        <f aca="false">C162</f>
        <v>346</v>
      </c>
      <c r="D1062" s="232"/>
      <c r="E1062" s="233"/>
      <c r="F1062" s="233"/>
      <c r="G1062" s="233"/>
      <c r="H1062" s="239"/>
      <c r="I1062" s="239"/>
      <c r="R1062" s="233"/>
      <c r="S1062" s="233"/>
      <c r="T1062" s="233"/>
      <c r="U1062" s="233" t="n">
        <f aca="false">E1062-R1062</f>
        <v>0</v>
      </c>
      <c r="V1062" s="233" t="n">
        <f aca="false">F1062-S1062</f>
        <v>0</v>
      </c>
      <c r="W1062" s="233" t="n">
        <f aca="false">G1062-T1062</f>
        <v>0</v>
      </c>
    </row>
    <row r="1063" s="240" customFormat="true" ht="15" hidden="true" customHeight="true" outlineLevel="0" collapsed="false">
      <c r="A1063" s="231" t="str">
        <f aca="false">A163</f>
        <v> - хозяйственные товары, электрика</v>
      </c>
      <c r="B1063" s="231" t="str">
        <f aca="false">B163</f>
        <v>244</v>
      </c>
      <c r="C1063" s="231" t="str">
        <f aca="false">C163</f>
        <v>346</v>
      </c>
      <c r="D1063" s="232"/>
      <c r="E1063" s="233"/>
      <c r="F1063" s="233"/>
      <c r="G1063" s="233"/>
      <c r="H1063" s="239"/>
      <c r="I1063" s="239"/>
      <c r="R1063" s="233"/>
      <c r="S1063" s="233"/>
      <c r="T1063" s="233"/>
      <c r="U1063" s="233" t="n">
        <f aca="false">E1063-R1063</f>
        <v>0</v>
      </c>
      <c r="V1063" s="233" t="n">
        <f aca="false">F1063-S1063</f>
        <v>0</v>
      </c>
      <c r="W1063" s="233" t="n">
        <f aca="false">G1063-T1063</f>
        <v>0</v>
      </c>
    </row>
    <row r="1064" s="240" customFormat="true" ht="15" hidden="true" customHeight="true" outlineLevel="0" collapsed="false">
      <c r="A1064" s="231" t="str">
        <f aca="false">A164</f>
        <v> - бланки</v>
      </c>
      <c r="B1064" s="231" t="str">
        <f aca="false">B164</f>
        <v>244</v>
      </c>
      <c r="C1064" s="231" t="str">
        <f aca="false">C164</f>
        <v>346</v>
      </c>
      <c r="D1064" s="232"/>
      <c r="E1064" s="233"/>
      <c r="F1064" s="233"/>
      <c r="G1064" s="233"/>
      <c r="H1064" s="239"/>
      <c r="I1064" s="239"/>
      <c r="R1064" s="233"/>
      <c r="S1064" s="233"/>
      <c r="T1064" s="233"/>
      <c r="U1064" s="233" t="n">
        <f aca="false">E1064-R1064</f>
        <v>0</v>
      </c>
      <c r="V1064" s="233" t="n">
        <f aca="false">F1064-S1064</f>
        <v>0</v>
      </c>
      <c r="W1064" s="233" t="n">
        <f aca="false">G1064-T1064</f>
        <v>0</v>
      </c>
    </row>
    <row r="1065" s="240" customFormat="true" ht="15" hidden="true" customHeight="true" outlineLevel="0" collapsed="false">
      <c r="A1065" s="231" t="str">
        <f aca="false">A165</f>
        <v> - моющие</v>
      </c>
      <c r="B1065" s="231" t="str">
        <f aca="false">B165</f>
        <v>244</v>
      </c>
      <c r="C1065" s="231" t="str">
        <f aca="false">C165</f>
        <v>346</v>
      </c>
      <c r="D1065" s="232"/>
      <c r="E1065" s="233"/>
      <c r="F1065" s="233"/>
      <c r="G1065" s="233"/>
      <c r="H1065" s="239"/>
      <c r="I1065" s="239"/>
      <c r="R1065" s="233"/>
      <c r="S1065" s="233"/>
      <c r="T1065" s="233"/>
      <c r="U1065" s="233" t="n">
        <f aca="false">E1065-R1065</f>
        <v>0</v>
      </c>
      <c r="V1065" s="233" t="n">
        <f aca="false">F1065-S1065</f>
        <v>0</v>
      </c>
      <c r="W1065" s="233" t="n">
        <f aca="false">G1065-T1065</f>
        <v>0</v>
      </c>
    </row>
    <row r="1066" s="240" customFormat="true" ht="15" hidden="true" customHeight="true" outlineLevel="0" collapsed="false">
      <c r="A1066" s="231" t="str">
        <f aca="false">A166</f>
        <v> - новогодние подарки детям сотрудников</v>
      </c>
      <c r="B1066" s="231" t="str">
        <f aca="false">B166</f>
        <v>244</v>
      </c>
      <c r="C1066" s="231" t="str">
        <f aca="false">C166</f>
        <v>349</v>
      </c>
      <c r="D1066" s="232"/>
      <c r="E1066" s="233"/>
      <c r="F1066" s="233"/>
      <c r="G1066" s="233"/>
      <c r="H1066" s="239"/>
      <c r="I1066" s="239"/>
      <c r="R1066" s="233"/>
      <c r="S1066" s="233"/>
      <c r="T1066" s="233"/>
      <c r="U1066" s="233" t="n">
        <f aca="false">E1066-R1066</f>
        <v>0</v>
      </c>
      <c r="V1066" s="233" t="n">
        <f aca="false">F1066-S1066</f>
        <v>0</v>
      </c>
      <c r="W1066" s="233" t="n">
        <f aca="false">G1066-T1066</f>
        <v>0</v>
      </c>
    </row>
    <row r="1067" s="240" customFormat="true" ht="15" hidden="true" customHeight="true" outlineLevel="0" collapsed="false">
      <c r="A1067" s="231" t="str">
        <f aca="false">A167</f>
        <v> - новогодние подарки сотрудникам</v>
      </c>
      <c r="B1067" s="231" t="str">
        <f aca="false">B167</f>
        <v>244</v>
      </c>
      <c r="C1067" s="231" t="str">
        <f aca="false">C167</f>
        <v>349</v>
      </c>
      <c r="D1067" s="232"/>
      <c r="E1067" s="233"/>
      <c r="F1067" s="233"/>
      <c r="G1067" s="233"/>
      <c r="H1067" s="239"/>
      <c r="I1067" s="239"/>
      <c r="R1067" s="233"/>
      <c r="S1067" s="233"/>
      <c r="T1067" s="233"/>
      <c r="U1067" s="233" t="n">
        <f aca="false">E1067-R1067</f>
        <v>0</v>
      </c>
      <c r="V1067" s="233" t="n">
        <f aca="false">F1067-S1067</f>
        <v>0</v>
      </c>
      <c r="W1067" s="233" t="n">
        <f aca="false">G1067-T1067</f>
        <v>0</v>
      </c>
    </row>
    <row r="1068" s="240" customFormat="true" ht="15" hidden="true" customHeight="true" outlineLevel="0" collapsed="false">
      <c r="A1068" s="231" t="str">
        <f aca="false">A168</f>
        <v> - прочие материальные запасы</v>
      </c>
      <c r="B1068" s="231" t="str">
        <f aca="false">B168</f>
        <v>244</v>
      </c>
      <c r="C1068" s="231" t="str">
        <f aca="false">C168</f>
        <v>346</v>
      </c>
      <c r="D1068" s="232"/>
      <c r="E1068" s="233"/>
      <c r="F1068" s="233"/>
      <c r="G1068" s="233"/>
      <c r="H1068" s="239"/>
      <c r="I1068" s="239"/>
      <c r="R1068" s="233"/>
      <c r="S1068" s="233"/>
      <c r="T1068" s="233"/>
      <c r="U1068" s="233" t="n">
        <f aca="false">E1068-R1068</f>
        <v>0</v>
      </c>
      <c r="V1068" s="233" t="n">
        <f aca="false">F1068-S1068</f>
        <v>0</v>
      </c>
      <c r="W1068" s="233" t="n">
        <f aca="false">G1068-T1068</f>
        <v>0</v>
      </c>
    </row>
    <row r="1069" s="240" customFormat="true" ht="15" hidden="true" customHeight="true" outlineLevel="0" collapsed="false">
      <c r="A1069" s="231" t="str">
        <f aca="false">A169</f>
        <v> - спецодежда МОП</v>
      </c>
      <c r="B1069" s="231" t="str">
        <f aca="false">B169</f>
        <v>244</v>
      </c>
      <c r="C1069" s="231" t="str">
        <f aca="false">C169</f>
        <v>345</v>
      </c>
      <c r="D1069" s="232"/>
      <c r="E1069" s="233"/>
      <c r="F1069" s="233"/>
      <c r="G1069" s="233"/>
      <c r="H1069" s="239"/>
      <c r="I1069" s="239"/>
      <c r="R1069" s="233"/>
      <c r="S1069" s="233"/>
      <c r="T1069" s="233"/>
      <c r="U1069" s="233" t="n">
        <f aca="false">E1069-R1069</f>
        <v>0</v>
      </c>
      <c r="V1069" s="233" t="n">
        <f aca="false">F1069-S1069</f>
        <v>0</v>
      </c>
      <c r="W1069" s="233" t="n">
        <f aca="false">G1069-T1069</f>
        <v>0</v>
      </c>
    </row>
    <row r="1070" s="240" customFormat="true" ht="15" hidden="true" customHeight="true" outlineLevel="0" collapsed="false">
      <c r="A1070" s="231" t="str">
        <f aca="false">A170</f>
        <v> - лагерь дневного пребывания</v>
      </c>
      <c r="B1070" s="231" t="str">
        <f aca="false">B170</f>
        <v>244</v>
      </c>
      <c r="C1070" s="231" t="str">
        <f aca="false">C170</f>
        <v>346</v>
      </c>
      <c r="D1070" s="232"/>
      <c r="E1070" s="233"/>
      <c r="F1070" s="233"/>
      <c r="G1070" s="233"/>
      <c r="H1070" s="239"/>
      <c r="I1070" s="239"/>
      <c r="R1070" s="233"/>
      <c r="S1070" s="233"/>
      <c r="T1070" s="233"/>
      <c r="U1070" s="233" t="n">
        <f aca="false">E1070-R1070</f>
        <v>0</v>
      </c>
      <c r="V1070" s="233" t="n">
        <f aca="false">F1070-S1070</f>
        <v>0</v>
      </c>
      <c r="W1070" s="233" t="n">
        <f aca="false">G1070-T1070</f>
        <v>0</v>
      </c>
    </row>
    <row r="1071" s="240" customFormat="true" ht="15" hidden="false" customHeight="false" outlineLevel="0" collapsed="false">
      <c r="A1071" s="357"/>
      <c r="B1071" s="357"/>
      <c r="C1071" s="357"/>
      <c r="D1071" s="358"/>
      <c r="E1071" s="359"/>
      <c r="F1071" s="359"/>
      <c r="G1071" s="359"/>
      <c r="H1071" s="239"/>
      <c r="I1071" s="239"/>
      <c r="R1071" s="359"/>
      <c r="S1071" s="359"/>
      <c r="T1071" s="359"/>
      <c r="U1071" s="359"/>
      <c r="V1071" s="359"/>
      <c r="W1071" s="359"/>
    </row>
    <row r="1072" s="240" customFormat="true" ht="15" hidden="false" customHeight="false" outlineLevel="0" collapsed="false">
      <c r="A1072" s="360" t="str">
        <f aca="false">Форма!G15</f>
        <v>УТВЕРЖДАЮ:</v>
      </c>
      <c r="B1072" s="357"/>
      <c r="C1072" s="357"/>
      <c r="D1072" s="358"/>
      <c r="F1072" s="359" t="n">
        <f aca="false">Форма!G18</f>
        <v>0</v>
      </c>
      <c r="G1072" s="359"/>
      <c r="H1072" s="239"/>
      <c r="I1072" s="239"/>
      <c r="R1072" s="359"/>
      <c r="S1072" s="359"/>
      <c r="T1072" s="359"/>
      <c r="U1072" s="359"/>
      <c r="V1072" s="359"/>
      <c r="W1072" s="359"/>
    </row>
    <row r="1073" s="240" customFormat="true" ht="15" hidden="false" customHeight="false" outlineLevel="0" collapsed="false">
      <c r="A1073" s="361" t="str">
        <f aca="false">Форма!G16</f>
        <v>      Заведующая МАДОУ № 216</v>
      </c>
      <c r="B1073" s="357"/>
      <c r="C1073" s="357"/>
      <c r="E1073" s="362" t="str">
        <f aca="false">Форма!G19</f>
        <v>Т.Н. Перминова</v>
      </c>
      <c r="F1073" s="359"/>
      <c r="G1073" s="359"/>
      <c r="H1073" s="239"/>
      <c r="I1073" s="239"/>
      <c r="R1073" s="359"/>
      <c r="S1073" s="359"/>
      <c r="T1073" s="359"/>
      <c r="U1073" s="359"/>
      <c r="V1073" s="359"/>
      <c r="W1073" s="359"/>
    </row>
    <row r="1074" customFormat="false" ht="15" hidden="false" customHeight="false" outlineLevel="0" collapsed="false">
      <c r="A1074" s="298" t="str">
        <f aca="false">Форма!G21</f>
        <v>«     28     »               декабря                 20 24 г.</v>
      </c>
      <c r="B1074" s="299"/>
      <c r="C1074" s="299"/>
      <c r="D1074" s="299"/>
      <c r="E1074" s="280"/>
      <c r="F1074" s="280"/>
      <c r="G1074" s="280"/>
      <c r="R1074" s="280"/>
      <c r="S1074" s="280"/>
      <c r="T1074" s="280"/>
      <c r="U1074" s="280"/>
      <c r="V1074" s="280"/>
      <c r="W1074" s="280"/>
    </row>
    <row r="1075" customFormat="false" ht="15" hidden="false" customHeight="false" outlineLevel="0" collapsed="false">
      <c r="A1075" s="298" t="s">
        <v>864</v>
      </c>
      <c r="B1075" s="299" t="n">
        <v>244</v>
      </c>
      <c r="C1075" s="299"/>
      <c r="D1075" s="299"/>
      <c r="E1075" s="280" t="n">
        <f aca="false">SUM(E88,E91,E94,E95,E96,E120,E155,E145,E137)</f>
        <v>7132119.06</v>
      </c>
      <c r="F1075" s="280" t="n">
        <f aca="false">SUM(F88,F91,F94,F95,F96,F120,F155,F145,F137)</f>
        <v>6478043</v>
      </c>
      <c r="G1075" s="280" t="n">
        <f aca="false">SUM(G88,G91,G94,G95,G96,G120,G155,G145,G137)</f>
        <v>6478043</v>
      </c>
      <c r="R1075" s="280" t="n">
        <f aca="false">SUM(R88,R91,R92,R94,R95,R96,R120,R155,R145)</f>
        <v>0</v>
      </c>
      <c r="S1075" s="280" t="n">
        <f aca="false">SUM(S88,S91,S92,S94,S95,S96,S120,S155,S145)</f>
        <v>0</v>
      </c>
      <c r="T1075" s="280" t="n">
        <f aca="false">SUM(T88,T91,T92,T94,T95,T96,T120,T155,T145)</f>
        <v>0</v>
      </c>
      <c r="U1075" s="280" t="n">
        <f aca="false">SUM(U88,U91,U92,U94,U95,U96,U120,U155,U145)</f>
        <v>7132119.06</v>
      </c>
      <c r="V1075" s="280" t="n">
        <f aca="false">SUM(V88,V91,V92,V94,V95,V96,V120,V155,V145)</f>
        <v>6478043</v>
      </c>
      <c r="W1075" s="280" t="n">
        <f aca="false">SUM(W88,W91,W92,W94,W95,W96,W120,W155,W145)</f>
        <v>6478043</v>
      </c>
    </row>
    <row r="1076" customFormat="false" ht="15" hidden="false" customHeight="false" outlineLevel="0" collapsed="false">
      <c r="A1076" s="298"/>
      <c r="B1076" s="299"/>
      <c r="C1076" s="299" t="n">
        <v>220</v>
      </c>
      <c r="D1076" s="299"/>
      <c r="E1076" s="280" t="n">
        <f aca="false">E1075-E1077-E1078</f>
        <v>458299</v>
      </c>
      <c r="F1076" s="280" t="n">
        <f aca="false">F1075-F1077-F1078</f>
        <v>458299</v>
      </c>
      <c r="G1076" s="280" t="n">
        <f aca="false">G1075-G1077-G1078</f>
        <v>458299</v>
      </c>
      <c r="R1076" s="280" t="n">
        <f aca="false">R1075-R1077-R1078</f>
        <v>0</v>
      </c>
      <c r="S1076" s="280" t="n">
        <f aca="false">S1075-S1077-S1078</f>
        <v>0</v>
      </c>
      <c r="T1076" s="280" t="n">
        <f aca="false">T1075-T1077-T1078</f>
        <v>0</v>
      </c>
      <c r="U1076" s="280" t="n">
        <f aca="false">U1075-U1077-U1078</f>
        <v>458299</v>
      </c>
      <c r="V1076" s="280" t="n">
        <f aca="false">V1075-V1077-V1078</f>
        <v>458299</v>
      </c>
      <c r="W1076" s="280" t="n">
        <f aca="false">W1075-W1077-W1078</f>
        <v>458299</v>
      </c>
    </row>
    <row r="1077" customFormat="false" ht="15" hidden="false" customHeight="false" outlineLevel="0" collapsed="false">
      <c r="A1077" s="298"/>
      <c r="B1077" s="299"/>
      <c r="C1077" s="299" t="n">
        <v>310</v>
      </c>
      <c r="D1077" s="299"/>
      <c r="E1077" s="280" t="n">
        <f aca="false">SUM(E145)</f>
        <v>357063.52</v>
      </c>
      <c r="F1077" s="280" t="n">
        <f aca="false">SUM(F145)</f>
        <v>356523</v>
      </c>
      <c r="G1077" s="280" t="n">
        <f aca="false">SUM(G145)</f>
        <v>356523</v>
      </c>
      <c r="R1077" s="280" t="n">
        <f aca="false">SUM(R145)</f>
        <v>0</v>
      </c>
      <c r="S1077" s="280" t="n">
        <f aca="false">SUM(S145)</f>
        <v>0</v>
      </c>
      <c r="T1077" s="280" t="n">
        <f aca="false">SUM(T145)</f>
        <v>0</v>
      </c>
      <c r="U1077" s="280" t="n">
        <f aca="false">SUM(U145)</f>
        <v>357063.52</v>
      </c>
      <c r="V1077" s="280" t="n">
        <f aca="false">SUM(V145)</f>
        <v>356523</v>
      </c>
      <c r="W1077" s="280" t="n">
        <f aca="false">SUM(W145)</f>
        <v>356523</v>
      </c>
    </row>
    <row r="1078" customFormat="false" ht="15" hidden="false" customHeight="false" outlineLevel="0" collapsed="false">
      <c r="A1078" s="298"/>
      <c r="B1078" s="299"/>
      <c r="C1078" s="299" t="n">
        <v>340</v>
      </c>
      <c r="D1078" s="299"/>
      <c r="E1078" s="280" t="n">
        <f aca="false">SUM(E155)</f>
        <v>6316756.54</v>
      </c>
      <c r="F1078" s="280" t="n">
        <f aca="false">SUM(F155)</f>
        <v>5663221</v>
      </c>
      <c r="G1078" s="280" t="n">
        <f aca="false">SUM(G155)</f>
        <v>5663221</v>
      </c>
      <c r="R1078" s="280" t="n">
        <f aca="false">SUM(R155)</f>
        <v>0</v>
      </c>
      <c r="S1078" s="280" t="n">
        <f aca="false">SUM(S155)</f>
        <v>0</v>
      </c>
      <c r="T1078" s="280" t="n">
        <f aca="false">SUM(T155)</f>
        <v>0</v>
      </c>
      <c r="U1078" s="280" t="n">
        <f aca="false">SUM(U155)</f>
        <v>6316756.54</v>
      </c>
      <c r="V1078" s="280" t="n">
        <f aca="false">SUM(V155)</f>
        <v>5663221</v>
      </c>
      <c r="W1078" s="280" t="n">
        <f aca="false">SUM(W155)</f>
        <v>5663221</v>
      </c>
    </row>
    <row r="1079" customFormat="false" ht="15" hidden="false" customHeight="false" outlineLevel="0" collapsed="false">
      <c r="B1079" s="189" t="n">
        <v>247</v>
      </c>
      <c r="C1079" s="189" t="n">
        <v>223</v>
      </c>
      <c r="E1079" s="193" t="n">
        <f aca="false">E93+E92</f>
        <v>21000</v>
      </c>
      <c r="F1079" s="193" t="n">
        <f aca="false">F93+F92</f>
        <v>21000</v>
      </c>
      <c r="G1079" s="193" t="n">
        <f aca="false">G93+G92</f>
        <v>21000</v>
      </c>
      <c r="R1079" s="193"/>
      <c r="S1079" s="193"/>
      <c r="T1079" s="193"/>
      <c r="U1079" s="193"/>
      <c r="V1079" s="193"/>
      <c r="W1079" s="193"/>
    </row>
    <row r="1080" customFormat="false" ht="15" hidden="false" customHeight="false" outlineLevel="0" collapsed="false">
      <c r="E1080" s="193"/>
      <c r="F1080" s="193"/>
      <c r="G1080" s="193"/>
      <c r="R1080" s="193"/>
      <c r="S1080" s="193"/>
      <c r="T1080" s="193"/>
      <c r="U1080" s="193"/>
      <c r="V1080" s="193"/>
      <c r="W1080" s="193"/>
    </row>
    <row r="1081" customFormat="false" ht="15" hidden="false" customHeight="false" outlineLevel="0" collapsed="false">
      <c r="E1081" s="193"/>
      <c r="F1081" s="193"/>
      <c r="G1081" s="193"/>
      <c r="R1081" s="193"/>
      <c r="S1081" s="193"/>
      <c r="T1081" s="193"/>
      <c r="U1081" s="193"/>
      <c r="V1081" s="193"/>
      <c r="W1081" s="193"/>
    </row>
    <row r="1082" customFormat="false" ht="15" hidden="false" customHeight="false" outlineLevel="0" collapsed="false">
      <c r="E1082" s="193"/>
      <c r="F1082" s="193"/>
      <c r="G1082" s="193"/>
      <c r="R1082" s="193"/>
      <c r="S1082" s="193"/>
      <c r="T1082" s="193"/>
      <c r="U1082" s="193"/>
      <c r="V1082" s="193"/>
      <c r="W1082" s="193"/>
    </row>
    <row r="1083" customFormat="false" ht="15" hidden="false" customHeight="false" outlineLevel="0" collapsed="false">
      <c r="E1083" s="193"/>
      <c r="F1083" s="193"/>
      <c r="G1083" s="193"/>
      <c r="R1083" s="193"/>
      <c r="S1083" s="193"/>
      <c r="T1083" s="193"/>
      <c r="U1083" s="193"/>
      <c r="V1083" s="193"/>
      <c r="W1083" s="193"/>
    </row>
    <row r="1084" customFormat="false" ht="15" hidden="false" customHeight="false" outlineLevel="0" collapsed="false">
      <c r="E1084" s="193"/>
      <c r="F1084" s="193"/>
      <c r="G1084" s="193"/>
      <c r="R1084" s="193"/>
      <c r="S1084" s="193"/>
      <c r="T1084" s="193"/>
      <c r="U1084" s="193"/>
      <c r="V1084" s="193"/>
      <c r="W1084" s="193"/>
    </row>
    <row r="1085" customFormat="false" ht="15" hidden="false" customHeight="false" outlineLevel="0" collapsed="false">
      <c r="E1085" s="193"/>
      <c r="F1085" s="193"/>
      <c r="G1085" s="193"/>
      <c r="R1085" s="193"/>
      <c r="S1085" s="193"/>
      <c r="T1085" s="193"/>
      <c r="U1085" s="193"/>
      <c r="V1085" s="193"/>
      <c r="W1085" s="193"/>
    </row>
    <row r="1086" customFormat="false" ht="15" hidden="false" customHeight="false" outlineLevel="0" collapsed="false">
      <c r="E1086" s="193"/>
      <c r="F1086" s="193"/>
      <c r="G1086" s="193"/>
      <c r="R1086" s="193"/>
      <c r="S1086" s="193"/>
      <c r="T1086" s="193"/>
      <c r="U1086" s="193"/>
      <c r="V1086" s="193"/>
      <c r="W1086" s="193"/>
    </row>
    <row r="1087" customFormat="false" ht="15" hidden="false" customHeight="false" outlineLevel="0" collapsed="false">
      <c r="E1087" s="193"/>
      <c r="F1087" s="193"/>
      <c r="G1087" s="193"/>
      <c r="R1087" s="193"/>
      <c r="S1087" s="193"/>
      <c r="T1087" s="193"/>
      <c r="U1087" s="193"/>
      <c r="V1087" s="193"/>
      <c r="W1087" s="193"/>
    </row>
    <row r="1088" customFormat="false" ht="15" hidden="false" customHeight="false" outlineLevel="0" collapsed="false">
      <c r="E1088" s="193"/>
      <c r="F1088" s="193"/>
      <c r="G1088" s="193"/>
      <c r="R1088" s="193"/>
      <c r="S1088" s="193"/>
      <c r="T1088" s="193"/>
      <c r="U1088" s="193"/>
      <c r="V1088" s="193"/>
      <c r="W1088" s="193"/>
    </row>
    <row r="1089" customFormat="false" ht="15" hidden="false" customHeight="false" outlineLevel="0" collapsed="false">
      <c r="E1089" s="193"/>
      <c r="F1089" s="193"/>
      <c r="G1089" s="193"/>
      <c r="R1089" s="193"/>
      <c r="S1089" s="193"/>
      <c r="T1089" s="193"/>
      <c r="U1089" s="193"/>
      <c r="V1089" s="193"/>
      <c r="W1089" s="193"/>
    </row>
    <row r="1090" customFormat="false" ht="15" hidden="false" customHeight="false" outlineLevel="0" collapsed="false">
      <c r="E1090" s="193"/>
      <c r="F1090" s="193"/>
      <c r="G1090" s="193"/>
      <c r="R1090" s="193"/>
      <c r="S1090" s="193"/>
      <c r="T1090" s="193"/>
      <c r="U1090" s="193"/>
      <c r="V1090" s="193"/>
      <c r="W1090" s="193"/>
    </row>
    <row r="1091" customFormat="false" ht="15" hidden="false" customHeight="false" outlineLevel="0" collapsed="false">
      <c r="E1091" s="193"/>
      <c r="F1091" s="193"/>
      <c r="G1091" s="193"/>
      <c r="R1091" s="193"/>
      <c r="S1091" s="193"/>
      <c r="T1091" s="193"/>
      <c r="U1091" s="193"/>
      <c r="V1091" s="193"/>
      <c r="W1091" s="193"/>
    </row>
    <row r="1092" customFormat="false" ht="15" hidden="false" customHeight="false" outlineLevel="0" collapsed="false">
      <c r="E1092" s="193"/>
      <c r="F1092" s="193"/>
      <c r="G1092" s="193"/>
      <c r="R1092" s="193"/>
      <c r="S1092" s="193"/>
      <c r="T1092" s="193"/>
      <c r="U1092" s="193"/>
      <c r="V1092" s="193"/>
      <c r="W1092" s="193"/>
    </row>
    <row r="1093" customFormat="false" ht="15" hidden="false" customHeight="false" outlineLevel="0" collapsed="false">
      <c r="E1093" s="193"/>
      <c r="F1093" s="193"/>
      <c r="G1093" s="193"/>
      <c r="R1093" s="193"/>
      <c r="S1093" s="193"/>
      <c r="T1093" s="193"/>
      <c r="U1093" s="193"/>
      <c r="V1093" s="193"/>
      <c r="W1093" s="193"/>
    </row>
    <row r="1094" customFormat="false" ht="15" hidden="false" customHeight="false" outlineLevel="0" collapsed="false">
      <c r="E1094" s="193"/>
      <c r="F1094" s="193"/>
      <c r="G1094" s="193"/>
      <c r="R1094" s="193"/>
      <c r="S1094" s="193"/>
      <c r="T1094" s="193"/>
      <c r="U1094" s="193"/>
      <c r="V1094" s="193"/>
      <c r="W1094" s="193"/>
    </row>
    <row r="1095" customFormat="false" ht="15" hidden="false" customHeight="false" outlineLevel="0" collapsed="false">
      <c r="E1095" s="193"/>
      <c r="F1095" s="193"/>
      <c r="G1095" s="193"/>
      <c r="R1095" s="193"/>
      <c r="S1095" s="193"/>
      <c r="T1095" s="193"/>
      <c r="U1095" s="193"/>
      <c r="V1095" s="193"/>
      <c r="W1095" s="193"/>
    </row>
    <row r="1096" customFormat="false" ht="15" hidden="false" customHeight="false" outlineLevel="0" collapsed="false">
      <c r="E1096" s="193"/>
      <c r="F1096" s="193"/>
      <c r="G1096" s="193"/>
      <c r="R1096" s="193"/>
      <c r="S1096" s="193"/>
      <c r="T1096" s="193"/>
      <c r="U1096" s="193"/>
      <c r="V1096" s="193"/>
      <c r="W1096" s="193"/>
    </row>
    <row r="1097" customFormat="false" ht="15" hidden="false" customHeight="false" outlineLevel="0" collapsed="false">
      <c r="E1097" s="193"/>
      <c r="F1097" s="193"/>
      <c r="G1097" s="193"/>
      <c r="R1097" s="193"/>
      <c r="S1097" s="193"/>
      <c r="T1097" s="193"/>
      <c r="U1097" s="193"/>
      <c r="V1097" s="193"/>
      <c r="W1097" s="193"/>
    </row>
    <row r="1098" customFormat="false" ht="15" hidden="false" customHeight="false" outlineLevel="0" collapsed="false">
      <c r="E1098" s="193"/>
      <c r="F1098" s="193"/>
      <c r="G1098" s="193"/>
      <c r="R1098" s="193"/>
      <c r="S1098" s="193"/>
      <c r="T1098" s="193"/>
      <c r="U1098" s="193"/>
      <c r="V1098" s="193"/>
      <c r="W1098" s="193"/>
    </row>
    <row r="1099" customFormat="false" ht="15" hidden="false" customHeight="false" outlineLevel="0" collapsed="false">
      <c r="E1099" s="193"/>
      <c r="F1099" s="193"/>
      <c r="G1099" s="193"/>
      <c r="R1099" s="193"/>
      <c r="S1099" s="193"/>
      <c r="T1099" s="193"/>
      <c r="U1099" s="193"/>
      <c r="V1099" s="193"/>
      <c r="W1099" s="193"/>
    </row>
    <row r="1100" customFormat="false" ht="15" hidden="false" customHeight="false" outlineLevel="0" collapsed="false">
      <c r="E1100" s="193"/>
      <c r="F1100" s="193"/>
      <c r="G1100" s="193"/>
      <c r="R1100" s="193"/>
      <c r="S1100" s="193"/>
      <c r="T1100" s="193"/>
      <c r="U1100" s="193"/>
      <c r="V1100" s="193"/>
      <c r="W1100" s="193"/>
    </row>
    <row r="1101" customFormat="false" ht="15" hidden="false" customHeight="false" outlineLevel="0" collapsed="false">
      <c r="E1101" s="193"/>
      <c r="F1101" s="193"/>
      <c r="G1101" s="193"/>
      <c r="R1101" s="193"/>
      <c r="S1101" s="193"/>
      <c r="T1101" s="193"/>
      <c r="U1101" s="193"/>
      <c r="V1101" s="193"/>
      <c r="W1101" s="193"/>
    </row>
    <row r="1102" customFormat="false" ht="15" hidden="false" customHeight="false" outlineLevel="0" collapsed="false">
      <c r="E1102" s="193"/>
      <c r="F1102" s="193"/>
      <c r="G1102" s="193"/>
      <c r="R1102" s="193"/>
      <c r="S1102" s="193"/>
      <c r="T1102" s="193"/>
      <c r="U1102" s="193"/>
      <c r="V1102" s="193"/>
      <c r="W1102" s="193"/>
    </row>
    <row r="1103" customFormat="false" ht="15" hidden="false" customHeight="false" outlineLevel="0" collapsed="false">
      <c r="E1103" s="193"/>
      <c r="F1103" s="193"/>
      <c r="G1103" s="193"/>
      <c r="R1103" s="193"/>
      <c r="S1103" s="193"/>
      <c r="T1103" s="193"/>
      <c r="U1103" s="193"/>
      <c r="V1103" s="193"/>
      <c r="W1103" s="193"/>
    </row>
    <row r="1104" customFormat="false" ht="15" hidden="false" customHeight="false" outlineLevel="0" collapsed="false">
      <c r="E1104" s="193"/>
      <c r="F1104" s="193"/>
      <c r="G1104" s="193"/>
      <c r="R1104" s="193"/>
      <c r="S1104" s="193"/>
      <c r="T1104" s="193"/>
      <c r="U1104" s="193"/>
      <c r="V1104" s="193"/>
      <c r="W1104" s="193"/>
    </row>
    <row r="1105" customFormat="false" ht="15" hidden="false" customHeight="false" outlineLevel="0" collapsed="false">
      <c r="E1105" s="193"/>
      <c r="F1105" s="193"/>
      <c r="G1105" s="193"/>
      <c r="R1105" s="193"/>
      <c r="S1105" s="193"/>
      <c r="T1105" s="193"/>
      <c r="U1105" s="193"/>
      <c r="V1105" s="193"/>
      <c r="W1105" s="193"/>
    </row>
    <row r="1106" customFormat="false" ht="15" hidden="false" customHeight="false" outlineLevel="0" collapsed="false">
      <c r="E1106" s="193"/>
      <c r="F1106" s="193"/>
      <c r="G1106" s="193"/>
      <c r="R1106" s="193"/>
      <c r="S1106" s="193"/>
      <c r="T1106" s="193"/>
      <c r="U1106" s="193"/>
      <c r="V1106" s="193"/>
      <c r="W1106" s="193"/>
    </row>
    <row r="1107" customFormat="false" ht="15" hidden="false" customHeight="false" outlineLevel="0" collapsed="false">
      <c r="E1107" s="193"/>
      <c r="F1107" s="193"/>
      <c r="G1107" s="193"/>
      <c r="R1107" s="193"/>
      <c r="S1107" s="193"/>
      <c r="T1107" s="193"/>
      <c r="U1107" s="193"/>
      <c r="V1107" s="193"/>
      <c r="W1107" s="193"/>
    </row>
    <row r="1108" customFormat="false" ht="15" hidden="false" customHeight="false" outlineLevel="0" collapsed="false">
      <c r="E1108" s="193"/>
      <c r="F1108" s="193"/>
      <c r="G1108" s="193"/>
      <c r="R1108" s="193"/>
      <c r="S1108" s="193"/>
      <c r="T1108" s="193"/>
      <c r="U1108" s="193"/>
      <c r="V1108" s="193"/>
      <c r="W1108" s="193"/>
    </row>
    <row r="1109" customFormat="false" ht="15" hidden="false" customHeight="false" outlineLevel="0" collapsed="false">
      <c r="E1109" s="193"/>
      <c r="F1109" s="193"/>
      <c r="G1109" s="193"/>
      <c r="R1109" s="193"/>
      <c r="S1109" s="193"/>
      <c r="T1109" s="193"/>
      <c r="U1109" s="193"/>
      <c r="V1109" s="193"/>
      <c r="W1109" s="193"/>
    </row>
    <row r="1110" customFormat="false" ht="15" hidden="false" customHeight="false" outlineLevel="0" collapsed="false">
      <c r="E1110" s="193"/>
      <c r="F1110" s="193"/>
      <c r="G1110" s="193"/>
      <c r="R1110" s="193"/>
      <c r="S1110" s="193"/>
      <c r="T1110" s="193"/>
      <c r="U1110" s="193"/>
      <c r="V1110" s="193"/>
      <c r="W1110" s="193"/>
    </row>
    <row r="1111" customFormat="false" ht="15" hidden="false" customHeight="false" outlineLevel="0" collapsed="false">
      <c r="E1111" s="193"/>
      <c r="F1111" s="193"/>
      <c r="G1111" s="193"/>
      <c r="R1111" s="193"/>
      <c r="S1111" s="193"/>
      <c r="T1111" s="193"/>
      <c r="U1111" s="193"/>
      <c r="V1111" s="193"/>
      <c r="W1111" s="193"/>
    </row>
    <row r="1112" customFormat="false" ht="15" hidden="false" customHeight="false" outlineLevel="0" collapsed="false">
      <c r="E1112" s="193"/>
      <c r="F1112" s="193"/>
      <c r="G1112" s="193"/>
      <c r="R1112" s="193"/>
      <c r="S1112" s="193"/>
      <c r="T1112" s="193"/>
      <c r="U1112" s="193"/>
      <c r="V1112" s="193"/>
      <c r="W1112" s="193"/>
    </row>
    <row r="1113" customFormat="false" ht="15" hidden="false" customHeight="false" outlineLevel="0" collapsed="false">
      <c r="E1113" s="193"/>
      <c r="F1113" s="193"/>
      <c r="G1113" s="193"/>
      <c r="R1113" s="193"/>
      <c r="S1113" s="193"/>
      <c r="T1113" s="193"/>
      <c r="U1113" s="193"/>
      <c r="V1113" s="193"/>
      <c r="W1113" s="193"/>
    </row>
    <row r="1114" customFormat="false" ht="15" hidden="false" customHeight="false" outlineLevel="0" collapsed="false">
      <c r="E1114" s="193"/>
      <c r="F1114" s="193"/>
      <c r="G1114" s="193"/>
      <c r="R1114" s="193"/>
      <c r="S1114" s="193"/>
      <c r="T1114" s="193"/>
      <c r="U1114" s="193"/>
      <c r="V1114" s="193"/>
      <c r="W1114" s="193"/>
    </row>
    <row r="1115" customFormat="false" ht="15" hidden="false" customHeight="false" outlineLevel="0" collapsed="false">
      <c r="E1115" s="193"/>
      <c r="F1115" s="193"/>
      <c r="G1115" s="193"/>
      <c r="R1115" s="193"/>
      <c r="S1115" s="193"/>
      <c r="T1115" s="193"/>
      <c r="U1115" s="193"/>
      <c r="V1115" s="193"/>
      <c r="W1115" s="193"/>
    </row>
  </sheetData>
  <autoFilter ref="A13:W1070"/>
  <mergeCells count="9">
    <mergeCell ref="R10:T10"/>
    <mergeCell ref="U10:W10"/>
    <mergeCell ref="A11:A12"/>
    <mergeCell ref="B11:B12"/>
    <mergeCell ref="C11:C12"/>
    <mergeCell ref="D11:D12"/>
    <mergeCell ref="E11:G11"/>
    <mergeCell ref="R11:T11"/>
    <mergeCell ref="U11:W11"/>
  </mergeCells>
  <printOptions headings="false" gridLines="false" gridLinesSet="true" horizontalCentered="false" verticalCentered="false"/>
  <pageMargins left="0.590277777777778" right="0.196527777777778" top="0.196527777777778" bottom="0.196527777777778" header="0.511811023622047" footer="0.511811023622047"/>
  <pageSetup paperSize="9" scale="55"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5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4" activeCellId="0" sqref="B14"/>
    </sheetView>
  </sheetViews>
  <sheetFormatPr defaultColWidth="8.7109375" defaultRowHeight="15" zeroHeight="false" outlineLevelRow="0" outlineLevelCol="0"/>
  <cols>
    <col collapsed="false" customWidth="true" hidden="false" outlineLevel="0" max="1" min="1" style="1" width="26.14"/>
    <col collapsed="false" customWidth="true" hidden="false" outlineLevel="0" max="2" min="2" style="1" width="13.71"/>
    <col collapsed="false" customWidth="true" hidden="false" outlineLevel="0" max="6" min="3" style="1" width="12.71"/>
    <col collapsed="false" customWidth="true" hidden="false" outlineLevel="0" max="7" min="7" style="1" width="11.43"/>
    <col collapsed="false" customWidth="true" hidden="false" outlineLevel="0" max="8" min="8" style="1" width="14.71"/>
    <col collapsed="false" customWidth="true" hidden="false" outlineLevel="0" max="9" min="9" style="1" width="14.28"/>
    <col collapsed="false" customWidth="true" hidden="false" outlineLevel="0" max="10" min="10" style="1" width="13.71"/>
  </cols>
  <sheetData>
    <row r="1" customFormat="false" ht="15" hidden="false" customHeight="false" outlineLevel="0" collapsed="false">
      <c r="A1" s="12" t="s">
        <v>865</v>
      </c>
      <c r="B1" s="363" t="s">
        <v>866</v>
      </c>
      <c r="C1" s="363"/>
      <c r="D1" s="363"/>
      <c r="E1" s="363"/>
      <c r="F1" s="363" t="s">
        <v>867</v>
      </c>
      <c r="G1" s="363"/>
      <c r="H1" s="363" t="s">
        <v>867</v>
      </c>
    </row>
    <row r="2" s="367" customFormat="true" ht="28.5" hidden="false" customHeight="true" outlineLevel="0" collapsed="false">
      <c r="A2" s="364"/>
      <c r="B2" s="365" t="s">
        <v>868</v>
      </c>
      <c r="C2" s="365" t="s">
        <v>869</v>
      </c>
      <c r="D2" s="365" t="s">
        <v>870</v>
      </c>
      <c r="E2" s="365" t="s">
        <v>871</v>
      </c>
      <c r="F2" s="365" t="s">
        <v>872</v>
      </c>
      <c r="G2" s="366" t="s">
        <v>873</v>
      </c>
      <c r="H2" s="366" t="s">
        <v>874</v>
      </c>
      <c r="I2" s="366" t="s">
        <v>875</v>
      </c>
    </row>
    <row r="3" customFormat="false" ht="33.75" hidden="false" customHeight="true" outlineLevel="0" collapsed="false">
      <c r="A3" s="368" t="s">
        <v>876</v>
      </c>
      <c r="B3" s="369"/>
      <c r="C3" s="369"/>
      <c r="D3" s="369"/>
      <c r="E3" s="369"/>
      <c r="F3" s="369"/>
      <c r="G3" s="369"/>
      <c r="H3" s="369"/>
      <c r="I3" s="370" t="n">
        <f aca="false">SUM(B3:H3)</f>
        <v>0</v>
      </c>
      <c r="J3" s="367" t="s">
        <v>877</v>
      </c>
      <c r="K3" s="371"/>
      <c r="L3" s="371"/>
      <c r="M3" s="371"/>
      <c r="N3" s="371"/>
      <c r="O3" s="371"/>
    </row>
    <row r="4" customFormat="false" ht="30" hidden="false" customHeight="false" outlineLevel="0" collapsed="false">
      <c r="A4" s="368" t="s">
        <v>878</v>
      </c>
      <c r="B4" s="369"/>
      <c r="C4" s="369"/>
      <c r="D4" s="369"/>
      <c r="E4" s="369"/>
      <c r="F4" s="369"/>
      <c r="G4" s="369"/>
      <c r="H4" s="369"/>
      <c r="I4" s="370" t="n">
        <f aca="false">SUM(B4:H4)</f>
        <v>0</v>
      </c>
      <c r="J4" s="142" t="n">
        <f aca="false">I4+591100.5</f>
        <v>591100.5</v>
      </c>
    </row>
    <row r="5" customFormat="false" ht="15" hidden="false" customHeight="false" outlineLevel="0" collapsed="false">
      <c r="A5" s="372" t="s">
        <v>879</v>
      </c>
      <c r="B5" s="373" t="n">
        <f aca="false">B6+B7+B8+B9+B10+B11</f>
        <v>0</v>
      </c>
      <c r="C5" s="373" t="n">
        <f aca="false">C6+C7+C8+C9+C10+C11</f>
        <v>0</v>
      </c>
      <c r="D5" s="374" t="n">
        <f aca="false">D6+D7+D8+D9+D10+D11</f>
        <v>0</v>
      </c>
      <c r="E5" s="374" t="n">
        <f aca="false">E6+E7+E8+E9+E10+E11</f>
        <v>0</v>
      </c>
      <c r="F5" s="373" t="n">
        <f aca="false">F6+F7+F8+F9+F10+F11</f>
        <v>0</v>
      </c>
      <c r="G5" s="373" t="n">
        <f aca="false">G6+G7+G8+G9+G10+G11</f>
        <v>0</v>
      </c>
      <c r="H5" s="373" t="n">
        <f aca="false">H6+H7+H8+H9+H10+H11</f>
        <v>0</v>
      </c>
      <c r="I5" s="373" t="n">
        <f aca="false">SUM(B5:H5)</f>
        <v>0</v>
      </c>
      <c r="J5" s="142" t="n">
        <f aca="false">I5+(118675+232400.82)</f>
        <v>351075.82</v>
      </c>
    </row>
    <row r="6" customFormat="false" ht="15" hidden="false" customHeight="false" outlineLevel="0" collapsed="false">
      <c r="A6" s="375" t="s">
        <v>880</v>
      </c>
      <c r="B6" s="36"/>
      <c r="C6" s="36"/>
      <c r="D6" s="36"/>
      <c r="E6" s="36"/>
      <c r="F6" s="36"/>
      <c r="G6" s="36"/>
      <c r="H6" s="36"/>
      <c r="I6" s="376" t="n">
        <f aca="false">SUM(B6:H6)</f>
        <v>0</v>
      </c>
    </row>
    <row r="7" customFormat="false" ht="15" hidden="false" customHeight="false" outlineLevel="0" collapsed="false">
      <c r="A7" s="375" t="s">
        <v>881</v>
      </c>
      <c r="B7" s="36"/>
      <c r="C7" s="36"/>
      <c r="D7" s="36"/>
      <c r="E7" s="36"/>
      <c r="F7" s="36"/>
      <c r="G7" s="36"/>
      <c r="H7" s="36"/>
      <c r="I7" s="376" t="n">
        <f aca="false">SUM(B7:H7)</f>
        <v>0</v>
      </c>
    </row>
    <row r="8" customFormat="false" ht="15" hidden="false" customHeight="false" outlineLevel="0" collapsed="false">
      <c r="A8" s="375" t="s">
        <v>882</v>
      </c>
      <c r="B8" s="121"/>
      <c r="C8" s="36"/>
      <c r="D8" s="36"/>
      <c r="E8" s="36"/>
      <c r="F8" s="36"/>
      <c r="G8" s="36"/>
      <c r="H8" s="121"/>
      <c r="I8" s="376" t="n">
        <f aca="false">SUM(B8:H8)</f>
        <v>0</v>
      </c>
    </row>
    <row r="9" customFormat="false" ht="15" hidden="false" customHeight="false" outlineLevel="0" collapsed="false">
      <c r="A9" s="375" t="s">
        <v>883</v>
      </c>
      <c r="B9" s="36"/>
      <c r="C9" s="36"/>
      <c r="D9" s="36"/>
      <c r="E9" s="36"/>
      <c r="F9" s="36"/>
      <c r="G9" s="36"/>
      <c r="H9" s="36"/>
      <c r="I9" s="376" t="n">
        <f aca="false">SUM(B9:H9)</f>
        <v>0</v>
      </c>
    </row>
    <row r="10" customFormat="false" ht="15" hidden="false" customHeight="false" outlineLevel="0" collapsed="false">
      <c r="A10" s="375" t="s">
        <v>884</v>
      </c>
      <c r="B10" s="121"/>
      <c r="C10" s="121"/>
      <c r="D10" s="121"/>
      <c r="E10" s="36"/>
      <c r="F10" s="36"/>
      <c r="G10" s="36"/>
      <c r="H10" s="36"/>
      <c r="I10" s="376" t="n">
        <f aca="false">SUM(B10:H10)</f>
        <v>0</v>
      </c>
    </row>
    <row r="11" s="12" customFormat="true" ht="15" hidden="false" customHeight="false" outlineLevel="0" collapsed="false">
      <c r="A11" s="375" t="s">
        <v>885</v>
      </c>
      <c r="B11" s="36"/>
      <c r="C11" s="36"/>
      <c r="D11" s="121"/>
      <c r="E11" s="36"/>
      <c r="F11" s="36"/>
      <c r="G11" s="36"/>
      <c r="H11" s="36"/>
      <c r="I11" s="376" t="n">
        <f aca="false">SUM(B11:H11)</f>
        <v>0</v>
      </c>
    </row>
    <row r="12" s="12" customFormat="true" ht="14.25" hidden="false" customHeight="false" outlineLevel="0" collapsed="false">
      <c r="A12" s="377" t="s">
        <v>886</v>
      </c>
      <c r="B12" s="378" t="n">
        <f aca="false">+B5+B4+B3</f>
        <v>0</v>
      </c>
      <c r="C12" s="378" t="n">
        <f aca="false">+C5+C4+C3</f>
        <v>0</v>
      </c>
      <c r="D12" s="378" t="n">
        <f aca="false">+D5+D4+D3</f>
        <v>0</v>
      </c>
      <c r="E12" s="378" t="n">
        <f aca="false">+E5+E4+E3</f>
        <v>0</v>
      </c>
      <c r="F12" s="378" t="n">
        <f aca="false">+F5+F4+F3</f>
        <v>0</v>
      </c>
      <c r="G12" s="378" t="n">
        <f aca="false">+G5+G4+G3</f>
        <v>0</v>
      </c>
      <c r="H12" s="378" t="n">
        <f aca="false">+H5+H4+H3</f>
        <v>0</v>
      </c>
      <c r="I12" s="378" t="n">
        <f aca="false">+I5+I4+I3</f>
        <v>0</v>
      </c>
    </row>
    <row r="13" s="12" customFormat="true" ht="14.25" hidden="false" customHeight="false" outlineLevel="0" collapsed="false">
      <c r="A13" s="377" t="s">
        <v>887</v>
      </c>
      <c r="B13" s="378" t="n">
        <f aca="false">SUM(B14:B16)</f>
        <v>287500</v>
      </c>
      <c r="C13" s="378" t="n">
        <f aca="false">SUM(C14:C16)</f>
        <v>0</v>
      </c>
      <c r="D13" s="378" t="n">
        <f aca="false">SUM(D14:D16)</f>
        <v>0</v>
      </c>
      <c r="E13" s="378" t="n">
        <f aca="false">SUM(E14:E16)</f>
        <v>0</v>
      </c>
      <c r="F13" s="378" t="n">
        <f aca="false">SUM(F14:F16)</f>
        <v>0</v>
      </c>
      <c r="G13" s="378" t="n">
        <f aca="false">SUM(G14:G16)</f>
        <v>0</v>
      </c>
      <c r="H13" s="378" t="n">
        <f aca="false">SUM(H14:H16)</f>
        <v>5709865.56</v>
      </c>
      <c r="I13" s="378" t="n">
        <f aca="false">SUM(B13:H13)</f>
        <v>5997365.56</v>
      </c>
    </row>
    <row r="14" s="12" customFormat="true" ht="15" hidden="false" customHeight="false" outlineLevel="0" collapsed="false">
      <c r="A14" s="379" t="s">
        <v>888</v>
      </c>
      <c r="B14" s="380" t="n">
        <f aca="false">'Утверждено (МЗ,ИЦ,КАП)'!J97</f>
        <v>287500</v>
      </c>
      <c r="C14" s="380"/>
      <c r="D14" s="380"/>
      <c r="E14" s="380"/>
      <c r="F14" s="380"/>
      <c r="G14" s="380"/>
      <c r="H14" s="380" t="n">
        <f aca="false">'Утверждено (ПДД)'!E431+'Утверждено (ПДД)'!E842+'Утверждено (ПДД)'!E881+'Утверждено (ПДД)'!E341</f>
        <v>5541566.56</v>
      </c>
      <c r="I14" s="376" t="n">
        <f aca="false">SUM(B14:H14)</f>
        <v>5829066.56</v>
      </c>
    </row>
    <row r="15" s="12" customFormat="true" ht="15" hidden="false" customHeight="false" outlineLevel="0" collapsed="false">
      <c r="A15" s="379" t="s">
        <v>889</v>
      </c>
      <c r="B15" s="380"/>
      <c r="C15" s="380"/>
      <c r="D15" s="380"/>
      <c r="E15" s="380"/>
      <c r="F15" s="380"/>
      <c r="G15" s="380"/>
      <c r="H15" s="380" t="n">
        <f aca="false">'Утверждено (ПДД)'!E126</f>
        <v>148799</v>
      </c>
      <c r="I15" s="376" t="n">
        <f aca="false">SUM(B15:H15)</f>
        <v>148799</v>
      </c>
    </row>
    <row r="16" s="12" customFormat="true" ht="15" hidden="false" customHeight="false" outlineLevel="0" collapsed="false">
      <c r="A16" s="379" t="s">
        <v>890</v>
      </c>
      <c r="B16" s="380"/>
      <c r="C16" s="380"/>
      <c r="D16" s="380"/>
      <c r="E16" s="380"/>
      <c r="F16" s="380"/>
      <c r="G16" s="380"/>
      <c r="H16" s="380" t="n">
        <f aca="false">'Утверждено (ПДД)'!E127</f>
        <v>19500</v>
      </c>
      <c r="I16" s="376" t="n">
        <f aca="false">SUM(B16:H16)</f>
        <v>19500</v>
      </c>
    </row>
    <row r="17" s="12" customFormat="true" ht="14.25" hidden="false" customHeight="false" outlineLevel="0" collapsed="false">
      <c r="A17" s="381"/>
      <c r="B17" s="382"/>
      <c r="C17" s="382"/>
      <c r="D17" s="382"/>
      <c r="E17" s="382"/>
      <c r="F17" s="382"/>
      <c r="G17" s="382"/>
      <c r="H17" s="382"/>
      <c r="I17" s="382"/>
    </row>
    <row r="18" customFormat="false" ht="15" hidden="false" customHeight="false" outlineLevel="0" collapsed="false">
      <c r="A18" s="381"/>
      <c r="B18" s="382"/>
      <c r="C18" s="382"/>
      <c r="D18" s="382"/>
      <c r="E18" s="382"/>
      <c r="F18" s="382"/>
      <c r="G18" s="382"/>
      <c r="H18" s="382"/>
      <c r="I18" s="382"/>
    </row>
    <row r="19" s="367" customFormat="true" ht="15" hidden="false" customHeight="false" outlineLevel="0" collapsed="false">
      <c r="A19" s="381" t="s">
        <v>891</v>
      </c>
      <c r="B19" s="383" t="s">
        <v>866</v>
      </c>
      <c r="C19" s="383"/>
      <c r="D19" s="383"/>
      <c r="E19" s="384"/>
      <c r="F19" s="367" t="s">
        <v>867</v>
      </c>
      <c r="H19" s="367" t="s">
        <v>867</v>
      </c>
    </row>
    <row r="20" s="367" customFormat="true" ht="33" hidden="false" customHeight="true" outlineLevel="0" collapsed="false">
      <c r="A20" s="364"/>
      <c r="B20" s="365" t="s">
        <v>868</v>
      </c>
      <c r="C20" s="365" t="s">
        <v>869</v>
      </c>
      <c r="D20" s="365" t="s">
        <v>870</v>
      </c>
      <c r="E20" s="365" t="s">
        <v>871</v>
      </c>
      <c r="F20" s="365" t="s">
        <v>872</v>
      </c>
      <c r="G20" s="366" t="s">
        <v>873</v>
      </c>
      <c r="H20" s="366" t="s">
        <v>874</v>
      </c>
      <c r="I20" s="366" t="s">
        <v>875</v>
      </c>
    </row>
    <row r="21" customFormat="false" ht="30" hidden="false" customHeight="true" outlineLevel="0" collapsed="false">
      <c r="A21" s="368" t="s">
        <v>876</v>
      </c>
      <c r="B21" s="369"/>
      <c r="C21" s="385"/>
      <c r="D21" s="385"/>
      <c r="E21" s="385"/>
      <c r="F21" s="385"/>
      <c r="G21" s="385"/>
      <c r="H21" s="369"/>
      <c r="I21" s="370" t="n">
        <f aca="false">SUM(B21:H21)</f>
        <v>0</v>
      </c>
      <c r="J21" s="367"/>
    </row>
    <row r="22" customFormat="false" ht="30" hidden="false" customHeight="true" outlineLevel="0" collapsed="false">
      <c r="A22" s="368" t="s">
        <v>878</v>
      </c>
      <c r="B22" s="369"/>
      <c r="C22" s="369"/>
      <c r="D22" s="369"/>
      <c r="E22" s="369"/>
      <c r="F22" s="369"/>
      <c r="G22" s="369"/>
      <c r="H22" s="369"/>
      <c r="I22" s="370" t="n">
        <f aca="false">SUM(B22:H22)</f>
        <v>0</v>
      </c>
    </row>
    <row r="23" customFormat="false" ht="15" hidden="false" customHeight="false" outlineLevel="0" collapsed="false">
      <c r="A23" s="372" t="s">
        <v>879</v>
      </c>
      <c r="B23" s="373" t="n">
        <f aca="false">B24+B25+B26+B27+B28+B29</f>
        <v>0</v>
      </c>
      <c r="C23" s="373" t="n">
        <f aca="false">C24+C25+C26+C27+C28+C29</f>
        <v>0</v>
      </c>
      <c r="D23" s="373" t="n">
        <f aca="false">D24+D25+D26+D27+D28+D29</f>
        <v>0</v>
      </c>
      <c r="E23" s="373" t="n">
        <f aca="false">E24+E25+E26+E27+E28+E29</f>
        <v>0</v>
      </c>
      <c r="F23" s="373" t="n">
        <f aca="false">F24+F25+F26+F27+F28+F29</f>
        <v>0</v>
      </c>
      <c r="G23" s="373" t="n">
        <f aca="false">G24+G25+G26+G27+G28+G29</f>
        <v>0</v>
      </c>
      <c r="H23" s="373" t="n">
        <f aca="false">H24+H25+H26+H27+H28+H29</f>
        <v>0</v>
      </c>
      <c r="I23" s="373" t="n">
        <f aca="false">SUM(B23:H23)</f>
        <v>0</v>
      </c>
    </row>
    <row r="24" customFormat="false" ht="15" hidden="false" customHeight="false" outlineLevel="0" collapsed="false">
      <c r="A24" s="375" t="s">
        <v>880</v>
      </c>
      <c r="B24" s="121"/>
      <c r="C24" s="121"/>
      <c r="D24" s="121"/>
      <c r="E24" s="121"/>
      <c r="F24" s="121"/>
      <c r="G24" s="121"/>
      <c r="H24" s="121"/>
      <c r="I24" s="376" t="n">
        <f aca="false">SUM(B24:H24)</f>
        <v>0</v>
      </c>
    </row>
    <row r="25" customFormat="false" ht="15" hidden="false" customHeight="false" outlineLevel="0" collapsed="false">
      <c r="A25" s="375" t="s">
        <v>881</v>
      </c>
      <c r="B25" s="121"/>
      <c r="C25" s="121"/>
      <c r="D25" s="121"/>
      <c r="E25" s="121"/>
      <c r="F25" s="121"/>
      <c r="G25" s="121"/>
      <c r="H25" s="121"/>
      <c r="I25" s="376" t="n">
        <f aca="false">SUM(B25:H25)</f>
        <v>0</v>
      </c>
    </row>
    <row r="26" customFormat="false" ht="15" hidden="false" customHeight="false" outlineLevel="0" collapsed="false">
      <c r="A26" s="375" t="s">
        <v>882</v>
      </c>
      <c r="B26" s="121"/>
      <c r="C26" s="121"/>
      <c r="D26" s="121"/>
      <c r="E26" s="121"/>
      <c r="F26" s="121"/>
      <c r="G26" s="121"/>
      <c r="H26" s="121"/>
      <c r="I26" s="376" t="n">
        <f aca="false">SUM(B26:H26)</f>
        <v>0</v>
      </c>
    </row>
    <row r="27" customFormat="false" ht="15" hidden="false" customHeight="false" outlineLevel="0" collapsed="false">
      <c r="A27" s="375" t="s">
        <v>883</v>
      </c>
      <c r="B27" s="121"/>
      <c r="C27" s="121"/>
      <c r="D27" s="121"/>
      <c r="E27" s="121"/>
      <c r="F27" s="121"/>
      <c r="G27" s="121"/>
      <c r="H27" s="121"/>
      <c r="I27" s="376" t="n">
        <f aca="false">SUM(B27:H27)</f>
        <v>0</v>
      </c>
    </row>
    <row r="28" customFormat="false" ht="15" hidden="false" customHeight="false" outlineLevel="0" collapsed="false">
      <c r="A28" s="375" t="s">
        <v>884</v>
      </c>
      <c r="B28" s="121"/>
      <c r="C28" s="121"/>
      <c r="D28" s="121"/>
      <c r="E28" s="121"/>
      <c r="F28" s="121"/>
      <c r="G28" s="121"/>
      <c r="H28" s="121"/>
      <c r="I28" s="376" t="n">
        <f aca="false">SUM(B28:H28)</f>
        <v>0</v>
      </c>
    </row>
    <row r="29" customFormat="false" ht="15" hidden="false" customHeight="false" outlineLevel="0" collapsed="false">
      <c r="A29" s="375" t="s">
        <v>885</v>
      </c>
      <c r="B29" s="121"/>
      <c r="C29" s="121"/>
      <c r="D29" s="121"/>
      <c r="E29" s="121"/>
      <c r="F29" s="121"/>
      <c r="G29" s="121"/>
      <c r="H29" s="121"/>
      <c r="I29" s="376" t="n">
        <f aca="false">SUM(B29:H29)</f>
        <v>0</v>
      </c>
    </row>
    <row r="30" s="12" customFormat="true" ht="14.25" hidden="false" customHeight="false" outlineLevel="0" collapsed="false">
      <c r="A30" s="377" t="s">
        <v>886</v>
      </c>
      <c r="B30" s="378" t="n">
        <f aca="false">+B23+B22+B21</f>
        <v>0</v>
      </c>
      <c r="C30" s="378" t="n">
        <f aca="false">+C23+C22+C21</f>
        <v>0</v>
      </c>
      <c r="D30" s="378" t="n">
        <f aca="false">+D23+D22+D21</f>
        <v>0</v>
      </c>
      <c r="E30" s="378" t="n">
        <f aca="false">+E23+E22+E21</f>
        <v>0</v>
      </c>
      <c r="F30" s="378" t="n">
        <f aca="false">+F23+F22+F21</f>
        <v>0</v>
      </c>
      <c r="G30" s="378" t="n">
        <f aca="false">+G23+G22+G21</f>
        <v>0</v>
      </c>
      <c r="H30" s="378" t="n">
        <f aca="false">+H23+H22+H21</f>
        <v>0</v>
      </c>
      <c r="I30" s="378" t="n">
        <f aca="false">+I23+I22+I21</f>
        <v>0</v>
      </c>
    </row>
    <row r="31" s="12" customFormat="true" ht="14.25" hidden="false" customHeight="false" outlineLevel="0" collapsed="false">
      <c r="A31" s="377" t="s">
        <v>887</v>
      </c>
      <c r="B31" s="378" t="n">
        <f aca="false">SUM(B32:B34)</f>
        <v>181600</v>
      </c>
      <c r="C31" s="378" t="n">
        <f aca="false">SUM(C32:C34)</f>
        <v>0</v>
      </c>
      <c r="D31" s="378" t="n">
        <f aca="false">SUM(D32:D34)</f>
        <v>0</v>
      </c>
      <c r="E31" s="378" t="n">
        <f aca="false">SUM(E32:E34)</f>
        <v>0</v>
      </c>
      <c r="F31" s="378" t="n">
        <f aca="false">SUM(F32:F34)</f>
        <v>0</v>
      </c>
      <c r="G31" s="378" t="n">
        <f aca="false">SUM(G32:G34)</f>
        <v>0</v>
      </c>
      <c r="H31" s="378" t="n">
        <f aca="false">SUM(H32:H34)</f>
        <v>5194200</v>
      </c>
      <c r="I31" s="378" t="n">
        <f aca="false">SUM(B31:H31)</f>
        <v>5375800</v>
      </c>
    </row>
    <row r="32" s="12" customFormat="true" ht="15" hidden="false" customHeight="false" outlineLevel="0" collapsed="false">
      <c r="A32" s="379" t="s">
        <v>888</v>
      </c>
      <c r="B32" s="380" t="n">
        <f aca="false">'Утверждено (МЗ,ИЦ,КАП)'!K97</f>
        <v>181600</v>
      </c>
      <c r="C32" s="380"/>
      <c r="D32" s="380"/>
      <c r="E32" s="380"/>
      <c r="F32" s="380"/>
      <c r="G32" s="380"/>
      <c r="H32" s="380" t="n">
        <f aca="false">'Утверждено (ПДД)'!F431+'Утверждено (ПДД)'!F842+'Утверждено (ПДД)'!F881</f>
        <v>5025901</v>
      </c>
      <c r="I32" s="376" t="n">
        <f aca="false">SUM(B32:H32)</f>
        <v>5207501</v>
      </c>
    </row>
    <row r="33" s="12" customFormat="true" ht="15" hidden="false" customHeight="false" outlineLevel="0" collapsed="false">
      <c r="A33" s="379" t="s">
        <v>889</v>
      </c>
      <c r="B33" s="380"/>
      <c r="C33" s="380"/>
      <c r="D33" s="380"/>
      <c r="E33" s="380"/>
      <c r="F33" s="380"/>
      <c r="G33" s="380"/>
      <c r="H33" s="380" t="n">
        <f aca="false">'Утверждено (ПДД)'!F126</f>
        <v>148799</v>
      </c>
      <c r="I33" s="376" t="n">
        <f aca="false">SUM(B33:H33)</f>
        <v>148799</v>
      </c>
    </row>
    <row r="34" s="12" customFormat="true" ht="15" hidden="false" customHeight="false" outlineLevel="0" collapsed="false">
      <c r="A34" s="379" t="s">
        <v>890</v>
      </c>
      <c r="B34" s="380"/>
      <c r="C34" s="380"/>
      <c r="D34" s="380"/>
      <c r="E34" s="380"/>
      <c r="F34" s="380"/>
      <c r="G34" s="380"/>
      <c r="H34" s="380" t="n">
        <f aca="false">'Утверждено (ПДД)'!F127</f>
        <v>19500</v>
      </c>
      <c r="I34" s="376" t="n">
        <f aca="false">SUM(B34:H34)</f>
        <v>19500</v>
      </c>
    </row>
    <row r="37" customFormat="false" ht="28.5" hidden="false" customHeight="true" outlineLevel="0" collapsed="false">
      <c r="A37" s="381" t="s">
        <v>892</v>
      </c>
      <c r="B37" s="383" t="s">
        <v>866</v>
      </c>
      <c r="C37" s="383"/>
      <c r="D37" s="383"/>
      <c r="E37" s="384"/>
      <c r="F37" s="1" t="s">
        <v>867</v>
      </c>
      <c r="H37" s="1" t="s">
        <v>867</v>
      </c>
    </row>
    <row r="38" s="367" customFormat="true" ht="33" hidden="false" customHeight="true" outlineLevel="0" collapsed="false">
      <c r="A38" s="364"/>
      <c r="B38" s="365" t="s">
        <v>868</v>
      </c>
      <c r="C38" s="365" t="s">
        <v>869</v>
      </c>
      <c r="D38" s="365" t="s">
        <v>870</v>
      </c>
      <c r="E38" s="365" t="s">
        <v>871</v>
      </c>
      <c r="F38" s="365" t="s">
        <v>872</v>
      </c>
      <c r="G38" s="366" t="s">
        <v>873</v>
      </c>
      <c r="H38" s="366" t="s">
        <v>874</v>
      </c>
      <c r="I38" s="366" t="s">
        <v>875</v>
      </c>
    </row>
    <row r="39" customFormat="false" ht="30" hidden="false" customHeight="true" outlineLevel="0" collapsed="false">
      <c r="A39" s="368" t="s">
        <v>876</v>
      </c>
      <c r="B39" s="369" t="n">
        <v>0</v>
      </c>
      <c r="C39" s="385"/>
      <c r="D39" s="385"/>
      <c r="E39" s="385"/>
      <c r="F39" s="385"/>
      <c r="G39" s="385"/>
      <c r="H39" s="385"/>
      <c r="I39" s="370" t="n">
        <f aca="false">SUM(B39:H39)</f>
        <v>0</v>
      </c>
      <c r="J39" s="1" t="s">
        <v>893</v>
      </c>
    </row>
    <row r="40" customFormat="false" ht="15" hidden="false" customHeight="false" outlineLevel="0" collapsed="false">
      <c r="A40" s="372" t="s">
        <v>894</v>
      </c>
      <c r="B40" s="373" t="n">
        <f aca="false">B41+B42+B43+B44+B45+B46</f>
        <v>0</v>
      </c>
      <c r="C40" s="373" t="n">
        <f aca="false">C41+C42+C43+C44+C45+C46</f>
        <v>0</v>
      </c>
      <c r="D40" s="373" t="n">
        <f aca="false">D41+D42+D43+D44+D45+D46</f>
        <v>0</v>
      </c>
      <c r="E40" s="373" t="n">
        <f aca="false">E41+E42+E43+E44+E45+E46</f>
        <v>0</v>
      </c>
      <c r="F40" s="373" t="n">
        <f aca="false">F41+F42+F43+F44+F45+F46</f>
        <v>0</v>
      </c>
      <c r="G40" s="373" t="n">
        <f aca="false">G41+G42+G43+G44+G45+G46</f>
        <v>0</v>
      </c>
      <c r="H40" s="373" t="n">
        <f aca="false">H41+H42+H43+H44+H45+H46</f>
        <v>0</v>
      </c>
      <c r="I40" s="373" t="n">
        <f aca="false">SUM(B40:H40)</f>
        <v>0</v>
      </c>
    </row>
    <row r="41" customFormat="false" ht="15" hidden="false" customHeight="false" outlineLevel="0" collapsed="false">
      <c r="A41" s="375" t="s">
        <v>880</v>
      </c>
      <c r="B41" s="36"/>
      <c r="C41" s="36"/>
      <c r="D41" s="36"/>
      <c r="E41" s="36"/>
      <c r="F41" s="36"/>
      <c r="G41" s="36"/>
      <c r="H41" s="36"/>
      <c r="I41" s="376" t="n">
        <f aca="false">SUM(B41:H41)</f>
        <v>0</v>
      </c>
    </row>
    <row r="42" customFormat="false" ht="15" hidden="false" customHeight="false" outlineLevel="0" collapsed="false">
      <c r="A42" s="375" t="s">
        <v>881</v>
      </c>
      <c r="B42" s="36"/>
      <c r="C42" s="36"/>
      <c r="D42" s="36"/>
      <c r="E42" s="36"/>
      <c r="F42" s="36"/>
      <c r="G42" s="36"/>
      <c r="H42" s="36"/>
      <c r="I42" s="376" t="n">
        <f aca="false">SUM(B42:H42)</f>
        <v>0</v>
      </c>
    </row>
    <row r="43" customFormat="false" ht="15" hidden="false" customHeight="false" outlineLevel="0" collapsed="false">
      <c r="A43" s="375" t="s">
        <v>882</v>
      </c>
      <c r="B43" s="36"/>
      <c r="C43" s="36"/>
      <c r="D43" s="36"/>
      <c r="E43" s="36"/>
      <c r="F43" s="36"/>
      <c r="G43" s="36"/>
      <c r="H43" s="36"/>
      <c r="I43" s="376" t="n">
        <f aca="false">SUM(B43:H43)</f>
        <v>0</v>
      </c>
    </row>
    <row r="44" customFormat="false" ht="15" hidden="false" customHeight="false" outlineLevel="0" collapsed="false">
      <c r="A44" s="375" t="s">
        <v>883</v>
      </c>
      <c r="B44" s="36"/>
      <c r="C44" s="36"/>
      <c r="D44" s="36"/>
      <c r="E44" s="36"/>
      <c r="F44" s="36"/>
      <c r="G44" s="36"/>
      <c r="H44" s="36"/>
      <c r="I44" s="376" t="n">
        <f aca="false">SUM(B44:H44)</f>
        <v>0</v>
      </c>
    </row>
    <row r="45" customFormat="false" ht="15" hidden="false" customHeight="false" outlineLevel="0" collapsed="false">
      <c r="A45" s="375" t="s">
        <v>884</v>
      </c>
      <c r="B45" s="36"/>
      <c r="C45" s="36"/>
      <c r="D45" s="36"/>
      <c r="E45" s="36"/>
      <c r="F45" s="36"/>
      <c r="G45" s="36"/>
      <c r="H45" s="36"/>
      <c r="I45" s="376" t="n">
        <f aca="false">SUM(B45:H45)</f>
        <v>0</v>
      </c>
    </row>
    <row r="46" customFormat="false" ht="15" hidden="false" customHeight="false" outlineLevel="0" collapsed="false">
      <c r="A46" s="375" t="s">
        <v>885</v>
      </c>
      <c r="B46" s="36"/>
      <c r="C46" s="36"/>
      <c r="D46" s="36"/>
      <c r="E46" s="36"/>
      <c r="F46" s="36"/>
      <c r="G46" s="36"/>
      <c r="H46" s="36"/>
      <c r="I46" s="376" t="n">
        <f aca="false">SUM(B46:H46)</f>
        <v>0</v>
      </c>
    </row>
    <row r="47" s="12" customFormat="true" ht="14.25" hidden="false" customHeight="false" outlineLevel="0" collapsed="false">
      <c r="A47" s="377" t="s">
        <v>886</v>
      </c>
      <c r="B47" s="378" t="n">
        <f aca="false">+B40+B39</f>
        <v>0</v>
      </c>
      <c r="C47" s="378" t="n">
        <f aca="false">+C40+C39</f>
        <v>0</v>
      </c>
      <c r="D47" s="378" t="n">
        <f aca="false">+D40+D39</f>
        <v>0</v>
      </c>
      <c r="E47" s="378" t="n">
        <f aca="false">+E40+E39</f>
        <v>0</v>
      </c>
      <c r="F47" s="378" t="n">
        <f aca="false">+F40+F39</f>
        <v>0</v>
      </c>
      <c r="G47" s="378" t="n">
        <f aca="false">+G40+G39</f>
        <v>0</v>
      </c>
      <c r="H47" s="378" t="n">
        <f aca="false">+H40+H39</f>
        <v>0</v>
      </c>
      <c r="I47" s="378" t="n">
        <f aca="false">+I40+I39</f>
        <v>0</v>
      </c>
    </row>
    <row r="48" s="12" customFormat="true" ht="14.25" hidden="false" customHeight="false" outlineLevel="0" collapsed="false">
      <c r="A48" s="377" t="s">
        <v>887</v>
      </c>
      <c r="B48" s="378" t="n">
        <f aca="false">SUM(B49:B51)</f>
        <v>181600</v>
      </c>
      <c r="C48" s="378" t="n">
        <f aca="false">SUM(C49:C51)</f>
        <v>0</v>
      </c>
      <c r="D48" s="378" t="n">
        <f aca="false">SUM(D49:D51)</f>
        <v>0</v>
      </c>
      <c r="E48" s="378" t="n">
        <f aca="false">SUM(E49:E51)</f>
        <v>0</v>
      </c>
      <c r="F48" s="378" t="n">
        <f aca="false">SUM(F49:F51)</f>
        <v>0</v>
      </c>
      <c r="G48" s="378" t="n">
        <f aca="false">SUM(G49:G51)</f>
        <v>0</v>
      </c>
      <c r="H48" s="378" t="n">
        <f aca="false">SUM(H49:H51)</f>
        <v>5194200</v>
      </c>
      <c r="I48" s="378" t="n">
        <f aca="false">SUM(B48:H48)</f>
        <v>5375800</v>
      </c>
    </row>
    <row r="49" s="12" customFormat="true" ht="15" hidden="false" customHeight="false" outlineLevel="0" collapsed="false">
      <c r="A49" s="379" t="s">
        <v>888</v>
      </c>
      <c r="B49" s="380" t="n">
        <f aca="false">'Утверждено (МЗ,ИЦ,КАП)'!L97</f>
        <v>181600</v>
      </c>
      <c r="C49" s="380"/>
      <c r="D49" s="380"/>
      <c r="E49" s="380"/>
      <c r="F49" s="380"/>
      <c r="G49" s="380"/>
      <c r="H49" s="380" t="n">
        <f aca="false">'Утверждено (ПДД)'!G431+'Утверждено (ПДД)'!G842+'Утверждено (ПДД)'!G881</f>
        <v>5025901</v>
      </c>
      <c r="I49" s="376" t="n">
        <f aca="false">SUM(B49:H49)</f>
        <v>5207501</v>
      </c>
    </row>
    <row r="50" s="12" customFormat="true" ht="15" hidden="false" customHeight="false" outlineLevel="0" collapsed="false">
      <c r="A50" s="379" t="s">
        <v>889</v>
      </c>
      <c r="B50" s="380"/>
      <c r="C50" s="380"/>
      <c r="D50" s="380"/>
      <c r="E50" s="380"/>
      <c r="F50" s="380"/>
      <c r="G50" s="380"/>
      <c r="H50" s="380" t="n">
        <f aca="false">'Утверждено (ПДД)'!G126</f>
        <v>148799</v>
      </c>
      <c r="I50" s="376" t="n">
        <f aca="false">SUM(B50:H50)</f>
        <v>148799</v>
      </c>
    </row>
    <row r="51" s="12" customFormat="true" ht="15" hidden="false" customHeight="false" outlineLevel="0" collapsed="false">
      <c r="A51" s="379" t="s">
        <v>890</v>
      </c>
      <c r="B51" s="380"/>
      <c r="C51" s="380"/>
      <c r="D51" s="380"/>
      <c r="E51" s="380"/>
      <c r="F51" s="380"/>
      <c r="G51" s="380"/>
      <c r="H51" s="380" t="n">
        <f aca="false">'Утверждено (ПДД)'!G127</f>
        <v>19500</v>
      </c>
      <c r="I51" s="376" t="n">
        <f aca="false">SUM(B51:H51)</f>
        <v>19500</v>
      </c>
    </row>
  </sheetData>
  <mergeCells count="2">
    <mergeCell ref="B19:D19"/>
    <mergeCell ref="B37:D3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28"/>
  <sheetViews>
    <sheetView showFormulas="false" showGridLines="true" showRowColHeaders="true" showZeros="true" rightToLeft="false" tabSelected="false" showOutlineSymbols="true" defaultGridColor="true" view="pageBreakPreview" topLeftCell="A1" colorId="64" zoomScale="100" zoomScaleNormal="80" zoomScalePageLayoutView="100" workbookViewId="0">
      <pane xSplit="3" ySplit="4" topLeftCell="D5" activePane="bottomRight" state="frozen"/>
      <selection pane="topLeft" activeCell="A1" activeCellId="0" sqref="A1"/>
      <selection pane="topRight" activeCell="D1" activeCellId="0" sqref="D1"/>
      <selection pane="bottomLeft" activeCell="A5" activeCellId="0" sqref="A5"/>
      <selection pane="bottomRight" activeCell="F10" activeCellId="0" sqref="F10"/>
    </sheetView>
  </sheetViews>
  <sheetFormatPr defaultColWidth="8.7109375" defaultRowHeight="15" zeroHeight="false" outlineLevelRow="0" outlineLevelCol="0"/>
  <cols>
    <col collapsed="false" customWidth="true" hidden="false" outlineLevel="0" max="1" min="1" style="1" width="21.28"/>
    <col collapsed="false" customWidth="true" hidden="false" outlineLevel="0" max="2" min="2" style="1" width="35"/>
    <col collapsed="false" customWidth="true" hidden="false" outlineLevel="0" max="3" min="3" style="1" width="7.71"/>
    <col collapsed="false" customWidth="true" hidden="false" outlineLevel="0" max="6" min="4" style="1" width="13.57"/>
    <col collapsed="false" customWidth="true" hidden="false" outlineLevel="0" max="9" min="7" style="1" width="12"/>
    <col collapsed="false" customWidth="true" hidden="false" outlineLevel="0" max="10" min="10" style="1" width="12.71"/>
    <col collapsed="false" customWidth="true" hidden="false" outlineLevel="0" max="11" min="11" style="1" width="12.43"/>
    <col collapsed="false" customWidth="true" hidden="false" outlineLevel="0" max="12" min="12" style="1" width="12"/>
    <col collapsed="false" customWidth="true" hidden="false" outlineLevel="0" max="13" min="13" style="1" width="14"/>
    <col collapsed="false" customWidth="true" hidden="false" outlineLevel="0" max="15" min="14" style="1" width="12"/>
    <col collapsed="false" customWidth="true" hidden="false" outlineLevel="0" max="16" min="16" style="1" width="14.71"/>
    <col collapsed="false" customWidth="true" hidden="false" outlineLevel="0" max="17" min="17" style="1" width="13.57"/>
    <col collapsed="false" customWidth="true" hidden="false" outlineLevel="0" max="18" min="18" style="1" width="15"/>
    <col collapsed="false" customWidth="true" hidden="false" outlineLevel="0" max="21" min="19" style="1" width="13.28"/>
    <col collapsed="false" customWidth="true" hidden="false" outlineLevel="0" max="22" min="22" style="1" width="14"/>
    <col collapsed="false" customWidth="true" hidden="false" outlineLevel="0" max="23" min="23" style="1" width="15"/>
    <col collapsed="false" customWidth="true" hidden="false" outlineLevel="0" max="24" min="24" style="1" width="16"/>
  </cols>
  <sheetData>
    <row r="1" customFormat="false" ht="15" hidden="false" customHeight="true" outlineLevel="0" collapsed="false">
      <c r="B1" s="386" t="s">
        <v>895</v>
      </c>
      <c r="C1" s="387" t="s">
        <v>509</v>
      </c>
      <c r="D1" s="388" t="s">
        <v>896</v>
      </c>
      <c r="E1" s="388"/>
      <c r="F1" s="388"/>
      <c r="G1" s="389" t="s">
        <v>897</v>
      </c>
      <c r="H1" s="389"/>
      <c r="I1" s="389"/>
      <c r="J1" s="389"/>
      <c r="K1" s="389"/>
      <c r="L1" s="389"/>
      <c r="M1" s="389"/>
      <c r="N1" s="389"/>
      <c r="O1" s="389"/>
      <c r="P1" s="32" t="s">
        <v>898</v>
      </c>
      <c r="Q1" s="32"/>
      <c r="R1" s="32"/>
      <c r="S1" s="32"/>
      <c r="T1" s="32"/>
      <c r="U1" s="32"/>
      <c r="V1" s="32"/>
      <c r="W1" s="32"/>
      <c r="X1" s="32"/>
    </row>
    <row r="2" customFormat="false" ht="15.75" hidden="false" customHeight="true" outlineLevel="0" collapsed="false">
      <c r="B2" s="386"/>
      <c r="C2" s="387"/>
      <c r="D2" s="388"/>
      <c r="E2" s="388"/>
      <c r="F2" s="388"/>
      <c r="G2" s="390" t="s">
        <v>899</v>
      </c>
      <c r="H2" s="390"/>
      <c r="I2" s="390"/>
      <c r="J2" s="391" t="s">
        <v>900</v>
      </c>
      <c r="K2" s="391"/>
      <c r="L2" s="391"/>
      <c r="M2" s="391"/>
      <c r="N2" s="391"/>
      <c r="O2" s="391"/>
      <c r="P2" s="391" t="s">
        <v>901</v>
      </c>
      <c r="Q2" s="391"/>
      <c r="R2" s="391"/>
      <c r="S2" s="392" t="s">
        <v>902</v>
      </c>
      <c r="T2" s="392"/>
      <c r="U2" s="392"/>
      <c r="V2" s="392"/>
      <c r="W2" s="392"/>
      <c r="X2" s="392"/>
    </row>
    <row r="3" customFormat="false" ht="15" hidden="false" customHeight="true" outlineLevel="0" collapsed="false">
      <c r="B3" s="393" t="s">
        <v>903</v>
      </c>
      <c r="C3" s="387"/>
      <c r="D3" s="388"/>
      <c r="E3" s="388"/>
      <c r="F3" s="388"/>
      <c r="G3" s="390"/>
      <c r="H3" s="390"/>
      <c r="I3" s="390"/>
      <c r="J3" s="391" t="s">
        <v>904</v>
      </c>
      <c r="K3" s="391"/>
      <c r="L3" s="391"/>
      <c r="M3" s="391" t="s">
        <v>905</v>
      </c>
      <c r="N3" s="391"/>
      <c r="O3" s="391"/>
      <c r="P3" s="391"/>
      <c r="Q3" s="391"/>
      <c r="R3" s="391"/>
      <c r="S3" s="394" t="s">
        <v>906</v>
      </c>
      <c r="T3" s="394"/>
      <c r="U3" s="394"/>
      <c r="V3" s="394" t="s">
        <v>907</v>
      </c>
      <c r="W3" s="394"/>
      <c r="X3" s="394"/>
    </row>
    <row r="4" s="2" customFormat="true" ht="60" hidden="false" customHeight="false" outlineLevel="0" collapsed="false">
      <c r="B4" s="393"/>
      <c r="C4" s="387"/>
      <c r="D4" s="395" t="str">
        <f aca="false">Форма!F253</f>
        <v>на 2025 г. текущий финансовый год</v>
      </c>
      <c r="E4" s="396" t="str">
        <f aca="false">Форма!G253</f>
        <v>на 2026 г. первый год планового периода</v>
      </c>
      <c r="F4" s="397" t="str">
        <f aca="false">Форма!H253</f>
        <v>на 2027 г. второй год планового периода</v>
      </c>
      <c r="G4" s="398" t="str">
        <f aca="false">D4</f>
        <v>на 2025 г. текущий финансовый год</v>
      </c>
      <c r="H4" s="396" t="str">
        <f aca="false">E4</f>
        <v>на 2026 г. первый год планового периода</v>
      </c>
      <c r="I4" s="396" t="str">
        <f aca="false">F4</f>
        <v>на 2027 г. второй год планового периода</v>
      </c>
      <c r="J4" s="396" t="str">
        <f aca="false">G4</f>
        <v>на 2025 г. текущий финансовый год</v>
      </c>
      <c r="K4" s="396" t="str">
        <f aca="false">H4</f>
        <v>на 2026 г. первый год планового периода</v>
      </c>
      <c r="L4" s="396" t="str">
        <f aca="false">I4</f>
        <v>на 2027 г. второй год планового периода</v>
      </c>
      <c r="M4" s="396" t="str">
        <f aca="false">J4</f>
        <v>на 2025 г. текущий финансовый год</v>
      </c>
      <c r="N4" s="396" t="str">
        <f aca="false">K4</f>
        <v>на 2026 г. первый год планового периода</v>
      </c>
      <c r="O4" s="396" t="str">
        <f aca="false">L4</f>
        <v>на 2027 г. второй год планового периода</v>
      </c>
      <c r="P4" s="396" t="str">
        <f aca="false">M4</f>
        <v>на 2025 г. текущий финансовый год</v>
      </c>
      <c r="Q4" s="396" t="str">
        <f aca="false">N4</f>
        <v>на 2026 г. первый год планового периода</v>
      </c>
      <c r="R4" s="399" t="str">
        <f aca="false">O4</f>
        <v>на 2027 г. второй год планового периода</v>
      </c>
      <c r="S4" s="395" t="str">
        <f aca="false">P4</f>
        <v>на 2025 г. текущий финансовый год</v>
      </c>
      <c r="T4" s="396" t="str">
        <f aca="false">Q4</f>
        <v>на 2026 г. первый год планового периода</v>
      </c>
      <c r="U4" s="397" t="str">
        <f aca="false">R4</f>
        <v>на 2027 г. второй год планового периода</v>
      </c>
      <c r="V4" s="395" t="str">
        <f aca="false">S4</f>
        <v>на 2025 г. текущий финансовый год</v>
      </c>
      <c r="W4" s="396" t="str">
        <f aca="false">T4</f>
        <v>на 2026 г. первый год планового периода</v>
      </c>
      <c r="X4" s="397" t="str">
        <f aca="false">U4</f>
        <v>на 2027 г. второй год планового периода</v>
      </c>
    </row>
    <row r="5" s="12" customFormat="true" ht="28.5" hidden="false" customHeight="false" outlineLevel="0" collapsed="false">
      <c r="B5" s="400" t="s">
        <v>908</v>
      </c>
      <c r="C5" s="400"/>
      <c r="D5" s="401" t="n">
        <f aca="false">SUM(D9:D26)</f>
        <v>10139749.23</v>
      </c>
      <c r="E5" s="402" t="n">
        <f aca="false">SUM(E9:E26)</f>
        <v>9150890.7</v>
      </c>
      <c r="F5" s="403" t="n">
        <f aca="false">SUM(F9:F26)</f>
        <v>9150890.7</v>
      </c>
      <c r="G5" s="404" t="n">
        <f aca="false">SUM(G9:G26)</f>
        <v>0</v>
      </c>
      <c r="H5" s="402" t="n">
        <f aca="false">SUM(H9:H26)</f>
        <v>0</v>
      </c>
      <c r="I5" s="402" t="n">
        <f aca="false">SUM(I9:I26)</f>
        <v>0</v>
      </c>
      <c r="J5" s="402" t="n">
        <f aca="false">SUM(J9:J26)</f>
        <v>0</v>
      </c>
      <c r="K5" s="402" t="n">
        <f aca="false">SUM(K9:K26)</f>
        <v>0</v>
      </c>
      <c r="L5" s="402" t="n">
        <f aca="false">SUM(L9:L26)</f>
        <v>0</v>
      </c>
      <c r="M5" s="402" t="n">
        <f aca="false">SUM(M9:M26)</f>
        <v>0</v>
      </c>
      <c r="N5" s="402" t="n">
        <f aca="false">SUM(N9:N26)</f>
        <v>0</v>
      </c>
      <c r="O5" s="402" t="n">
        <f aca="false">SUM(O9:O26)</f>
        <v>0</v>
      </c>
      <c r="P5" s="402" t="n">
        <f aca="false">SUM(P9:P26)</f>
        <v>5997365.56</v>
      </c>
      <c r="Q5" s="402" t="n">
        <f aca="false">SUM(Q9:Q26)</f>
        <v>5375800</v>
      </c>
      <c r="R5" s="405" t="n">
        <f aca="false">SUM(R9:R26)</f>
        <v>5375800</v>
      </c>
      <c r="S5" s="401" t="n">
        <f aca="false">SUM(S9:S26)</f>
        <v>0</v>
      </c>
      <c r="T5" s="402" t="n">
        <f aca="false">SUM(T9:T26)</f>
        <v>0</v>
      </c>
      <c r="U5" s="403" t="n">
        <f aca="false">SUM(U9:U26)</f>
        <v>0</v>
      </c>
      <c r="V5" s="401" t="n">
        <f aca="false">SUM(V9:V26)</f>
        <v>4142383.67</v>
      </c>
      <c r="W5" s="402" t="n">
        <f aca="false">SUM(W9:W26)</f>
        <v>3775090.7</v>
      </c>
      <c r="X5" s="403" t="n">
        <f aca="false">SUM(X9:X26)</f>
        <v>3775090.7</v>
      </c>
    </row>
    <row r="6" s="12" customFormat="true" ht="14.25" hidden="false" customHeight="false" outlineLevel="0" collapsed="false">
      <c r="B6" s="406" t="str">
        <f aca="false">B24</f>
        <v>911 0000 00000 00000 000</v>
      </c>
      <c r="C6" s="407" t="s">
        <v>841</v>
      </c>
      <c r="D6" s="401" t="n">
        <f aca="false">SUM(D24)</f>
        <v>0</v>
      </c>
      <c r="E6" s="408" t="n">
        <f aca="false">SUM(E24)</f>
        <v>0</v>
      </c>
      <c r="F6" s="403" t="n">
        <f aca="false">SUM(F24)</f>
        <v>0</v>
      </c>
      <c r="G6" s="404" t="n">
        <f aca="false">SUM(G24)</f>
        <v>0</v>
      </c>
      <c r="H6" s="402" t="n">
        <f aca="false">SUM(H24)</f>
        <v>0</v>
      </c>
      <c r="I6" s="402" t="n">
        <f aca="false">SUM(I24)</f>
        <v>0</v>
      </c>
      <c r="J6" s="402" t="n">
        <f aca="false">SUM(J24)</f>
        <v>0</v>
      </c>
      <c r="K6" s="402" t="n">
        <f aca="false">SUM(K24)</f>
        <v>0</v>
      </c>
      <c r="L6" s="402" t="n">
        <f aca="false">SUM(L24)</f>
        <v>0</v>
      </c>
      <c r="M6" s="402" t="n">
        <f aca="false">SUM(M24)</f>
        <v>0</v>
      </c>
      <c r="N6" s="402" t="n">
        <f aca="false">SUM(N24)</f>
        <v>0</v>
      </c>
      <c r="O6" s="402" t="n">
        <f aca="false">SUM(O24)</f>
        <v>0</v>
      </c>
      <c r="P6" s="402" t="n">
        <f aca="false">SUM(P24)</f>
        <v>0</v>
      </c>
      <c r="Q6" s="402" t="n">
        <f aca="false">SUM(Q24)</f>
        <v>0</v>
      </c>
      <c r="R6" s="405" t="n">
        <f aca="false">SUM(R24)</f>
        <v>0</v>
      </c>
      <c r="S6" s="401" t="n">
        <f aca="false">SUM(S24)</f>
        <v>0</v>
      </c>
      <c r="T6" s="402" t="n">
        <f aca="false">SUM(T24)</f>
        <v>0</v>
      </c>
      <c r="U6" s="403" t="n">
        <f aca="false">SUM(U24)</f>
        <v>0</v>
      </c>
      <c r="V6" s="401" t="n">
        <f aca="false">SUM(V24)</f>
        <v>0</v>
      </c>
      <c r="W6" s="402" t="n">
        <f aca="false">SUM(W24)</f>
        <v>0</v>
      </c>
      <c r="X6" s="403" t="n">
        <f aca="false">SUM(X24)</f>
        <v>0</v>
      </c>
    </row>
    <row r="7" s="12" customFormat="true" ht="14.25" hidden="false" customHeight="false" outlineLevel="0" collapsed="false">
      <c r="B7" s="406" t="str">
        <f aca="false">B25</f>
        <v>911 0000 00000 00000 000</v>
      </c>
      <c r="C7" s="409" t="n">
        <v>244</v>
      </c>
      <c r="D7" s="401" t="n">
        <f aca="false">SUM(D9,D11,D12,D13,D14,D16,D17,D18,D25)</f>
        <v>8261427.21</v>
      </c>
      <c r="E7" s="408" t="n">
        <f aca="false">SUM(E9,E11,E12,E13,E14,E16,E17,E18,E19,E20,E25)</f>
        <v>7284690.7</v>
      </c>
      <c r="F7" s="403" t="n">
        <f aca="false">SUM(F9,F11,F12,F13,F14,F16,F17,F18,F19,F20,F25)</f>
        <v>7284690.7</v>
      </c>
      <c r="G7" s="404" t="n">
        <f aca="false">SUM(G9,G11,G12,G13,G14,G16,G17,G18,G19,G20,G25)</f>
        <v>0</v>
      </c>
      <c r="H7" s="402" t="n">
        <f aca="false">SUM(H9,H11,H12,H13,H14,H16,H17,H18,H19,H20,H25)</f>
        <v>0</v>
      </c>
      <c r="I7" s="402" t="n">
        <f aca="false">SUM(I9,I11,I12,I13,I14,I16,I17,I18,I19,I20,I25)</f>
        <v>0</v>
      </c>
      <c r="J7" s="402" t="n">
        <f aca="false">SUM(J9,J11,J12,J13,J14,J16,J17,J18,J19,J20,J25)</f>
        <v>0</v>
      </c>
      <c r="K7" s="402" t="n">
        <f aca="false">SUM(K9,K11,K12,K13,K14,K16,K17,K18,K19,K20,K25)</f>
        <v>0</v>
      </c>
      <c r="L7" s="402" t="n">
        <f aca="false">SUM(L9,L11,L12,L13,L14,L16,L17,L18,L19,L20,L25)</f>
        <v>0</v>
      </c>
      <c r="M7" s="402" t="n">
        <f aca="false">SUM(M9,M11,M12,M13,M14,M16,M17,M18,M19,M20,M25)</f>
        <v>0</v>
      </c>
      <c r="N7" s="402" t="n">
        <f aca="false">SUM(N9,N11,N12,N13,N14,N16,N17,N18,N19,N20,N25)</f>
        <v>0</v>
      </c>
      <c r="O7" s="402" t="n">
        <f aca="false">SUM(O9,O11,O12,O13,O14,O16,O17,O18,O19,O20,O25)</f>
        <v>0</v>
      </c>
      <c r="P7" s="402" t="n">
        <f aca="false">SUM(P9,P11,P12,P13,P14,P16,P17,P18,P19,P20,P25)</f>
        <v>5997365.56</v>
      </c>
      <c r="Q7" s="402" t="n">
        <f aca="false">SUM(Q9,Q11,Q12,Q13,Q14,Q16,Q17,Q18,Q19,Q20,Q25)</f>
        <v>5375800</v>
      </c>
      <c r="R7" s="405" t="n">
        <f aca="false">SUM(R9,R11,R12,R13,R14,R16,R17,R18,R19,R20,R25)</f>
        <v>5375800</v>
      </c>
      <c r="S7" s="401" t="n">
        <f aca="false">SUM(S9,S11,S12,S13,S14,S16,S17,S18,S19,S20,S25)</f>
        <v>0</v>
      </c>
      <c r="T7" s="402" t="n">
        <f aca="false">SUM(T9,T11,T12,T13,T14,T16,T17,T18,T19,T20,T25)</f>
        <v>0</v>
      </c>
      <c r="U7" s="403" t="n">
        <f aca="false">SUM(U9,U11,U12,U13,U14,U16,U17,U18,U19,U20,U25)</f>
        <v>0</v>
      </c>
      <c r="V7" s="401" t="n">
        <f aca="false">SUM(V9,V11,V12,V13,V14,V16,V17,V18,V19,V20,V25)</f>
        <v>2264061.65</v>
      </c>
      <c r="W7" s="402" t="n">
        <f aca="false">SUM(W9,W11,W12,W13,W14,W16,W17,W18,W19,W20,W25)</f>
        <v>1908890.7</v>
      </c>
      <c r="X7" s="403" t="n">
        <f aca="false">SUM(X9,X11,X12,X13,X14,X16,X17,X18,X19,X20,X25)</f>
        <v>1908890.7</v>
      </c>
    </row>
    <row r="8" s="12" customFormat="true" ht="14.25" hidden="false" customHeight="false" outlineLevel="0" collapsed="false">
      <c r="B8" s="406" t="str">
        <f aca="false">B26</f>
        <v>911 0000 00000 00000 000</v>
      </c>
      <c r="C8" s="407" t="s">
        <v>547</v>
      </c>
      <c r="D8" s="401" t="n">
        <f aca="false">SUM(D10,D26)</f>
        <v>1878322.02</v>
      </c>
      <c r="E8" s="408" t="n">
        <f aca="false">SUM(E10,E26)</f>
        <v>1866200</v>
      </c>
      <c r="F8" s="410" t="n">
        <f aca="false">SUM(F10,F26)</f>
        <v>1866200</v>
      </c>
      <c r="G8" s="404" t="n">
        <f aca="false">SUM(G10,G26)</f>
        <v>0</v>
      </c>
      <c r="H8" s="402" t="n">
        <f aca="false">SUM(H10,H26)</f>
        <v>0</v>
      </c>
      <c r="I8" s="402" t="n">
        <f aca="false">SUM(I10,I26)</f>
        <v>0</v>
      </c>
      <c r="J8" s="402" t="n">
        <f aca="false">SUM(J10,J26)</f>
        <v>0</v>
      </c>
      <c r="K8" s="402" t="n">
        <f aca="false">SUM(K10,K26)</f>
        <v>0</v>
      </c>
      <c r="L8" s="402" t="n">
        <f aca="false">SUM(L10,L26)</f>
        <v>0</v>
      </c>
      <c r="M8" s="402" t="n">
        <f aca="false">SUM(M10,M26)</f>
        <v>0</v>
      </c>
      <c r="N8" s="402" t="n">
        <f aca="false">SUM(N10,N26)</f>
        <v>0</v>
      </c>
      <c r="O8" s="402" t="n">
        <f aca="false">SUM(O10,O26)</f>
        <v>0</v>
      </c>
      <c r="P8" s="402" t="n">
        <f aca="false">SUM(P10,P26)</f>
        <v>0</v>
      </c>
      <c r="Q8" s="402" t="n">
        <f aca="false">SUM(Q10,Q26)</f>
        <v>0</v>
      </c>
      <c r="R8" s="405" t="n">
        <f aca="false">SUM(R10,R26)</f>
        <v>0</v>
      </c>
      <c r="S8" s="401" t="n">
        <f aca="false">SUM(S10,S26)</f>
        <v>0</v>
      </c>
      <c r="T8" s="402" t="n">
        <f aca="false">SUM(T10,T26)</f>
        <v>0</v>
      </c>
      <c r="U8" s="403" t="n">
        <f aca="false">SUM(U10,U26)</f>
        <v>0</v>
      </c>
      <c r="V8" s="401" t="n">
        <f aca="false">SUM(V10,V26)</f>
        <v>1878322.02</v>
      </c>
      <c r="W8" s="402" t="n">
        <f aca="false">SUM(W10,W26)</f>
        <v>1866200</v>
      </c>
      <c r="X8" s="403" t="n">
        <f aca="false">SUM(X10,X26)</f>
        <v>1866200</v>
      </c>
    </row>
    <row r="9" customFormat="false" ht="15" hidden="false" customHeight="false" outlineLevel="0" collapsed="false">
      <c r="A9" s="1" t="s">
        <v>909</v>
      </c>
      <c r="B9" s="411" t="str">
        <f aca="false">'Утверждено (МЗ,ИЦ,КАП)'!A8</f>
        <v>911 0701 09100 29110 621</v>
      </c>
      <c r="C9" s="412" t="s">
        <v>539</v>
      </c>
      <c r="D9" s="413" t="n">
        <f aca="false">'Утверждено (МЗ,ИЦ,КАП)'!J15+'Утверждено (МЗ,ИЦ,КАП)'!J22+'Утверждено (МЗ,ИЦ,КАП)'!J23+'Утверждено (МЗ,ИЦ,КАП)'!J24+'Утверждено (МЗ,ИЦ,КАП)'!J60+'Утверждено (МЗ,ИЦ,КАП)'!J63+'Утверждено (МЗ,ИЦ,КАП)'!J94</f>
        <v>527088.16</v>
      </c>
      <c r="E9" s="36" t="n">
        <f aca="false">'Утверждено (МЗ,ИЦ,КАП)'!K15+'Утверждено (МЗ,ИЦ,КАП)'!K22+'Утверждено (МЗ,ИЦ,КАП)'!K23+'Утверждено (МЗ,ИЦ,КАП)'!K24+'Утверждено (МЗ,ИЦ,КАП)'!K60+'Утверждено (МЗ,ИЦ,КАП)'!K63+'Утверждено (МЗ,ИЦ,КАП)'!K94</f>
        <v>354787.71</v>
      </c>
      <c r="F9" s="414" t="n">
        <f aca="false">'Утверждено (МЗ,ИЦ,КАП)'!L15+'Утверждено (МЗ,ИЦ,КАП)'!L22+'Утверждено (МЗ,ИЦ,КАП)'!L23+'Утверждено (МЗ,ИЦ,КАП)'!L24+'Утверждено (МЗ,ИЦ,КАП)'!L60+'Утверждено (МЗ,ИЦ,КАП)'!L63+'Утверждено (МЗ,ИЦ,КАП)'!L94</f>
        <v>354787.71</v>
      </c>
      <c r="G9" s="415"/>
      <c r="H9" s="36"/>
      <c r="I9" s="36"/>
      <c r="J9" s="416"/>
      <c r="K9" s="416"/>
      <c r="L9" s="36"/>
      <c r="M9" s="36" t="n">
        <f aca="false">'таблица к разделу 2'!B4+'таблица к разделу 2'!B5</f>
        <v>0</v>
      </c>
      <c r="N9" s="36" t="n">
        <f aca="false">'таблица к разделу 2'!B30</f>
        <v>0</v>
      </c>
      <c r="O9" s="36" t="n">
        <f aca="false">'таблица к разделу 2'!B47</f>
        <v>0</v>
      </c>
      <c r="P9" s="36" t="n">
        <f aca="false">'таблица к разделу 2'!B14</f>
        <v>287500</v>
      </c>
      <c r="Q9" s="36" t="n">
        <f aca="false">'таблица к разделу 2'!B32</f>
        <v>181600</v>
      </c>
      <c r="R9" s="417" t="n">
        <f aca="false">'таблица к разделу 2'!B49</f>
        <v>181600</v>
      </c>
      <c r="S9" s="413"/>
      <c r="T9" s="36"/>
      <c r="U9" s="414"/>
      <c r="V9" s="413" t="n">
        <f aca="false">D9-J9-S9-M9-P9</f>
        <v>239588.16</v>
      </c>
      <c r="W9" s="36" t="n">
        <f aca="false">E9-K9-Q9-N9</f>
        <v>173187.71</v>
      </c>
      <c r="X9" s="414" t="n">
        <f aca="false">F9-L9-R9-O9</f>
        <v>173187.71</v>
      </c>
    </row>
    <row r="10" customFormat="false" ht="15" hidden="false" customHeight="false" outlineLevel="0" collapsed="false">
      <c r="A10" s="1" t="s">
        <v>909</v>
      </c>
      <c r="B10" s="411" t="str">
        <f aca="false">B9</f>
        <v>911 0701 09100 29110 621</v>
      </c>
      <c r="C10" s="412" t="s">
        <v>547</v>
      </c>
      <c r="D10" s="413" t="n">
        <f aca="false">'Утверждено (МЗ,ИЦ,КАП)'!G19+'Утверждено (МЗ,ИЦ,КАП)'!G20+'Утверждено (МЗ,ИЦ,КАП)'!G21</f>
        <v>1857322.02</v>
      </c>
      <c r="E10" s="36" t="n">
        <f aca="false">'Утверждено (МЗ,ИЦ,КАП)'!K19+'Утверждено (МЗ,ИЦ,КАП)'!K20+'Утверждено (МЗ,ИЦ,КАП)'!K21</f>
        <v>1845200</v>
      </c>
      <c r="F10" s="414" t="n">
        <f aca="false">'Утверждено (МЗ,ИЦ,КАП)'!L19+'Утверждено (МЗ,ИЦ,КАП)'!L20+'Утверждено (МЗ,ИЦ,КАП)'!L21</f>
        <v>1845200</v>
      </c>
      <c r="G10" s="415"/>
      <c r="H10" s="36"/>
      <c r="I10" s="36"/>
      <c r="J10" s="416"/>
      <c r="K10" s="416"/>
      <c r="L10" s="36"/>
      <c r="M10" s="36" t="n">
        <f aca="false">'таблица к разделу 2'!B3</f>
        <v>0</v>
      </c>
      <c r="N10" s="36"/>
      <c r="O10" s="36"/>
      <c r="P10" s="36"/>
      <c r="Q10" s="36"/>
      <c r="R10" s="417"/>
      <c r="S10" s="413"/>
      <c r="T10" s="36"/>
      <c r="U10" s="414"/>
      <c r="V10" s="413" t="n">
        <f aca="false">D10-J10-S10-M10</f>
        <v>1857322.02</v>
      </c>
      <c r="W10" s="36" t="n">
        <f aca="false">E10-K10-T10-N10</f>
        <v>1845200</v>
      </c>
      <c r="X10" s="414" t="n">
        <f aca="false">F10-L10-U10-O10</f>
        <v>1845200</v>
      </c>
    </row>
    <row r="11" customFormat="false" ht="15" hidden="false" customHeight="false" outlineLevel="0" collapsed="false">
      <c r="A11" s="1" t="s">
        <v>910</v>
      </c>
      <c r="B11" s="411" t="str">
        <f aca="false">'Утверждено (МЗ,ИЦ,КАП)'!A105</f>
        <v>911 0701 21000 29110 621</v>
      </c>
      <c r="C11" s="412" t="s">
        <v>539</v>
      </c>
      <c r="D11" s="413" t="n">
        <f aca="false">'Утверждено (МЗ,ИЦ,КАП)'!J105</f>
        <v>12000</v>
      </c>
      <c r="E11" s="36" t="n">
        <f aca="false">'Утверждено (МЗ,ИЦ,КАП)'!K105</f>
        <v>10500</v>
      </c>
      <c r="F11" s="414" t="n">
        <f aca="false">'Утверждено (МЗ,ИЦ,КАП)'!L105</f>
        <v>10500</v>
      </c>
      <c r="G11" s="415"/>
      <c r="H11" s="36"/>
      <c r="I11" s="36"/>
      <c r="J11" s="416"/>
      <c r="K11" s="416"/>
      <c r="L11" s="36"/>
      <c r="M11" s="36" t="n">
        <f aca="false">'таблица к разделу 2'!C12</f>
        <v>0</v>
      </c>
      <c r="N11" s="36"/>
      <c r="O11" s="36"/>
      <c r="P11" s="36"/>
      <c r="Q11" s="36"/>
      <c r="R11" s="417"/>
      <c r="S11" s="413"/>
      <c r="T11" s="36"/>
      <c r="U11" s="414"/>
      <c r="V11" s="413" t="n">
        <f aca="false">D11-J11-S11-M11</f>
        <v>12000</v>
      </c>
      <c r="W11" s="36" t="n">
        <f aca="false">E11-K11-T11-N11</f>
        <v>10500</v>
      </c>
      <c r="X11" s="414" t="n">
        <f aca="false">F11-L11-U11-O11</f>
        <v>10500</v>
      </c>
    </row>
    <row r="12" customFormat="false" ht="15" hidden="false" customHeight="false" outlineLevel="0" collapsed="false">
      <c r="A12" s="1" t="s">
        <v>653</v>
      </c>
      <c r="B12" s="411" t="str">
        <f aca="false">'Утверждено (МЗ,ИЦ,КАП)'!A107</f>
        <v>911 0701 23000 29110 621</v>
      </c>
      <c r="C12" s="412" t="s">
        <v>539</v>
      </c>
      <c r="D12" s="413" t="n">
        <f aca="false">'Утверждено (МЗ,ИЦ,КАП)'!J107</f>
        <v>498828.33</v>
      </c>
      <c r="E12" s="36" t="n">
        <f aca="false">'Утверждено (МЗ,ИЦ,КАП)'!K107</f>
        <v>341368.33</v>
      </c>
      <c r="F12" s="414" t="n">
        <f aca="false">'Утверждено (МЗ,ИЦ,КАП)'!L107</f>
        <v>341368.33</v>
      </c>
      <c r="G12" s="415"/>
      <c r="H12" s="36"/>
      <c r="I12" s="36"/>
      <c r="J12" s="416"/>
      <c r="K12" s="416"/>
      <c r="L12" s="36"/>
      <c r="M12" s="36" t="n">
        <f aca="false">'таблица к разделу 2'!D12</f>
        <v>0</v>
      </c>
      <c r="N12" s="36"/>
      <c r="O12" s="36"/>
      <c r="P12" s="36"/>
      <c r="Q12" s="36"/>
      <c r="R12" s="417"/>
      <c r="S12" s="413"/>
      <c r="T12" s="36"/>
      <c r="U12" s="414"/>
      <c r="V12" s="413" t="n">
        <f aca="false">D12-J12-S12-M12</f>
        <v>498828.33</v>
      </c>
      <c r="W12" s="36" t="n">
        <f aca="false">E12-K12-T12-N12</f>
        <v>341368.33</v>
      </c>
      <c r="X12" s="414" t="n">
        <f aca="false">F12-L12-U12-O12</f>
        <v>341368.33</v>
      </c>
    </row>
    <row r="13" customFormat="false" ht="15" hidden="false" customHeight="false" outlineLevel="0" collapsed="false">
      <c r="A13" s="1" t="s">
        <v>871</v>
      </c>
      <c r="B13" s="411" t="str">
        <f aca="false">'Утверждено (МЗ,ИЦ,КАП)'!A114</f>
        <v>911 0701 23000 29110 621</v>
      </c>
      <c r="C13" s="412" t="s">
        <v>539</v>
      </c>
      <c r="D13" s="413" t="n">
        <f aca="false">'Утверждено (МЗ,ИЦ,КАП)'!J114</f>
        <v>26191.66</v>
      </c>
      <c r="E13" s="36" t="n">
        <f aca="false">'Утверждено (МЗ,ИЦ,КАП)'!K114</f>
        <v>26191.66</v>
      </c>
      <c r="F13" s="414" t="n">
        <f aca="false">'Утверждено (МЗ,ИЦ,КАП)'!L114</f>
        <v>26191.66</v>
      </c>
      <c r="G13" s="415"/>
      <c r="H13" s="36"/>
      <c r="I13" s="36"/>
      <c r="J13" s="416"/>
      <c r="K13" s="416"/>
      <c r="L13" s="36"/>
      <c r="M13" s="36" t="n">
        <f aca="false">'таблица к разделу 2'!E12</f>
        <v>0</v>
      </c>
      <c r="N13" s="36"/>
      <c r="O13" s="36"/>
      <c r="P13" s="36"/>
      <c r="Q13" s="36"/>
      <c r="R13" s="417"/>
      <c r="S13" s="413"/>
      <c r="T13" s="36"/>
      <c r="U13" s="414"/>
      <c r="V13" s="413" t="n">
        <f aca="false">D13-J13-S13-M13</f>
        <v>26191.66</v>
      </c>
      <c r="W13" s="36" t="n">
        <f aca="false">E13-K13-T13-N13</f>
        <v>26191.66</v>
      </c>
      <c r="X13" s="414" t="n">
        <f aca="false">F13-L13-U13-O13</f>
        <v>26191.66</v>
      </c>
    </row>
    <row r="14" customFormat="false" ht="15" hidden="false" customHeight="false" outlineLevel="0" collapsed="false">
      <c r="A14" s="1" t="s">
        <v>911</v>
      </c>
      <c r="B14" s="411" t="str">
        <f aca="false">'Утверждено (МЗ,ИЦ,КАП)'!A119</f>
        <v>911 0701 09100 71800 621</v>
      </c>
      <c r="C14" s="412" t="s">
        <v>539</v>
      </c>
      <c r="D14" s="413" t="n">
        <f aca="false">'Утверждено (МЗ,ИЦ,КАП)'!J134+'Утверждено (МЗ,ИЦ,КАП)'!J148+'Утверждено (МЗ,ИЦ,КАП)'!J154</f>
        <v>65200</v>
      </c>
      <c r="E14" s="36" t="n">
        <f aca="false">'Утверждено (МЗ,ИЦ,КАП)'!K134+'Утверждено (МЗ,ИЦ,КАП)'!K148+'Утверждено (МЗ,ИЦ,КАП)'!K154</f>
        <v>73800</v>
      </c>
      <c r="F14" s="414" t="n">
        <f aca="false">'Утверждено (МЗ,ИЦ,КАП)'!L134+'Утверждено (МЗ,ИЦ,КАП)'!L148+'Утверждено (МЗ,ИЦ,КАП)'!L154</f>
        <v>73800</v>
      </c>
      <c r="G14" s="415"/>
      <c r="H14" s="36"/>
      <c r="I14" s="36"/>
      <c r="J14" s="416"/>
      <c r="K14" s="416"/>
      <c r="L14" s="36"/>
      <c r="M14" s="36"/>
      <c r="N14" s="36"/>
      <c r="O14" s="36"/>
      <c r="P14" s="36"/>
      <c r="Q14" s="36"/>
      <c r="R14" s="417"/>
      <c r="S14" s="413"/>
      <c r="T14" s="36"/>
      <c r="U14" s="414"/>
      <c r="V14" s="413" t="n">
        <f aca="false">D14-J14-S14-M14</f>
        <v>65200</v>
      </c>
      <c r="W14" s="36" t="n">
        <f aca="false">E14-K14-T14-N14</f>
        <v>73800</v>
      </c>
      <c r="X14" s="414" t="n">
        <f aca="false">F14-L14-U14-O14</f>
        <v>73800</v>
      </c>
    </row>
    <row r="15" customFormat="false" ht="15" hidden="false" customHeight="false" outlineLevel="0" collapsed="false">
      <c r="B15" s="411" t="n">
        <f aca="false">'Утверждено (МЗ,ИЦ,КАП)'!A183</f>
        <v>0</v>
      </c>
      <c r="C15" s="412"/>
      <c r="D15" s="413"/>
      <c r="E15" s="36"/>
      <c r="F15" s="414"/>
      <c r="G15" s="415"/>
      <c r="H15" s="36"/>
      <c r="I15" s="36"/>
      <c r="J15" s="416"/>
      <c r="K15" s="416"/>
      <c r="L15" s="36"/>
      <c r="M15" s="36"/>
      <c r="N15" s="36"/>
      <c r="O15" s="36"/>
      <c r="P15" s="36"/>
      <c r="Q15" s="36"/>
      <c r="R15" s="417"/>
      <c r="S15" s="413"/>
      <c r="T15" s="36"/>
      <c r="U15" s="414"/>
      <c r="V15" s="413" t="n">
        <f aca="false">D15-J15-S15-M15</f>
        <v>0</v>
      </c>
      <c r="W15" s="36" t="n">
        <f aca="false">E15-K15-T15-N15</f>
        <v>0</v>
      </c>
      <c r="X15" s="414" t="n">
        <f aca="false">F15-L15-U15-O15</f>
        <v>0</v>
      </c>
    </row>
    <row r="16" customFormat="false" ht="15" hidden="false" customHeight="false" outlineLevel="0" collapsed="false">
      <c r="B16" s="411" t="n">
        <f aca="false">'Утверждено (МЗ,ИЦ,КАП)'!A143</f>
        <v>0</v>
      </c>
      <c r="C16" s="412" t="s">
        <v>539</v>
      </c>
      <c r="D16" s="413"/>
      <c r="E16" s="36"/>
      <c r="F16" s="414"/>
      <c r="G16" s="415"/>
      <c r="H16" s="36"/>
      <c r="I16" s="36"/>
      <c r="J16" s="416"/>
      <c r="K16" s="416"/>
      <c r="L16" s="36"/>
      <c r="M16" s="36"/>
      <c r="N16" s="36"/>
      <c r="O16" s="36"/>
      <c r="P16" s="36"/>
      <c r="Q16" s="36"/>
      <c r="R16" s="417"/>
      <c r="S16" s="413"/>
      <c r="T16" s="36"/>
      <c r="U16" s="414"/>
      <c r="V16" s="413" t="n">
        <f aca="false">D16-J16-S16-M16</f>
        <v>0</v>
      </c>
      <c r="W16" s="36" t="n">
        <f aca="false">E16-K16-T16-N16</f>
        <v>0</v>
      </c>
      <c r="X16" s="414" t="n">
        <f aca="false">F16-L16-U16-O16</f>
        <v>0</v>
      </c>
    </row>
    <row r="17" customFormat="false" ht="15" hidden="false" customHeight="false" outlineLevel="0" collapsed="false">
      <c r="B17" s="411"/>
      <c r="C17" s="412" t="s">
        <v>539</v>
      </c>
      <c r="D17" s="413"/>
      <c r="E17" s="36"/>
      <c r="F17" s="414"/>
      <c r="G17" s="415"/>
      <c r="H17" s="36"/>
      <c r="I17" s="36"/>
      <c r="J17" s="36"/>
      <c r="K17" s="36"/>
      <c r="L17" s="36"/>
      <c r="M17" s="36"/>
      <c r="N17" s="36"/>
      <c r="O17" s="36"/>
      <c r="P17" s="36"/>
      <c r="Q17" s="36"/>
      <c r="R17" s="417"/>
      <c r="S17" s="413"/>
      <c r="T17" s="36"/>
      <c r="U17" s="414"/>
      <c r="V17" s="413" t="n">
        <f aca="false">D17-J17-S17-M17</f>
        <v>0</v>
      </c>
      <c r="W17" s="36" t="n">
        <f aca="false">E17-K17-T17-N17</f>
        <v>0</v>
      </c>
      <c r="X17" s="414" t="n">
        <f aca="false">F17-L17-U17-O17</f>
        <v>0</v>
      </c>
    </row>
    <row r="18" customFormat="false" ht="15" hidden="false" customHeight="false" outlineLevel="0" collapsed="false">
      <c r="B18" s="411" t="str">
        <f aca="false">'Утверждено (МЗ,ИЦ,КАП)'!A208</f>
        <v>911 0701 20300 29110 622</v>
      </c>
      <c r="C18" s="412" t="s">
        <v>539</v>
      </c>
      <c r="D18" s="413" t="n">
        <f aca="false">'Утверждено (МЗ,ИЦ,КАП)'!J208</f>
        <v>0</v>
      </c>
      <c r="E18" s="36"/>
      <c r="F18" s="414"/>
      <c r="G18" s="415"/>
      <c r="H18" s="36"/>
      <c r="I18" s="36"/>
      <c r="J18" s="36"/>
      <c r="K18" s="36"/>
      <c r="L18" s="36"/>
      <c r="M18" s="36"/>
      <c r="N18" s="36"/>
      <c r="O18" s="36"/>
      <c r="P18" s="36"/>
      <c r="Q18" s="36"/>
      <c r="R18" s="417"/>
      <c r="S18" s="413"/>
      <c r="T18" s="36"/>
      <c r="U18" s="414"/>
      <c r="V18" s="413" t="n">
        <f aca="false">D18-J18-S18-M18</f>
        <v>0</v>
      </c>
      <c r="W18" s="36" t="n">
        <f aca="false">E18-K18-T18-N18</f>
        <v>0</v>
      </c>
      <c r="X18" s="414" t="n">
        <f aca="false">F18-L18-U18-O18</f>
        <v>0</v>
      </c>
    </row>
    <row r="19" customFormat="false" ht="15" hidden="false" customHeight="false" outlineLevel="0" collapsed="false">
      <c r="B19" s="418" t="s">
        <v>912</v>
      </c>
      <c r="C19" s="412" t="s">
        <v>539</v>
      </c>
      <c r="D19" s="413" t="n">
        <f aca="false">'Утверждено (МЗ,ИЦ,КАП)'!J219</f>
        <v>0</v>
      </c>
      <c r="E19" s="36"/>
      <c r="F19" s="414"/>
      <c r="G19" s="415"/>
      <c r="H19" s="36"/>
      <c r="I19" s="36"/>
      <c r="J19" s="36"/>
      <c r="K19" s="36"/>
      <c r="L19" s="36"/>
      <c r="M19" s="36"/>
      <c r="N19" s="36"/>
      <c r="O19" s="36"/>
      <c r="P19" s="36"/>
      <c r="Q19" s="36"/>
      <c r="R19" s="417"/>
      <c r="S19" s="413"/>
      <c r="T19" s="36"/>
      <c r="U19" s="414"/>
      <c r="V19" s="413" t="n">
        <f aca="false">D19-J19-S19-M19</f>
        <v>0</v>
      </c>
      <c r="W19" s="36" t="n">
        <f aca="false">E19-K19-T19-N19</f>
        <v>0</v>
      </c>
      <c r="X19" s="414" t="n">
        <f aca="false">F19-L19-U19-O19</f>
        <v>0</v>
      </c>
    </row>
    <row r="20" customFormat="false" ht="15" hidden="false" customHeight="false" outlineLevel="0" collapsed="false">
      <c r="B20" s="411" t="str">
        <f aca="false">'Утверждено (МЗ,ИЦ,КАП)'!A240</f>
        <v>911 0701 09300 71940 622</v>
      </c>
      <c r="C20" s="412" t="s">
        <v>539</v>
      </c>
      <c r="D20" s="413" t="n">
        <f aca="false">'Утверждено (МЗ,ИЦ,КАП)'!J240</f>
        <v>0</v>
      </c>
      <c r="E20" s="36"/>
      <c r="F20" s="414"/>
      <c r="G20" s="415"/>
      <c r="H20" s="36"/>
      <c r="I20" s="36"/>
      <c r="J20" s="36"/>
      <c r="K20" s="36"/>
      <c r="L20" s="36"/>
      <c r="M20" s="36"/>
      <c r="N20" s="36"/>
      <c r="O20" s="36"/>
      <c r="P20" s="36" t="n">
        <f aca="false">'таблица к разделу 2'!G13</f>
        <v>0</v>
      </c>
      <c r="Q20" s="36"/>
      <c r="R20" s="417"/>
      <c r="S20" s="413"/>
      <c r="T20" s="36"/>
      <c r="U20" s="414"/>
      <c r="V20" s="413" t="n">
        <f aca="false">D20-J20-S20-M20-P20</f>
        <v>0</v>
      </c>
      <c r="W20" s="36" t="n">
        <f aca="false">E20-K20-T20-N20</f>
        <v>0</v>
      </c>
      <c r="X20" s="414" t="n">
        <f aca="false">F20-L20-U20-O20</f>
        <v>0</v>
      </c>
    </row>
    <row r="21" customFormat="false" ht="15" hidden="false" customHeight="false" outlineLevel="0" collapsed="false">
      <c r="B21" s="411" t="str">
        <f aca="false">'Утверждено (МЗ,ИЦ,КАП)'!A247</f>
        <v>911 0701 09100 29110 622</v>
      </c>
      <c r="C21" s="412" t="s">
        <v>539</v>
      </c>
      <c r="D21" s="413" t="n">
        <f aca="false">'Утверждено (МЗ,ИЦ,КАП)'!J247</f>
        <v>0</v>
      </c>
      <c r="E21" s="36"/>
      <c r="F21" s="414"/>
      <c r="G21" s="415"/>
      <c r="H21" s="36"/>
      <c r="I21" s="36"/>
      <c r="J21" s="36"/>
      <c r="K21" s="36"/>
      <c r="L21" s="36"/>
      <c r="M21" s="36"/>
      <c r="N21" s="36"/>
      <c r="O21" s="36"/>
      <c r="P21" s="36"/>
      <c r="Q21" s="36"/>
      <c r="R21" s="417"/>
      <c r="S21" s="413"/>
      <c r="T21" s="36"/>
      <c r="U21" s="414"/>
      <c r="V21" s="413" t="n">
        <f aca="false">D21-J21-S21-M21</f>
        <v>0</v>
      </c>
      <c r="W21" s="36" t="n">
        <f aca="false">E21-K21-T21-N21</f>
        <v>0</v>
      </c>
      <c r="X21" s="414" t="n">
        <f aca="false">F21-L21-U21-O21</f>
        <v>0</v>
      </c>
    </row>
    <row r="22" customFormat="false" ht="15" hidden="false" customHeight="false" outlineLevel="0" collapsed="false">
      <c r="B22" s="419" t="n">
        <f aca="false">'Утверждено (МЗ,ИЦ,КАП)'!A185</f>
        <v>0</v>
      </c>
      <c r="C22" s="412"/>
      <c r="D22" s="413"/>
      <c r="E22" s="36"/>
      <c r="F22" s="414"/>
      <c r="G22" s="415"/>
      <c r="H22" s="36"/>
      <c r="I22" s="36"/>
      <c r="J22" s="36"/>
      <c r="K22" s="36"/>
      <c r="L22" s="36"/>
      <c r="M22" s="36"/>
      <c r="N22" s="36"/>
      <c r="O22" s="36"/>
      <c r="P22" s="36"/>
      <c r="Q22" s="36"/>
      <c r="R22" s="417"/>
      <c r="S22" s="413"/>
      <c r="T22" s="36"/>
      <c r="U22" s="414"/>
      <c r="V22" s="413" t="n">
        <f aca="false">D22-J22-S22-M22</f>
        <v>0</v>
      </c>
      <c r="W22" s="36" t="n">
        <f aca="false">E22-K22-T22-N22</f>
        <v>0</v>
      </c>
      <c r="X22" s="414" t="n">
        <f aca="false">F22-L22-U22-O22</f>
        <v>0</v>
      </c>
    </row>
    <row r="23" customFormat="false" ht="15" hidden="false" customHeight="false" outlineLevel="0" collapsed="false">
      <c r="B23" s="419" t="n">
        <f aca="false">'Утверждено (МЗ,ИЦ,КАП)'!A189</f>
        <v>0</v>
      </c>
      <c r="C23" s="412"/>
      <c r="D23" s="413"/>
      <c r="E23" s="36"/>
      <c r="F23" s="414"/>
      <c r="G23" s="415"/>
      <c r="H23" s="36"/>
      <c r="I23" s="36"/>
      <c r="J23" s="36"/>
      <c r="K23" s="36"/>
      <c r="L23" s="36"/>
      <c r="M23" s="36"/>
      <c r="N23" s="36"/>
      <c r="O23" s="36"/>
      <c r="P23" s="36"/>
      <c r="Q23" s="36"/>
      <c r="R23" s="417"/>
      <c r="S23" s="413"/>
      <c r="T23" s="36"/>
      <c r="U23" s="414"/>
      <c r="V23" s="413" t="n">
        <f aca="false">D23-J23-S23-M23</f>
        <v>0</v>
      </c>
      <c r="W23" s="36" t="n">
        <f aca="false">E23-K23-T23-N23</f>
        <v>0</v>
      </c>
      <c r="X23" s="414" t="n">
        <f aca="false">F23-L23-U23-O23</f>
        <v>0</v>
      </c>
    </row>
    <row r="24" customFormat="false" ht="15" hidden="false" customHeight="false" outlineLevel="0" collapsed="false">
      <c r="A24" s="1" t="s">
        <v>874</v>
      </c>
      <c r="B24" s="420" t="str">
        <f aca="false">B25</f>
        <v>911 0000 00000 00000 000</v>
      </c>
      <c r="C24" s="412" t="s">
        <v>841</v>
      </c>
      <c r="D24" s="413" t="n">
        <f aca="false">'Утверждено (ПДД)'!E144</f>
        <v>0</v>
      </c>
      <c r="E24" s="36"/>
      <c r="F24" s="414"/>
      <c r="G24" s="415"/>
      <c r="H24" s="36"/>
      <c r="I24" s="36"/>
      <c r="J24" s="36"/>
      <c r="K24" s="36"/>
      <c r="L24" s="36"/>
      <c r="M24" s="36"/>
      <c r="N24" s="36"/>
      <c r="O24" s="36"/>
      <c r="P24" s="36"/>
      <c r="Q24" s="36"/>
      <c r="R24" s="417"/>
      <c r="S24" s="413"/>
      <c r="T24" s="36"/>
      <c r="U24" s="414"/>
      <c r="V24" s="413" t="n">
        <f aca="false">D24-J24-S24-M24</f>
        <v>0</v>
      </c>
      <c r="W24" s="36" t="n">
        <f aca="false">E24-K24-T24-N24</f>
        <v>0</v>
      </c>
      <c r="X24" s="414" t="n">
        <f aca="false">F24-L24-U24-O24</f>
        <v>0</v>
      </c>
    </row>
    <row r="25" customFormat="false" ht="15" hidden="false" customHeight="false" outlineLevel="0" collapsed="false">
      <c r="B25" s="420" t="str">
        <f aca="false">'Утверждено (ПДД)'!H81</f>
        <v>911 0000 00000 00000 000</v>
      </c>
      <c r="C25" s="421" t="n">
        <v>244</v>
      </c>
      <c r="D25" s="413" t="n">
        <f aca="false">'Утверждено (ПДД)'!E1075</f>
        <v>7132119.06</v>
      </c>
      <c r="E25" s="36" t="n">
        <f aca="false">'Утверждено (ПДД)'!F1075</f>
        <v>6478043</v>
      </c>
      <c r="F25" s="414" t="n">
        <f aca="false">'Утверждено (ПДД)'!G1075</f>
        <v>6478043</v>
      </c>
      <c r="G25" s="415"/>
      <c r="H25" s="36"/>
      <c r="I25" s="36"/>
      <c r="J25" s="36"/>
      <c r="K25" s="36"/>
      <c r="L25" s="36"/>
      <c r="M25" s="36" t="n">
        <f aca="false">'таблица к разделу 2'!H4</f>
        <v>0</v>
      </c>
      <c r="N25" s="36"/>
      <c r="O25" s="36"/>
      <c r="P25" s="36" t="n">
        <f aca="false">'таблица к разделу 2'!H13</f>
        <v>5709865.56</v>
      </c>
      <c r="Q25" s="36" t="n">
        <f aca="false">'таблица к разделу 2'!H31</f>
        <v>5194200</v>
      </c>
      <c r="R25" s="417" t="n">
        <f aca="false">'таблица к разделу 2'!H48</f>
        <v>5194200</v>
      </c>
      <c r="S25" s="413"/>
      <c r="T25" s="36"/>
      <c r="U25" s="414"/>
      <c r="V25" s="413" t="n">
        <f aca="false">D25-J25-P25-M25</f>
        <v>1422253.5</v>
      </c>
      <c r="W25" s="36" t="n">
        <f aca="false">E25-K25-Q25-N25</f>
        <v>1283843</v>
      </c>
      <c r="X25" s="414" t="n">
        <f aca="false">F25-L25-R25-O25</f>
        <v>1283843</v>
      </c>
    </row>
    <row r="26" customFormat="false" ht="15" hidden="false" customHeight="false" outlineLevel="0" collapsed="false">
      <c r="B26" s="420" t="str">
        <f aca="false">B25</f>
        <v>911 0000 00000 00000 000</v>
      </c>
      <c r="C26" s="412" t="s">
        <v>547</v>
      </c>
      <c r="D26" s="422" t="n">
        <f aca="false">'Утверждено (ПДД)'!E93+'Утверждено (ПДД)'!E92</f>
        <v>21000</v>
      </c>
      <c r="E26" s="423" t="n">
        <f aca="false">'Утверждено (ПДД)'!F93+'Утверждено (ПДД)'!F92</f>
        <v>21000</v>
      </c>
      <c r="F26" s="424" t="n">
        <f aca="false">'Утверждено (ПДД)'!G93+'Утверждено (ПДД)'!G92</f>
        <v>21000</v>
      </c>
      <c r="G26" s="425"/>
      <c r="H26" s="426"/>
      <c r="I26" s="426"/>
      <c r="J26" s="426"/>
      <c r="K26" s="426"/>
      <c r="L26" s="426"/>
      <c r="M26" s="426" t="n">
        <f aca="false">'таблица к разделу 2'!H3</f>
        <v>0</v>
      </c>
      <c r="N26" s="426"/>
      <c r="O26" s="426"/>
      <c r="P26" s="426"/>
      <c r="Q26" s="426"/>
      <c r="R26" s="427"/>
      <c r="S26" s="422"/>
      <c r="T26" s="423"/>
      <c r="U26" s="424"/>
      <c r="V26" s="422" t="n">
        <f aca="false">D26-J26-M26-P26-S26</f>
        <v>21000</v>
      </c>
      <c r="W26" s="423" t="n">
        <f aca="false">E26-K26-T26</f>
        <v>21000</v>
      </c>
      <c r="X26" s="424" t="n">
        <f aca="false">F26-L26-U26</f>
        <v>21000</v>
      </c>
    </row>
    <row r="27" customFormat="false" ht="15" hidden="false" customHeight="false" outlineLevel="0" collapsed="false">
      <c r="B27" s="146" t="s">
        <v>913</v>
      </c>
      <c r="C27" s="146"/>
      <c r="D27" s="428" t="n">
        <f aca="false">Форма!F255</f>
        <v>10139749.23</v>
      </c>
      <c r="E27" s="428" t="n">
        <f aca="false">Форма!G255</f>
        <v>9150890.7</v>
      </c>
      <c r="F27" s="428" t="n">
        <f aca="false">Форма!H255</f>
        <v>9150890.7</v>
      </c>
      <c r="G27" s="428" t="n">
        <f aca="false">Форма!F256</f>
        <v>0</v>
      </c>
      <c r="H27" s="428" t="n">
        <f aca="false">Форма!G256</f>
        <v>0</v>
      </c>
      <c r="I27" s="428" t="n">
        <f aca="false">Форма!H256</f>
        <v>0</v>
      </c>
      <c r="J27" s="428" t="n">
        <f aca="false">Форма!F261</f>
        <v>0</v>
      </c>
      <c r="K27" s="428" t="n">
        <f aca="false">Форма!G261</f>
        <v>0</v>
      </c>
      <c r="L27" s="428" t="n">
        <f aca="false">Форма!H261</f>
        <v>0</v>
      </c>
      <c r="M27" s="428" t="n">
        <f aca="false">Форма!F263</f>
        <v>0</v>
      </c>
      <c r="N27" s="428" t="n">
        <f aca="false">Форма!G263</f>
        <v>0</v>
      </c>
      <c r="O27" s="428" t="n">
        <f aca="false">Форма!H263</f>
        <v>0</v>
      </c>
      <c r="P27" s="428" t="n">
        <f aca="false">'таблица к разделу 2'!I13</f>
        <v>5997365.56</v>
      </c>
      <c r="Q27" s="428" t="n">
        <f aca="false">'таблица к разделу 2'!I31</f>
        <v>5375800</v>
      </c>
      <c r="R27" s="428" t="n">
        <f aca="false">'таблица к разделу 2'!I48</f>
        <v>5375800</v>
      </c>
      <c r="S27" s="428" t="n">
        <f aca="false">Форма!F266+Форма!F269+Форма!F275</f>
        <v>0</v>
      </c>
      <c r="T27" s="428" t="n">
        <f aca="false">Форма!G266+Форма!G269+Форма!G275</f>
        <v>0</v>
      </c>
      <c r="U27" s="428" t="n">
        <f aca="false">Форма!H266+Форма!H269+Форма!H275</f>
        <v>0</v>
      </c>
      <c r="V27" s="428" t="n">
        <f aca="false">Форма!F267+Форма!F271+Форма!F277</f>
        <v>4142383.67</v>
      </c>
      <c r="W27" s="428" t="n">
        <f aca="false">Форма!G267+Форма!G271+Форма!G277</f>
        <v>3775090.7</v>
      </c>
      <c r="X27" s="428" t="n">
        <f aca="false">Форма!H267+Форма!H271+Форма!H277</f>
        <v>3775090.7</v>
      </c>
    </row>
    <row r="28" customFormat="false" ht="15" hidden="false" customHeight="false" outlineLevel="0" collapsed="false">
      <c r="B28" s="1" t="s">
        <v>756</v>
      </c>
      <c r="D28" s="142" t="n">
        <f aca="false">D27-D5</f>
        <v>0</v>
      </c>
      <c r="E28" s="142" t="n">
        <f aca="false">E27-E5</f>
        <v>0</v>
      </c>
      <c r="F28" s="142" t="n">
        <f aca="false">F27-F5</f>
        <v>0</v>
      </c>
      <c r="G28" s="142" t="n">
        <f aca="false">G27-G5</f>
        <v>0</v>
      </c>
      <c r="H28" s="142" t="n">
        <f aca="false">H27-H5</f>
        <v>0</v>
      </c>
      <c r="I28" s="142" t="n">
        <f aca="false">I27-I5</f>
        <v>0</v>
      </c>
      <c r="J28" s="142" t="n">
        <f aca="false">J27-J5</f>
        <v>0</v>
      </c>
      <c r="K28" s="142" t="n">
        <f aca="false">K27-K5</f>
        <v>0</v>
      </c>
      <c r="L28" s="142" t="n">
        <f aca="false">L27-L5</f>
        <v>0</v>
      </c>
      <c r="M28" s="142" t="n">
        <f aca="false">M27-M5</f>
        <v>0</v>
      </c>
      <c r="N28" s="142" t="n">
        <f aca="false">N27-N5</f>
        <v>0</v>
      </c>
      <c r="O28" s="142" t="n">
        <f aca="false">O27-O5</f>
        <v>0</v>
      </c>
      <c r="P28" s="142" t="n">
        <f aca="false">P27-P5</f>
        <v>0</v>
      </c>
      <c r="Q28" s="142" t="n">
        <f aca="false">Q27-Q5</f>
        <v>0</v>
      </c>
      <c r="R28" s="142" t="n">
        <f aca="false">R27-R5</f>
        <v>0</v>
      </c>
      <c r="S28" s="142" t="n">
        <f aca="false">S27-S5</f>
        <v>0</v>
      </c>
      <c r="T28" s="142" t="n">
        <f aca="false">T27-T5</f>
        <v>0</v>
      </c>
      <c r="U28" s="142" t="n">
        <f aca="false">U27-U5</f>
        <v>0</v>
      </c>
      <c r="V28" s="142" t="n">
        <f aca="false">V27-V5</f>
        <v>0</v>
      </c>
      <c r="W28" s="142" t="n">
        <f aca="false">W27-W5</f>
        <v>0</v>
      </c>
      <c r="X28" s="142" t="n">
        <f aca="false">X27-X5</f>
        <v>0</v>
      </c>
    </row>
  </sheetData>
  <mergeCells count="14">
    <mergeCell ref="B1:B2"/>
    <mergeCell ref="C1:C4"/>
    <mergeCell ref="D1:F3"/>
    <mergeCell ref="G1:O1"/>
    <mergeCell ref="P1:X1"/>
    <mergeCell ref="G2:I3"/>
    <mergeCell ref="J2:O2"/>
    <mergeCell ref="P2:R3"/>
    <mergeCell ref="S2:X2"/>
    <mergeCell ref="B3:B4"/>
    <mergeCell ref="J3:L3"/>
    <mergeCell ref="M3:O3"/>
    <mergeCell ref="S3:U3"/>
    <mergeCell ref="V3:X3"/>
  </mergeCells>
  <printOptions headings="false" gridLines="false" gridLinesSet="true" horizontalCentered="false" verticalCentered="false"/>
  <pageMargins left="0.196527777777778" right="0.196527777777778" top="0.196527777777778" bottom="0.196527777777778"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FFCC"/>
    <pageSetUpPr fitToPage="false"/>
  </sheetPr>
  <dimension ref="B1:H3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F11" activeCellId="0" sqref="F11"/>
    </sheetView>
  </sheetViews>
  <sheetFormatPr defaultColWidth="9.140625" defaultRowHeight="15" zeroHeight="false" outlineLevelRow="0" outlineLevelCol="0"/>
  <cols>
    <col collapsed="false" customWidth="true" hidden="false" outlineLevel="0" max="1" min="1" style="429" width="6"/>
    <col collapsed="false" customWidth="true" hidden="false" outlineLevel="0" max="2" min="2" style="429" width="41.85"/>
    <col collapsed="false" customWidth="true" hidden="false" outlineLevel="0" max="3" min="3" style="429" width="19.28"/>
    <col collapsed="false" customWidth="true" hidden="false" outlineLevel="0" max="4" min="4" style="429" width="15.71"/>
    <col collapsed="false" customWidth="true" hidden="false" outlineLevel="0" max="5" min="5" style="429" width="26.43"/>
    <col collapsed="false" customWidth="true" hidden="false" outlineLevel="0" max="6" min="6" style="429" width="18.85"/>
    <col collapsed="false" customWidth="true" hidden="false" outlineLevel="0" max="8" min="7" style="429" width="15.71"/>
    <col collapsed="false" customWidth="false" hidden="false" outlineLevel="0" max="16384" min="9" style="429" width="9.14"/>
  </cols>
  <sheetData>
    <row r="1" customFormat="false" ht="30" hidden="false" customHeight="true" outlineLevel="0" collapsed="false">
      <c r="D1" s="53" t="s">
        <v>914</v>
      </c>
      <c r="E1" s="53"/>
    </row>
    <row r="2" customFormat="false" ht="15" hidden="false" customHeight="false" outlineLevel="0" collapsed="false">
      <c r="D2" s="430" t="s">
        <v>10</v>
      </c>
      <c r="E2" s="429" t="str">
        <f aca="false">Форма!C33</f>
        <v>«  28  »           декабря             2024 г.</v>
      </c>
      <c r="G2" s="430" t="s">
        <v>517</v>
      </c>
      <c r="H2" s="430" t="s">
        <v>864</v>
      </c>
    </row>
    <row r="3" customFormat="false" ht="15" hidden="false" customHeight="false" outlineLevel="0" collapsed="false">
      <c r="D3" s="430"/>
      <c r="G3" s="430"/>
      <c r="H3" s="430"/>
    </row>
    <row r="4" customFormat="false" ht="15" hidden="false" customHeight="false" outlineLevel="0" collapsed="false">
      <c r="B4" s="429" t="s">
        <v>19</v>
      </c>
      <c r="C4" s="5" t="str">
        <f aca="false">Форма!C44</f>
        <v>Муниципальное  автономное дошкольное образовательное</v>
      </c>
      <c r="D4" s="5"/>
      <c r="E4" s="5"/>
    </row>
    <row r="5" customFormat="false" ht="15" hidden="false" customHeight="false" outlineLevel="0" collapsed="false">
      <c r="B5" s="431" t="str">
        <f aca="false">Форма!B45</f>
        <v>                                                                                           учреждение № 216 "Детский сад комбинированного вида"</v>
      </c>
      <c r="C5" s="431"/>
      <c r="D5" s="431"/>
      <c r="E5" s="431"/>
    </row>
    <row r="6" customFormat="false" ht="15" hidden="false" customHeight="false" outlineLevel="0" collapsed="false">
      <c r="D6" s="430"/>
      <c r="G6" s="430"/>
      <c r="H6" s="430"/>
    </row>
    <row r="7" customFormat="false" ht="29.25" hidden="false" customHeight="true" outlineLevel="0" collapsed="false">
      <c r="B7" s="432" t="s">
        <v>915</v>
      </c>
      <c r="C7" s="432"/>
      <c r="D7" s="432"/>
      <c r="E7" s="432"/>
    </row>
    <row r="9" customFormat="false" ht="15" hidden="false" customHeight="false" outlineLevel="0" collapsed="false">
      <c r="B9" s="2" t="s">
        <v>21</v>
      </c>
      <c r="E9" s="100"/>
    </row>
    <row r="10" customFormat="false" ht="15" hidden="false" customHeight="false" outlineLevel="0" collapsed="false">
      <c r="B10" s="2"/>
    </row>
    <row r="11" customFormat="false" ht="60" hidden="false" customHeight="false" outlineLevel="0" collapsed="false">
      <c r="B11" s="433" t="s">
        <v>23</v>
      </c>
      <c r="C11" s="434" t="s">
        <v>916</v>
      </c>
      <c r="D11" s="434" t="s">
        <v>27</v>
      </c>
      <c r="G11" s="434" t="s">
        <v>27</v>
      </c>
      <c r="H11" s="434" t="s">
        <v>27</v>
      </c>
    </row>
    <row r="12" customFormat="false" ht="15" hidden="false" customHeight="false" outlineLevel="0" collapsed="false">
      <c r="B12" s="19" t="n">
        <v>1</v>
      </c>
      <c r="C12" s="434" t="n">
        <v>3</v>
      </c>
      <c r="D12" s="434" t="n">
        <v>4</v>
      </c>
      <c r="G12" s="434" t="n">
        <v>4</v>
      </c>
      <c r="H12" s="434" t="n">
        <v>4</v>
      </c>
    </row>
    <row r="13" customFormat="false" ht="30" hidden="false" customHeight="false" outlineLevel="0" collapsed="false">
      <c r="B13" s="33" t="s">
        <v>917</v>
      </c>
      <c r="C13" s="435" t="s">
        <v>34</v>
      </c>
      <c r="D13" s="436" t="n">
        <f aca="false">SUM(D14:D19)</f>
        <v>0</v>
      </c>
      <c r="G13" s="436" t="n">
        <f aca="false">SUM(G14:G19)</f>
        <v>0</v>
      </c>
      <c r="H13" s="436" t="n">
        <f aca="false">SUM(H14:H19)</f>
        <v>0</v>
      </c>
    </row>
    <row r="14" customFormat="false" ht="30" hidden="false" customHeight="false" outlineLevel="0" collapsed="false">
      <c r="B14" s="437" t="s">
        <v>918</v>
      </c>
      <c r="C14" s="435" t="s">
        <v>919</v>
      </c>
      <c r="D14" s="436" t="n">
        <f aca="false">G14+H14</f>
        <v>0</v>
      </c>
      <c r="G14" s="436"/>
      <c r="H14" s="436"/>
    </row>
    <row r="15" customFormat="false" ht="15" hidden="false" customHeight="false" outlineLevel="0" collapsed="false">
      <c r="B15" s="437" t="s">
        <v>920</v>
      </c>
      <c r="C15" s="435" t="s">
        <v>919</v>
      </c>
      <c r="D15" s="436" t="n">
        <f aca="false">G15+H15</f>
        <v>0</v>
      </c>
      <c r="G15" s="436"/>
      <c r="H15" s="436"/>
    </row>
    <row r="16" customFormat="false" ht="15" hidden="false" customHeight="false" outlineLevel="0" collapsed="false">
      <c r="B16" s="437" t="s">
        <v>921</v>
      </c>
      <c r="C16" s="435" t="s">
        <v>919</v>
      </c>
      <c r="D16" s="436" t="n">
        <f aca="false">G16+H16</f>
        <v>0</v>
      </c>
      <c r="G16" s="436"/>
      <c r="H16" s="436"/>
    </row>
    <row r="17" customFormat="false" ht="15" hidden="false" customHeight="false" outlineLevel="0" collapsed="false">
      <c r="B17" s="437" t="s">
        <v>922</v>
      </c>
      <c r="C17" s="435" t="s">
        <v>919</v>
      </c>
      <c r="D17" s="436" t="n">
        <f aca="false">G17+H17</f>
        <v>0</v>
      </c>
      <c r="G17" s="436"/>
      <c r="H17" s="436"/>
    </row>
    <row r="18" customFormat="false" ht="30" hidden="false" customHeight="false" outlineLevel="0" collapsed="false">
      <c r="B18" s="437" t="s">
        <v>923</v>
      </c>
      <c r="C18" s="435" t="s">
        <v>924</v>
      </c>
      <c r="D18" s="436" t="n">
        <f aca="false">'Утверждено (МЗ,ИЦ,КАП)'!G6</f>
        <v>0</v>
      </c>
      <c r="G18" s="436" t="n">
        <f aca="false">'Утверждено (МЗ,ИЦ,КАП)'!J6</f>
        <v>0</v>
      </c>
      <c r="H18" s="436" t="n">
        <f aca="false">'Утверждено (МЗ,ИЦ,КАП)'!K6</f>
        <v>0</v>
      </c>
    </row>
    <row r="19" customFormat="false" ht="14.25" hidden="false" customHeight="true" outlineLevel="0" collapsed="false">
      <c r="B19" s="437" t="s">
        <v>925</v>
      </c>
      <c r="C19" s="435" t="s">
        <v>924</v>
      </c>
      <c r="D19" s="436" t="n">
        <f aca="false">G19+H19</f>
        <v>0</v>
      </c>
      <c r="G19" s="436"/>
      <c r="H19" s="436"/>
    </row>
    <row r="20" customFormat="false" ht="15" hidden="false" customHeight="false" outlineLevel="0" collapsed="false">
      <c r="B20" s="55" t="s">
        <v>926</v>
      </c>
      <c r="C20" s="435" t="s">
        <v>34</v>
      </c>
      <c r="D20" s="436" t="n">
        <f aca="false">SUM(D21:D31)</f>
        <v>0</v>
      </c>
      <c r="G20" s="436" t="n">
        <f aca="false">SUM(G21:G31)</f>
        <v>0</v>
      </c>
      <c r="H20" s="436" t="n">
        <f aca="false">SUM(H21:H31)</f>
        <v>0</v>
      </c>
    </row>
    <row r="21" customFormat="false" ht="30" hidden="false" customHeight="false" outlineLevel="0" collapsed="false">
      <c r="B21" s="437" t="s">
        <v>927</v>
      </c>
      <c r="C21" s="435" t="s">
        <v>928</v>
      </c>
      <c r="D21" s="436" t="n">
        <f aca="false">G21+H21</f>
        <v>0</v>
      </c>
      <c r="G21" s="436"/>
      <c r="H21" s="436"/>
    </row>
    <row r="22" customFormat="false" ht="15" hidden="false" customHeight="false" outlineLevel="0" collapsed="false">
      <c r="B22" s="437" t="s">
        <v>929</v>
      </c>
      <c r="C22" s="435" t="s">
        <v>928</v>
      </c>
      <c r="D22" s="436" t="n">
        <f aca="false">G22+H22</f>
        <v>0</v>
      </c>
      <c r="G22" s="436"/>
      <c r="H22" s="436"/>
    </row>
    <row r="23" customFormat="false" ht="30" hidden="false" customHeight="false" outlineLevel="0" collapsed="false">
      <c r="B23" s="437" t="s">
        <v>930</v>
      </c>
      <c r="C23" s="435" t="s">
        <v>521</v>
      </c>
      <c r="D23" s="436" t="n">
        <f aca="false">'Утверждено (МЗ,ИЦ,КАП)'!J33+'Утверждено (МЗ,ИЦ,КАП)'!J144+'Утверждено (МЗ,ИЦ,КАП)'!J145</f>
        <v>0</v>
      </c>
      <c r="G23" s="436" t="n">
        <f aca="false">'Утверждено (МЗ,ИЦ,КАП)'!M144</f>
        <v>0</v>
      </c>
      <c r="H23" s="436"/>
    </row>
    <row r="24" customFormat="false" ht="30" hidden="false" customHeight="false" outlineLevel="0" collapsed="false">
      <c r="B24" s="437" t="s">
        <v>930</v>
      </c>
      <c r="C24" s="435" t="s">
        <v>536</v>
      </c>
      <c r="D24" s="436" t="n">
        <f aca="false">'Утверждено (МЗ,ИЦ,КАП)'!J34+'Утверждено (МЗ,ИЦ,КАП)'!J145+'Утверждено (МЗ,ИЦ,КАП)'!J146</f>
        <v>0</v>
      </c>
      <c r="G24" s="436" t="n">
        <f aca="false">'Утверждено (МЗ,ИЦ,КАП)'!M146</f>
        <v>0</v>
      </c>
      <c r="H24" s="436"/>
    </row>
    <row r="25" customFormat="false" ht="30" hidden="false" customHeight="false" outlineLevel="0" collapsed="false">
      <c r="B25" s="437" t="s">
        <v>930</v>
      </c>
      <c r="C25" s="435" t="s">
        <v>539</v>
      </c>
      <c r="D25" s="436" t="n">
        <f aca="false">'Утверждено (МЗ,ИЦ,КАП)'!J35+'Утверждено (МЗ,ИЦ,КАП)'!J146+'Утверждено (МЗ,ИЦ,КАП)'!J147</f>
        <v>0</v>
      </c>
      <c r="G25" s="436" t="n">
        <f aca="false">'Утверждено (МЗ,ИЦ,КАП)'!M35</f>
        <v>0</v>
      </c>
      <c r="H25" s="436"/>
    </row>
    <row r="26" customFormat="false" ht="15" hidden="false" customHeight="false" outlineLevel="0" collapsed="false">
      <c r="B26" s="437" t="s">
        <v>931</v>
      </c>
      <c r="C26" s="435" t="s">
        <v>521</v>
      </c>
      <c r="D26" s="436" t="n">
        <f aca="false">G26+H26</f>
        <v>0</v>
      </c>
      <c r="G26" s="436"/>
      <c r="H26" s="436"/>
    </row>
    <row r="27" customFormat="false" ht="45" hidden="false" customHeight="false" outlineLevel="0" collapsed="false">
      <c r="B27" s="437" t="s">
        <v>932</v>
      </c>
      <c r="C27" s="435" t="s">
        <v>536</v>
      </c>
      <c r="D27" s="436" t="n">
        <f aca="false">G27+H27</f>
        <v>0</v>
      </c>
      <c r="G27" s="436"/>
      <c r="H27" s="436"/>
    </row>
    <row r="28" customFormat="false" ht="15" hidden="false" customHeight="false" outlineLevel="0" collapsed="false">
      <c r="B28" s="437" t="s">
        <v>933</v>
      </c>
      <c r="C28" s="435" t="s">
        <v>621</v>
      </c>
      <c r="D28" s="436" t="n">
        <f aca="false">G28+H28</f>
        <v>0</v>
      </c>
      <c r="G28" s="436"/>
      <c r="H28" s="436"/>
    </row>
    <row r="29" customFormat="false" ht="15" hidden="false" customHeight="false" outlineLevel="0" collapsed="false">
      <c r="B29" s="437" t="s">
        <v>934</v>
      </c>
      <c r="C29" s="435" t="s">
        <v>621</v>
      </c>
      <c r="D29" s="436" t="n">
        <f aca="false">G29+H29</f>
        <v>0</v>
      </c>
      <c r="G29" s="436"/>
      <c r="H29" s="436"/>
    </row>
    <row r="30" customFormat="false" ht="15" hidden="false" customHeight="false" outlineLevel="0" collapsed="false">
      <c r="B30" s="437" t="s">
        <v>922</v>
      </c>
      <c r="C30" s="435" t="s">
        <v>621</v>
      </c>
      <c r="D30" s="436" t="n">
        <f aca="false">G30+H30</f>
        <v>0</v>
      </c>
      <c r="G30" s="436"/>
      <c r="H30" s="436"/>
    </row>
    <row r="31" customFormat="false" ht="30" hidden="false" customHeight="false" outlineLevel="0" collapsed="false">
      <c r="B31" s="437" t="s">
        <v>935</v>
      </c>
      <c r="C31" s="435" t="s">
        <v>839</v>
      </c>
      <c r="D31" s="436" t="n">
        <f aca="false">G31+H31</f>
        <v>0</v>
      </c>
      <c r="G31" s="436"/>
      <c r="H31" s="436"/>
    </row>
    <row r="32" customFormat="false" ht="15" hidden="false" customHeight="false" outlineLevel="0" collapsed="false">
      <c r="B32" s="438"/>
      <c r="C32" s="439"/>
      <c r="D32" s="440"/>
      <c r="G32" s="440"/>
      <c r="H32" s="440"/>
    </row>
    <row r="33" customFormat="false" ht="15" hidden="false" customHeight="false" outlineLevel="0" collapsed="false">
      <c r="B33" s="438"/>
      <c r="C33" s="439"/>
      <c r="D33" s="440"/>
      <c r="G33" s="440"/>
      <c r="H33" s="440"/>
    </row>
    <row r="34" customFormat="false" ht="15" hidden="false" customHeight="false" outlineLevel="0" collapsed="false">
      <c r="C34" s="439"/>
      <c r="D34" s="441"/>
      <c r="G34" s="441"/>
      <c r="H34" s="441"/>
    </row>
    <row r="35" customFormat="false" ht="15" hidden="false" customHeight="false" outlineLevel="0" collapsed="false">
      <c r="C35" s="439"/>
      <c r="D35" s="441"/>
      <c r="G35" s="441"/>
      <c r="H35" s="441"/>
    </row>
    <row r="36" customFormat="false" ht="15" hidden="false" customHeight="false" outlineLevel="0" collapsed="false">
      <c r="C36" s="439"/>
      <c r="D36" s="441"/>
      <c r="G36" s="441"/>
      <c r="H36" s="441"/>
    </row>
  </sheetData>
  <mergeCells count="4">
    <mergeCell ref="D1:E1"/>
    <mergeCell ref="C4:E4"/>
    <mergeCell ref="B5:E5"/>
    <mergeCell ref="B7:E7"/>
  </mergeCells>
  <printOptions headings="false" gridLines="false" gridLinesSet="true" horizontalCentered="false" verticalCentered="false"/>
  <pageMargins left="0.7" right="0.7" top="0.75" bottom="0.75" header="0.511811023622047" footer="0.511811023622047"/>
  <pageSetup paperSize="9" scale="81"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T139"/>
  <sheetViews>
    <sheetView showFormulas="false" showGridLines="true" showRowColHeaders="true" showZeros="true" rightToLeft="false" tabSelected="false" showOutlineSymbols="true" defaultGridColor="true" view="pageBreakPreview" topLeftCell="B89" colorId="64" zoomScale="100" zoomScaleNormal="100" zoomScalePageLayoutView="100" workbookViewId="0">
      <selection pane="topLeft" activeCell="B129" activeCellId="0" sqref="B129"/>
    </sheetView>
  </sheetViews>
  <sheetFormatPr defaultColWidth="8.7109375" defaultRowHeight="15" zeroHeight="false" outlineLevelRow="0" outlineLevelCol="0"/>
  <cols>
    <col collapsed="false" customWidth="true" hidden="false" outlineLevel="0" max="1" min="1" style="1" width="3.57"/>
    <col collapsed="false" customWidth="true" hidden="false" outlineLevel="0" max="2" min="2" style="1" width="67.86"/>
    <col collapsed="false" customWidth="true" hidden="false" outlineLevel="0" max="5" min="3" style="1" width="14.85"/>
    <col collapsed="false" customWidth="true" hidden="false" outlineLevel="0" max="8" min="6" style="1" width="12.28"/>
    <col collapsed="false" customWidth="true" hidden="false" outlineLevel="0" max="11" min="9" style="1" width="15"/>
    <col collapsed="false" customWidth="true" hidden="false" outlineLevel="0" max="14" min="13" style="1" width="14.43"/>
    <col collapsed="false" customWidth="true" hidden="false" outlineLevel="0" max="15" min="15" style="1" width="14.85"/>
    <col collapsed="false" customWidth="true" hidden="false" outlineLevel="0" max="16" min="16" style="1" width="14.58"/>
    <col collapsed="false" customWidth="true" hidden="false" outlineLevel="0" max="18" min="17" style="1" width="15"/>
    <col collapsed="false" customWidth="true" hidden="false" outlineLevel="0" max="19" min="19" style="1" width="14"/>
    <col collapsed="false" customWidth="true" hidden="false" outlineLevel="0" max="20" min="20" style="1" width="14.85"/>
  </cols>
  <sheetData>
    <row r="1" customFormat="false" ht="29.25" hidden="false" customHeight="true" outlineLevel="0" collapsed="false">
      <c r="I1" s="53" t="s">
        <v>936</v>
      </c>
      <c r="J1" s="53"/>
      <c r="K1" s="53"/>
    </row>
    <row r="2" customFormat="false" ht="15" hidden="false" customHeight="false" outlineLevel="0" collapsed="false">
      <c r="I2" s="430" t="s">
        <v>10</v>
      </c>
      <c r="J2" s="429" t="str">
        <f aca="false">Форма!C33</f>
        <v>«  28  »           декабря             2024 г.</v>
      </c>
    </row>
    <row r="3" customFormat="false" ht="15" hidden="false" customHeight="false" outlineLevel="0" collapsed="false">
      <c r="B3" s="1" t="s">
        <v>19</v>
      </c>
      <c r="C3" s="442" t="str">
        <f aca="false">Форма!C44</f>
        <v>Муниципальное  автономное дошкольное образовательное</v>
      </c>
      <c r="D3" s="442"/>
      <c r="E3" s="442"/>
      <c r="F3" s="442"/>
      <c r="G3" s="442"/>
      <c r="H3" s="442"/>
      <c r="I3" s="430"/>
      <c r="J3" s="429"/>
    </row>
    <row r="4" customFormat="false" ht="15" hidden="false" customHeight="false" outlineLevel="0" collapsed="false">
      <c r="B4" s="442" t="str">
        <f aca="false">Форма!B45</f>
        <v>                                                                                           учреждение № 216 "Детский сад комбинированного вида"</v>
      </c>
      <c r="C4" s="442"/>
      <c r="D4" s="442"/>
      <c r="E4" s="442"/>
      <c r="F4" s="442"/>
      <c r="G4" s="442"/>
      <c r="H4" s="442"/>
      <c r="I4" s="430"/>
      <c r="J4" s="429"/>
    </row>
    <row r="5" customFormat="false" ht="15" hidden="false" customHeight="false" outlineLevel="0" collapsed="false">
      <c r="I5" s="430"/>
      <c r="J5" s="429"/>
    </row>
    <row r="6" customFormat="false" ht="15" hidden="false" customHeight="false" outlineLevel="0" collapsed="false">
      <c r="B6" s="443" t="s">
        <v>937</v>
      </c>
      <c r="C6" s="443"/>
      <c r="D6" s="443"/>
      <c r="E6" s="443"/>
      <c r="F6" s="443"/>
    </row>
    <row r="7" customFormat="false" ht="15" hidden="false" customHeight="false" outlineLevel="0" collapsed="false">
      <c r="B7" s="443" t="str">
        <f aca="false">Форма!B28</f>
        <v>на 2025 г. и плановый период 2026 и 2027 годов</v>
      </c>
      <c r="C7" s="443"/>
      <c r="D7" s="443"/>
      <c r="E7" s="443"/>
      <c r="F7" s="443"/>
    </row>
    <row r="9" customFormat="false" ht="15" hidden="false" customHeight="false" outlineLevel="0" collapsed="false">
      <c r="B9" s="2" t="s">
        <v>21</v>
      </c>
    </row>
    <row r="11" customFormat="false" ht="15" hidden="false" customHeight="true" outlineLevel="0" collapsed="false">
      <c r="B11" s="444" t="s">
        <v>23</v>
      </c>
      <c r="C11" s="19" t="s">
        <v>27</v>
      </c>
      <c r="D11" s="19"/>
      <c r="E11" s="19"/>
    </row>
    <row r="12" customFormat="false" ht="15" hidden="false" customHeight="false" outlineLevel="0" collapsed="false">
      <c r="B12" s="444"/>
      <c r="C12" s="32" t="n">
        <f aca="false">Форма!R1</f>
        <v>2025</v>
      </c>
      <c r="D12" s="32" t="n">
        <f aca="false">Форма!R2</f>
        <v>2026</v>
      </c>
      <c r="E12" s="32" t="n">
        <f aca="false">Форма!R3</f>
        <v>2027</v>
      </c>
    </row>
    <row r="13" customFormat="false" ht="15" hidden="false" customHeight="false" outlineLevel="0" collapsed="false">
      <c r="B13" s="444"/>
      <c r="C13" s="32"/>
      <c r="D13" s="32"/>
      <c r="E13" s="32"/>
    </row>
    <row r="14" customFormat="false" ht="15" hidden="false" customHeight="false" outlineLevel="0" collapsed="false">
      <c r="B14" s="445" t="n">
        <v>1</v>
      </c>
      <c r="C14" s="446" t="n">
        <v>2</v>
      </c>
      <c r="D14" s="446" t="n">
        <v>3</v>
      </c>
      <c r="E14" s="446" t="n">
        <v>4</v>
      </c>
    </row>
    <row r="15" customFormat="false" ht="15" hidden="false" customHeight="false" outlineLevel="0" collapsed="false">
      <c r="B15" s="447" t="s">
        <v>37</v>
      </c>
      <c r="C15" s="448" t="n">
        <f aca="false">SUM(C16,C22,C28,C33,C39)</f>
        <v>36582873.15</v>
      </c>
      <c r="D15" s="448" t="n">
        <f aca="false">SUM(D16,D22,D28,D33,D39)</f>
        <v>36384612.7</v>
      </c>
      <c r="E15" s="448" t="n">
        <f aca="false">SUM(E16,E22,E28,E33,E39)</f>
        <v>36384612.7</v>
      </c>
      <c r="M15" s="111" t="n">
        <f aca="false">C15-'Утверждено (МЗ,ИЦ,КАП)'!J7-'Утверждено (ПДД)'!E48-'Утверждено (МЗ,ИЦ,КАП)'!J203+'Утверждено (ПДД)'!E58</f>
        <v>0</v>
      </c>
      <c r="N15" s="111" t="n">
        <f aca="false">D15-'Утверждено (МЗ,ИЦ,КАП)'!H7-'Утверждено (ПДД)'!F48</f>
        <v>0</v>
      </c>
      <c r="O15" s="111" t="n">
        <f aca="false">E15-'Утверждено (МЗ,ИЦ,КАП)'!I7-'Утверждено (ПДД)'!G48</f>
        <v>0</v>
      </c>
      <c r="Q15" s="111" t="n">
        <f aca="false">C15-Форма!F62-Форма!F63-Форма!F66-Форма!F67-Форма!F71-Форма!F73</f>
        <v>0</v>
      </c>
      <c r="R15" s="111" t="n">
        <f aca="false">D15-Форма!G62-Форма!G63-Форма!G66-Форма!G67-Форма!G71-Форма!G73</f>
        <v>0</v>
      </c>
      <c r="S15" s="111" t="n">
        <f aca="false">E15-Форма!H62-Форма!H63-Форма!H66-Форма!H67-Форма!H71-Форма!H73</f>
        <v>0</v>
      </c>
    </row>
    <row r="16" customFormat="false" ht="30" hidden="true" customHeight="false" outlineLevel="0" collapsed="false">
      <c r="B16" s="447" t="s">
        <v>39</v>
      </c>
      <c r="C16" s="448" t="n">
        <f aca="false">SUM(C17:C21)</f>
        <v>0</v>
      </c>
      <c r="D16" s="448" t="n">
        <f aca="false">SUM(D17:D21)</f>
        <v>0</v>
      </c>
      <c r="E16" s="448" t="n">
        <f aca="false">SUM(E17:E21)</f>
        <v>0</v>
      </c>
    </row>
    <row r="17" customFormat="false" ht="49.5" hidden="true" customHeight="true" outlineLevel="0" collapsed="false">
      <c r="B17" s="447" t="s">
        <v>938</v>
      </c>
      <c r="C17" s="448" t="n">
        <f aca="false">'Утверждено (ПДД)'!E51</f>
        <v>0</v>
      </c>
      <c r="D17" s="448" t="n">
        <f aca="false">'Утверждено (ПДД)'!F51</f>
        <v>0</v>
      </c>
      <c r="E17" s="448" t="n">
        <f aca="false">'Утверждено (ПДД)'!G51</f>
        <v>0</v>
      </c>
      <c r="L17" s="1" t="s">
        <v>939</v>
      </c>
    </row>
    <row r="18" customFormat="false" ht="15" hidden="true" customHeight="false" outlineLevel="0" collapsed="false">
      <c r="B18" s="447"/>
      <c r="C18" s="448"/>
      <c r="D18" s="448"/>
      <c r="E18" s="448"/>
    </row>
    <row r="19" customFormat="false" ht="15" hidden="true" customHeight="false" outlineLevel="0" collapsed="false">
      <c r="B19" s="447"/>
      <c r="C19" s="448"/>
      <c r="D19" s="448"/>
      <c r="E19" s="448"/>
    </row>
    <row r="20" customFormat="false" ht="15" hidden="true" customHeight="false" outlineLevel="0" collapsed="false">
      <c r="B20" s="447"/>
      <c r="C20" s="448"/>
      <c r="D20" s="448"/>
      <c r="E20" s="448"/>
    </row>
    <row r="21" customFormat="false" ht="15" hidden="true" customHeight="false" outlineLevel="0" collapsed="false">
      <c r="B21" s="447"/>
      <c r="C21" s="448"/>
      <c r="D21" s="448"/>
      <c r="E21" s="448"/>
    </row>
    <row r="22" customFormat="false" ht="30" hidden="false" customHeight="false" outlineLevel="0" collapsed="false">
      <c r="B22" s="447" t="s">
        <v>41</v>
      </c>
      <c r="C22" s="448" t="n">
        <f aca="false">SUM(C23:C27)</f>
        <v>36032873.15</v>
      </c>
      <c r="D22" s="448" t="n">
        <f aca="false">SUM(D23:D27)</f>
        <v>35834612.7</v>
      </c>
      <c r="E22" s="448" t="n">
        <f aca="false">SUM(E23:E27)</f>
        <v>35834612.7</v>
      </c>
    </row>
    <row r="23" customFormat="false" ht="45" hidden="false" customHeight="false" outlineLevel="0" collapsed="false">
      <c r="B23" s="447" t="s">
        <v>940</v>
      </c>
      <c r="C23" s="448" t="n">
        <f aca="false">'Утверждено (МЗ,ИЦ,КАП)'!J7</f>
        <v>29159853.15</v>
      </c>
      <c r="D23" s="448" t="n">
        <f aca="false">'Утверждено (МЗ,ИЦ,КАП)'!H7</f>
        <v>28961592.7</v>
      </c>
      <c r="E23" s="448" t="n">
        <f aca="false">'Утверждено (МЗ,ИЦ,КАП)'!I7</f>
        <v>28961592.7</v>
      </c>
      <c r="L23" s="1" t="s">
        <v>941</v>
      </c>
    </row>
    <row r="24" customFormat="false" ht="15" hidden="false" customHeight="false" outlineLevel="0" collapsed="false">
      <c r="B24" s="447" t="s">
        <v>942</v>
      </c>
      <c r="C24" s="448" t="n">
        <f aca="false">'Утверждено (ПДД)'!E50+'Утверждено (ПДД)'!E49+'Утверждено (ПДД)'!E53</f>
        <v>6623020</v>
      </c>
      <c r="D24" s="448" t="n">
        <f aca="false">'Утверждено (ПДД)'!F50+'Утверждено (ПДД)'!F49+'Утверждено (ПДД)'!F53</f>
        <v>6623020</v>
      </c>
      <c r="E24" s="448" t="n">
        <f aca="false">'Утверждено (ПДД)'!G50+'Утверждено (ПДД)'!G49+'Утверждено (ПДД)'!G53</f>
        <v>6623020</v>
      </c>
      <c r="G24" s="142"/>
      <c r="H24" s="142"/>
      <c r="I24" s="142"/>
      <c r="L24" s="1" t="s">
        <v>941</v>
      </c>
    </row>
    <row r="25" customFormat="false" ht="50.25" hidden="false" customHeight="true" outlineLevel="0" collapsed="false">
      <c r="B25" s="447" t="s">
        <v>943</v>
      </c>
      <c r="C25" s="448" t="n">
        <f aca="false">'Утверждено (ПДД)'!E54</f>
        <v>0</v>
      </c>
      <c r="D25" s="448" t="n">
        <f aca="false">'Утверждено (ПДД)'!F54</f>
        <v>0</v>
      </c>
      <c r="E25" s="448" t="n">
        <f aca="false">'Утверждено (ПДД)'!G54</f>
        <v>0</v>
      </c>
      <c r="G25" s="142"/>
      <c r="H25" s="142"/>
      <c r="I25" s="142"/>
      <c r="L25" s="1" t="s">
        <v>944</v>
      </c>
    </row>
    <row r="26" customFormat="false" ht="15" hidden="false" customHeight="false" outlineLevel="0" collapsed="false">
      <c r="B26" s="447" t="s">
        <v>945</v>
      </c>
      <c r="C26" s="448" t="n">
        <f aca="false">'Утверждено (ПДД)'!E52</f>
        <v>250000</v>
      </c>
      <c r="D26" s="448" t="n">
        <f aca="false">'Утверждено (ПДД)'!F52</f>
        <v>250000</v>
      </c>
      <c r="E26" s="448" t="n">
        <f aca="false">'Утверждено (ПДД)'!G52</f>
        <v>250000</v>
      </c>
    </row>
    <row r="27" customFormat="false" ht="15" hidden="false" customHeight="false" outlineLevel="0" collapsed="false">
      <c r="B27" s="447"/>
      <c r="C27" s="448"/>
      <c r="D27" s="448"/>
      <c r="E27" s="448"/>
    </row>
    <row r="28" customFormat="false" ht="15" hidden="false" customHeight="false" outlineLevel="0" collapsed="false">
      <c r="B28" s="449" t="s">
        <v>47</v>
      </c>
      <c r="C28" s="448" t="n">
        <f aca="false">SUM(C29:C32)</f>
        <v>550000</v>
      </c>
      <c r="D28" s="448" t="n">
        <f aca="false">SUM(D29:D32)</f>
        <v>550000</v>
      </c>
      <c r="E28" s="448" t="n">
        <f aca="false">SUM(E29:E32)</f>
        <v>550000</v>
      </c>
    </row>
    <row r="29" customFormat="false" ht="30" hidden="false" customHeight="false" outlineLevel="0" collapsed="false">
      <c r="B29" s="447" t="s">
        <v>946</v>
      </c>
      <c r="C29" s="448" t="n">
        <f aca="false">C110</f>
        <v>550000</v>
      </c>
      <c r="D29" s="448" t="n">
        <f aca="false">D110</f>
        <v>550000</v>
      </c>
      <c r="E29" s="448" t="n">
        <f aca="false">E110</f>
        <v>550000</v>
      </c>
      <c r="L29" s="1" t="s">
        <v>944</v>
      </c>
    </row>
    <row r="30" customFormat="false" ht="45" hidden="true" customHeight="false" outlineLevel="0" collapsed="false">
      <c r="B30" s="447" t="s">
        <v>947</v>
      </c>
      <c r="C30" s="448"/>
      <c r="D30" s="448"/>
      <c r="E30" s="448"/>
    </row>
    <row r="31" customFormat="false" ht="15" hidden="true" customHeight="false" outlineLevel="0" collapsed="false">
      <c r="B31" s="449"/>
      <c r="C31" s="448"/>
      <c r="D31" s="448"/>
      <c r="E31" s="448"/>
    </row>
    <row r="32" customFormat="false" ht="15" hidden="true" customHeight="false" outlineLevel="0" collapsed="false">
      <c r="B32" s="449"/>
      <c r="C32" s="448"/>
      <c r="D32" s="448"/>
      <c r="E32" s="448"/>
    </row>
    <row r="33" customFormat="false" ht="15" hidden="false" customHeight="true" outlineLevel="0" collapsed="false">
      <c r="B33" s="449" t="s">
        <v>53</v>
      </c>
      <c r="C33" s="448" t="n">
        <f aca="false">SUM(C34:C38)</f>
        <v>0</v>
      </c>
      <c r="D33" s="448" t="n">
        <f aca="false">SUM(D34:D38)</f>
        <v>0</v>
      </c>
      <c r="E33" s="448" t="n">
        <f aca="false">SUM(E34:E38)</f>
        <v>0</v>
      </c>
    </row>
    <row r="34" customFormat="false" ht="49.5" hidden="false" customHeight="true" outlineLevel="0" collapsed="false">
      <c r="B34" s="447" t="s">
        <v>948</v>
      </c>
      <c r="C34" s="448" t="n">
        <f aca="false">C127</f>
        <v>0</v>
      </c>
      <c r="D34" s="448"/>
      <c r="E34" s="448"/>
      <c r="L34" s="1" t="s">
        <v>944</v>
      </c>
    </row>
    <row r="35" customFormat="false" ht="15" hidden="true" customHeight="true" outlineLevel="0" collapsed="false">
      <c r="B35" s="449" t="s">
        <v>949</v>
      </c>
      <c r="C35" s="448"/>
      <c r="D35" s="448"/>
      <c r="E35" s="448"/>
      <c r="L35" s="1" t="s">
        <v>944</v>
      </c>
    </row>
    <row r="36" customFormat="false" ht="15" hidden="true" customHeight="true" outlineLevel="0" collapsed="false">
      <c r="B36" s="449"/>
      <c r="C36" s="448"/>
      <c r="D36" s="448"/>
      <c r="E36" s="448"/>
    </row>
    <row r="37" customFormat="false" ht="15" hidden="true" customHeight="true" outlineLevel="0" collapsed="false">
      <c r="B37" s="449"/>
      <c r="C37" s="448"/>
      <c r="D37" s="448"/>
      <c r="E37" s="448"/>
    </row>
    <row r="38" customFormat="false" ht="15" hidden="true" customHeight="true" outlineLevel="0" collapsed="false">
      <c r="B38" s="449"/>
      <c r="C38" s="448"/>
      <c r="D38" s="448"/>
      <c r="E38" s="448"/>
    </row>
    <row r="39" customFormat="false" ht="15" hidden="true" customHeight="true" outlineLevel="0" collapsed="false">
      <c r="B39" s="449" t="s">
        <v>56</v>
      </c>
      <c r="C39" s="448" t="n">
        <f aca="false">SUM(C40:C45)</f>
        <v>0</v>
      </c>
      <c r="D39" s="448" t="n">
        <f aca="false">SUM(D40:D45)</f>
        <v>0</v>
      </c>
      <c r="E39" s="448" t="n">
        <f aca="false">SUM(E40:E45)</f>
        <v>0</v>
      </c>
    </row>
    <row r="40" customFormat="false" ht="30" hidden="true" customHeight="false" outlineLevel="0" collapsed="false">
      <c r="B40" s="447" t="s">
        <v>950</v>
      </c>
      <c r="C40" s="448" t="n">
        <f aca="false">'Утверждено (ПДД)'!E57</f>
        <v>0</v>
      </c>
      <c r="D40" s="448" t="n">
        <f aca="false">'Утверждено (ПДД)'!F57</f>
        <v>0</v>
      </c>
      <c r="E40" s="448" t="n">
        <f aca="false">'Утверждено (ПДД)'!G57</f>
        <v>0</v>
      </c>
      <c r="L40" s="1" t="s">
        <v>951</v>
      </c>
    </row>
    <row r="41" customFormat="false" ht="15" hidden="true" customHeight="true" outlineLevel="0" collapsed="false">
      <c r="B41" s="449" t="s">
        <v>952</v>
      </c>
      <c r="C41" s="448"/>
      <c r="D41" s="448"/>
      <c r="E41" s="448"/>
      <c r="L41" s="1" t="s">
        <v>951</v>
      </c>
    </row>
    <row r="42" customFormat="false" ht="15" hidden="true" customHeight="true" outlineLevel="0" collapsed="false">
      <c r="B42" s="449" t="s">
        <v>953</v>
      </c>
      <c r="C42" s="448"/>
      <c r="D42" s="448"/>
      <c r="E42" s="448"/>
      <c r="L42" s="1" t="s">
        <v>951</v>
      </c>
    </row>
    <row r="43" customFormat="false" ht="15" hidden="true" customHeight="true" outlineLevel="0" collapsed="false">
      <c r="B43" s="449"/>
      <c r="C43" s="448"/>
      <c r="D43" s="448"/>
      <c r="E43" s="448"/>
    </row>
    <row r="44" customFormat="false" ht="15" hidden="true" customHeight="true" outlineLevel="0" collapsed="false">
      <c r="B44" s="449"/>
      <c r="C44" s="448"/>
      <c r="D44" s="448"/>
      <c r="E44" s="448"/>
    </row>
    <row r="45" customFormat="false" ht="15" hidden="true" customHeight="true" outlineLevel="0" collapsed="false">
      <c r="B45" s="449"/>
      <c r="C45" s="448"/>
      <c r="D45" s="448"/>
      <c r="E45" s="448"/>
    </row>
    <row r="47" customFormat="false" ht="15" hidden="true" customHeight="false" outlineLevel="0" collapsed="false">
      <c r="B47" s="12" t="s">
        <v>954</v>
      </c>
    </row>
    <row r="48" s="2" customFormat="true" ht="32.25" hidden="true" customHeight="true" outlineLevel="0" collapsed="false">
      <c r="B48" s="444" t="s">
        <v>23</v>
      </c>
      <c r="C48" s="32" t="s">
        <v>955</v>
      </c>
      <c r="D48" s="32"/>
      <c r="E48" s="32"/>
      <c r="F48" s="32" t="s">
        <v>956</v>
      </c>
      <c r="G48" s="32"/>
      <c r="H48" s="32"/>
      <c r="I48" s="32" t="s">
        <v>957</v>
      </c>
      <c r="J48" s="32"/>
      <c r="K48" s="32"/>
    </row>
    <row r="49" customFormat="false" ht="15" hidden="true" customHeight="false" outlineLevel="0" collapsed="false">
      <c r="B49" s="444"/>
      <c r="C49" s="32" t="n">
        <f aca="false">$C$12</f>
        <v>2025</v>
      </c>
      <c r="D49" s="32" t="n">
        <f aca="false">$D$12</f>
        <v>2026</v>
      </c>
      <c r="E49" s="32" t="n">
        <f aca="false">$E$12</f>
        <v>2027</v>
      </c>
      <c r="F49" s="32" t="n">
        <f aca="false">C49</f>
        <v>2025</v>
      </c>
      <c r="G49" s="32" t="n">
        <f aca="false">D49</f>
        <v>2026</v>
      </c>
      <c r="H49" s="32" t="n">
        <f aca="false">E49</f>
        <v>2027</v>
      </c>
      <c r="I49" s="32" t="n">
        <f aca="false">C49</f>
        <v>2025</v>
      </c>
      <c r="J49" s="32" t="n">
        <f aca="false">D49</f>
        <v>2026</v>
      </c>
      <c r="K49" s="32" t="n">
        <f aca="false">E49</f>
        <v>2027</v>
      </c>
    </row>
    <row r="50" customFormat="false" ht="15" hidden="true" customHeight="false" outlineLevel="0" collapsed="false">
      <c r="B50" s="444"/>
      <c r="C50" s="32"/>
      <c r="D50" s="32"/>
      <c r="E50" s="32"/>
      <c r="F50" s="32"/>
      <c r="G50" s="32"/>
      <c r="H50" s="32"/>
      <c r="I50" s="32"/>
      <c r="J50" s="32"/>
      <c r="K50" s="32"/>
    </row>
    <row r="51" customFormat="false" ht="15" hidden="true" customHeight="false" outlineLevel="0" collapsed="false">
      <c r="B51" s="450"/>
      <c r="C51" s="36"/>
      <c r="D51" s="36"/>
      <c r="E51" s="36"/>
      <c r="F51" s="36"/>
      <c r="G51" s="36"/>
      <c r="H51" s="36"/>
      <c r="I51" s="36" t="n">
        <f aca="false">C51*F51</f>
        <v>0</v>
      </c>
      <c r="J51" s="36" t="n">
        <f aca="false">D51*G51</f>
        <v>0</v>
      </c>
      <c r="K51" s="36" t="n">
        <f aca="false">E51*H51</f>
        <v>0</v>
      </c>
      <c r="L51" s="1" t="s">
        <v>958</v>
      </c>
      <c r="Q51" s="111" t="n">
        <f aca="false">I51-C17</f>
        <v>0</v>
      </c>
      <c r="R51" s="111" t="n">
        <f aca="false">J51-D17</f>
        <v>0</v>
      </c>
      <c r="S51" s="111" t="n">
        <f aca="false">K51-E17</f>
        <v>0</v>
      </c>
    </row>
    <row r="52" customFormat="false" ht="15" hidden="true" customHeight="false" outlineLevel="0" collapsed="false">
      <c r="B52" s="375"/>
      <c r="C52" s="36"/>
      <c r="D52" s="36"/>
      <c r="E52" s="36"/>
      <c r="F52" s="36"/>
      <c r="G52" s="36"/>
      <c r="H52" s="36"/>
      <c r="I52" s="36" t="n">
        <f aca="false">C52*F52</f>
        <v>0</v>
      </c>
      <c r="J52" s="36" t="n">
        <f aca="false">D52*G52</f>
        <v>0</v>
      </c>
      <c r="K52" s="36" t="n">
        <f aca="false">E52*H52</f>
        <v>0</v>
      </c>
    </row>
    <row r="53" customFormat="false" ht="15" hidden="true" customHeight="false" outlineLevel="0" collapsed="false">
      <c r="B53" s="375"/>
      <c r="C53" s="36"/>
      <c r="D53" s="36"/>
      <c r="E53" s="36"/>
      <c r="F53" s="36"/>
      <c r="G53" s="36"/>
      <c r="H53" s="36"/>
      <c r="I53" s="36" t="n">
        <f aca="false">C53*F53</f>
        <v>0</v>
      </c>
      <c r="J53" s="36" t="n">
        <f aca="false">D53*G53</f>
        <v>0</v>
      </c>
      <c r="K53" s="36" t="n">
        <f aca="false">E53*H53</f>
        <v>0</v>
      </c>
    </row>
    <row r="54" customFormat="false" ht="15" hidden="true" customHeight="false" outlineLevel="0" collapsed="false">
      <c r="B54" s="375"/>
      <c r="C54" s="36"/>
      <c r="D54" s="36"/>
      <c r="E54" s="36"/>
      <c r="F54" s="36"/>
      <c r="G54" s="36"/>
      <c r="H54" s="36"/>
      <c r="I54" s="36" t="n">
        <f aca="false">C54*F54</f>
        <v>0</v>
      </c>
      <c r="J54" s="36" t="n">
        <f aca="false">D54*G54</f>
        <v>0</v>
      </c>
      <c r="K54" s="36" t="n">
        <f aca="false">E54*H54</f>
        <v>0</v>
      </c>
    </row>
    <row r="55" customFormat="false" ht="15" hidden="true" customHeight="false" outlineLevel="0" collapsed="false">
      <c r="B55" s="375"/>
      <c r="C55" s="36"/>
      <c r="D55" s="36"/>
      <c r="E55" s="36"/>
      <c r="F55" s="36"/>
      <c r="G55" s="36"/>
      <c r="H55" s="36"/>
      <c r="I55" s="36" t="n">
        <f aca="false">C55*F55</f>
        <v>0</v>
      </c>
      <c r="J55" s="36" t="n">
        <f aca="false">D55*G55</f>
        <v>0</v>
      </c>
      <c r="K55" s="36" t="n">
        <f aca="false">E55*H55</f>
        <v>0</v>
      </c>
    </row>
    <row r="56" customFormat="false" ht="15" hidden="true" customHeight="false" outlineLevel="0" collapsed="false">
      <c r="B56" s="375" t="s">
        <v>959</v>
      </c>
      <c r="C56" s="446" t="s">
        <v>960</v>
      </c>
      <c r="D56" s="446" t="s">
        <v>960</v>
      </c>
      <c r="E56" s="446" t="s">
        <v>960</v>
      </c>
      <c r="F56" s="446" t="s">
        <v>960</v>
      </c>
      <c r="G56" s="446" t="s">
        <v>960</v>
      </c>
      <c r="H56" s="446" t="s">
        <v>960</v>
      </c>
      <c r="I56" s="36" t="n">
        <f aca="false">SUM(I51:I55)</f>
        <v>0</v>
      </c>
      <c r="J56" s="36" t="n">
        <f aca="false">SUM(J51:J55)</f>
        <v>0</v>
      </c>
      <c r="K56" s="36" t="n">
        <f aca="false">SUM(K51:K55)</f>
        <v>0</v>
      </c>
    </row>
    <row r="57" customFormat="false" ht="15" hidden="true" customHeight="false" outlineLevel="0" collapsed="false"/>
    <row r="58" customFormat="false" ht="15" hidden="false" customHeight="false" outlineLevel="0" collapsed="false">
      <c r="B58" s="12" t="s">
        <v>961</v>
      </c>
    </row>
    <row r="59" s="2" customFormat="true" ht="36.75" hidden="false" customHeight="true" outlineLevel="0" collapsed="false">
      <c r="B59" s="444" t="s">
        <v>23</v>
      </c>
      <c r="C59" s="32" t="s">
        <v>962</v>
      </c>
      <c r="D59" s="32"/>
      <c r="E59" s="32"/>
      <c r="F59" s="32" t="s">
        <v>963</v>
      </c>
      <c r="G59" s="32"/>
      <c r="H59" s="32"/>
      <c r="I59" s="32" t="s">
        <v>964</v>
      </c>
      <c r="J59" s="32"/>
      <c r="K59" s="32"/>
    </row>
    <row r="60" customFormat="false" ht="15" hidden="false" customHeight="false" outlineLevel="0" collapsed="false">
      <c r="B60" s="444"/>
      <c r="C60" s="32" t="n">
        <f aca="false">$C$12</f>
        <v>2025</v>
      </c>
      <c r="D60" s="32" t="n">
        <f aca="false">$D$12</f>
        <v>2026</v>
      </c>
      <c r="E60" s="32" t="n">
        <f aca="false">$E$12</f>
        <v>2027</v>
      </c>
      <c r="F60" s="32" t="n">
        <f aca="false">C60</f>
        <v>2025</v>
      </c>
      <c r="G60" s="32" t="n">
        <f aca="false">D60</f>
        <v>2026</v>
      </c>
      <c r="H60" s="32" t="n">
        <f aca="false">E60</f>
        <v>2027</v>
      </c>
      <c r="I60" s="32" t="n">
        <f aca="false">C60</f>
        <v>2025</v>
      </c>
      <c r="J60" s="32" t="n">
        <f aca="false">D60</f>
        <v>2026</v>
      </c>
      <c r="K60" s="32" t="n">
        <f aca="false">E60</f>
        <v>2027</v>
      </c>
    </row>
    <row r="61" customFormat="false" ht="15" hidden="false" customHeight="false" outlineLevel="0" collapsed="false">
      <c r="B61" s="444"/>
      <c r="C61" s="32"/>
      <c r="D61" s="32"/>
      <c r="E61" s="32"/>
      <c r="F61" s="32"/>
      <c r="G61" s="32"/>
      <c r="H61" s="32"/>
      <c r="I61" s="32"/>
      <c r="J61" s="32"/>
      <c r="K61" s="32"/>
    </row>
    <row r="62" customFormat="false" ht="31.5" hidden="false" customHeight="true" outlineLevel="0" collapsed="false">
      <c r="B62" s="450" t="s">
        <v>965</v>
      </c>
      <c r="C62" s="36" t="n">
        <f aca="false">I62/F62</f>
        <v>84787.5</v>
      </c>
      <c r="D62" s="36" t="n">
        <f aca="false">J62/G62</f>
        <v>85262.5</v>
      </c>
      <c r="E62" s="36" t="n">
        <f aca="false">K62/H62</f>
        <v>85262.5</v>
      </c>
      <c r="F62" s="451" t="n">
        <f aca="false">48+192+40</f>
        <v>280</v>
      </c>
      <c r="G62" s="451" t="n">
        <f aca="false">48+192+40</f>
        <v>280</v>
      </c>
      <c r="H62" s="451" t="n">
        <f aca="false">48+192+40</f>
        <v>280</v>
      </c>
      <c r="I62" s="36" t="n">
        <f aca="false">'Утверждено (МЗ,ИЦ,КАП)'!J119</f>
        <v>23740500</v>
      </c>
      <c r="J62" s="36" t="n">
        <f aca="false">'Утверждено (МЗ,ИЦ,КАП)'!K119</f>
        <v>23873500</v>
      </c>
      <c r="K62" s="36" t="n">
        <f aca="false">J62</f>
        <v>23873500</v>
      </c>
      <c r="L62" s="1" t="s">
        <v>966</v>
      </c>
      <c r="T62" s="142"/>
    </row>
    <row r="63" customFormat="false" ht="15" hidden="false" customHeight="false" outlineLevel="0" collapsed="false">
      <c r="B63" s="450" t="s">
        <v>967</v>
      </c>
      <c r="C63" s="36" t="n">
        <f aca="false">I63/F63</f>
        <v>19354.8326785714</v>
      </c>
      <c r="D63" s="36" t="n">
        <f aca="false">J63/G63</f>
        <v>18171.7596428571</v>
      </c>
      <c r="E63" s="36" t="n">
        <f aca="false">K63/H63</f>
        <v>18171.7596428571</v>
      </c>
      <c r="F63" s="451" t="n">
        <f aca="false">F62</f>
        <v>280</v>
      </c>
      <c r="G63" s="451" t="n">
        <f aca="false">G62</f>
        <v>280</v>
      </c>
      <c r="H63" s="451" t="n">
        <f aca="false">H62</f>
        <v>280</v>
      </c>
      <c r="I63" s="36" t="n">
        <f aca="false">'Утверждено (МЗ,ИЦ,КАП)'!J114+'Утверждено (МЗ,ИЦ,КАП)'!J107+'Утверждено (МЗ,ИЦ,КАП)'!J105+'Утверждено (МЗ,ИЦ,КАП)'!J8</f>
        <v>5419353.15</v>
      </c>
      <c r="J63" s="36" t="n">
        <f aca="false">'Утверждено (МЗ,ИЦ,КАП)'!K8+'Утверждено (МЗ,ИЦ,КАП)'!K105+'Утверждено (МЗ,ИЦ,КАП)'!K107+'Утверждено (МЗ,ИЦ,КАП)'!K114</f>
        <v>5088092.7</v>
      </c>
      <c r="K63" s="36" t="n">
        <f aca="false">J63</f>
        <v>5088092.7</v>
      </c>
      <c r="L63" s="452" t="s">
        <v>968</v>
      </c>
      <c r="T63" s="142"/>
    </row>
    <row r="64" customFormat="false" ht="15" hidden="true" customHeight="false" outlineLevel="0" collapsed="false">
      <c r="B64" s="450"/>
      <c r="C64" s="36"/>
      <c r="D64" s="36"/>
      <c r="E64" s="36"/>
      <c r="F64" s="375"/>
      <c r="G64" s="375"/>
      <c r="H64" s="375"/>
      <c r="I64" s="36"/>
      <c r="J64" s="36"/>
      <c r="K64" s="36"/>
      <c r="P64" s="142"/>
      <c r="T64" s="142"/>
    </row>
    <row r="65" customFormat="false" ht="15" hidden="true" customHeight="false" outlineLevel="0" collapsed="false">
      <c r="B65" s="450"/>
      <c r="C65" s="36"/>
      <c r="D65" s="36"/>
      <c r="E65" s="36"/>
      <c r="F65" s="375"/>
      <c r="G65" s="375"/>
      <c r="H65" s="375"/>
      <c r="I65" s="36"/>
      <c r="J65" s="36"/>
      <c r="K65" s="36"/>
      <c r="T65" s="142"/>
    </row>
    <row r="66" customFormat="false" ht="15" hidden="true" customHeight="false" outlineLevel="0" collapsed="false">
      <c r="B66" s="375"/>
      <c r="C66" s="375"/>
      <c r="D66" s="375"/>
      <c r="E66" s="375"/>
      <c r="F66" s="375"/>
      <c r="G66" s="375"/>
      <c r="H66" s="375"/>
      <c r="I66" s="36"/>
      <c r="J66" s="36"/>
      <c r="K66" s="36"/>
      <c r="T66" s="142"/>
    </row>
    <row r="67" customFormat="false" ht="15" hidden="true" customHeight="false" outlineLevel="0" collapsed="false">
      <c r="B67" s="375"/>
      <c r="C67" s="375"/>
      <c r="D67" s="375"/>
      <c r="E67" s="375"/>
      <c r="F67" s="375"/>
      <c r="G67" s="375"/>
      <c r="H67" s="375"/>
      <c r="I67" s="36"/>
      <c r="J67" s="36"/>
      <c r="K67" s="36"/>
      <c r="T67" s="142"/>
    </row>
    <row r="68" customFormat="false" ht="15" hidden="false" customHeight="false" outlineLevel="0" collapsed="false">
      <c r="B68" s="375" t="s">
        <v>959</v>
      </c>
      <c r="C68" s="446" t="s">
        <v>960</v>
      </c>
      <c r="D68" s="446" t="s">
        <v>960</v>
      </c>
      <c r="E68" s="446" t="s">
        <v>960</v>
      </c>
      <c r="F68" s="446" t="s">
        <v>960</v>
      </c>
      <c r="G68" s="446" t="s">
        <v>960</v>
      </c>
      <c r="H68" s="446" t="s">
        <v>960</v>
      </c>
      <c r="I68" s="40" t="n">
        <f aca="false">C23</f>
        <v>29159853.15</v>
      </c>
      <c r="J68" s="40" t="n">
        <f aca="false">D23</f>
        <v>28961592.7</v>
      </c>
      <c r="K68" s="40" t="n">
        <f aca="false">E23</f>
        <v>28961592.7</v>
      </c>
      <c r="M68" s="142" t="n">
        <f aca="false">I68-I62-I63-I64-I65-I66-I67</f>
        <v>0</v>
      </c>
      <c r="N68" s="142" t="n">
        <f aca="false">J68-J62-J63-J64-J65-J66-J67</f>
        <v>0</v>
      </c>
      <c r="O68" s="142" t="n">
        <f aca="false">K68-K62-K63-K64-K65-K66-K67</f>
        <v>0</v>
      </c>
      <c r="Q68" s="142"/>
      <c r="R68" s="142"/>
      <c r="S68" s="142"/>
      <c r="T68" s="142"/>
    </row>
    <row r="70" s="12" customFormat="true" ht="14.25" hidden="false" customHeight="false" outlineLevel="0" collapsed="false">
      <c r="B70" s="12" t="s">
        <v>969</v>
      </c>
    </row>
    <row r="71" customFormat="false" ht="30" hidden="false" customHeight="true" outlineLevel="0" collapsed="false">
      <c r="B71" s="444" t="s">
        <v>23</v>
      </c>
      <c r="C71" s="32" t="s">
        <v>962</v>
      </c>
      <c r="D71" s="32"/>
      <c r="E71" s="32"/>
      <c r="F71" s="32" t="s">
        <v>963</v>
      </c>
      <c r="G71" s="32"/>
      <c r="H71" s="32"/>
      <c r="I71" s="32" t="s">
        <v>964</v>
      </c>
      <c r="J71" s="32"/>
      <c r="K71" s="32"/>
    </row>
    <row r="72" customFormat="false" ht="15" hidden="false" customHeight="false" outlineLevel="0" collapsed="false">
      <c r="B72" s="444"/>
      <c r="C72" s="32" t="n">
        <f aca="false">$C$12</f>
        <v>2025</v>
      </c>
      <c r="D72" s="32" t="n">
        <f aca="false">$D$12</f>
        <v>2026</v>
      </c>
      <c r="E72" s="32" t="n">
        <f aca="false">$E$12</f>
        <v>2027</v>
      </c>
      <c r="F72" s="32" t="n">
        <f aca="false">C72</f>
        <v>2025</v>
      </c>
      <c r="G72" s="32" t="n">
        <f aca="false">D72</f>
        <v>2026</v>
      </c>
      <c r="H72" s="32" t="n">
        <f aca="false">E72</f>
        <v>2027</v>
      </c>
      <c r="I72" s="32" t="n">
        <f aca="false">C72</f>
        <v>2025</v>
      </c>
      <c r="J72" s="32" t="n">
        <f aca="false">D72</f>
        <v>2026</v>
      </c>
      <c r="K72" s="32" t="n">
        <f aca="false">E72</f>
        <v>2027</v>
      </c>
    </row>
    <row r="73" customFormat="false" ht="15" hidden="false" customHeight="false" outlineLevel="0" collapsed="false">
      <c r="B73" s="444"/>
      <c r="C73" s="32"/>
      <c r="D73" s="32"/>
      <c r="E73" s="32"/>
      <c r="F73" s="32"/>
      <c r="G73" s="32"/>
      <c r="H73" s="32"/>
      <c r="I73" s="32"/>
      <c r="J73" s="32"/>
      <c r="K73" s="32"/>
    </row>
    <row r="74" customFormat="false" ht="15" hidden="false" customHeight="false" outlineLevel="0" collapsed="false">
      <c r="B74" s="450" t="s">
        <v>970</v>
      </c>
      <c r="C74" s="36" t="n">
        <v>3286</v>
      </c>
      <c r="D74" s="36" t="n">
        <v>3286</v>
      </c>
      <c r="E74" s="36" t="n">
        <f aca="false">D74</f>
        <v>3286</v>
      </c>
      <c r="F74" s="416" t="n">
        <v>214</v>
      </c>
      <c r="G74" s="416" t="n">
        <v>214</v>
      </c>
      <c r="H74" s="416" t="n">
        <v>214</v>
      </c>
      <c r="I74" s="36" t="n">
        <f aca="false">C74*F74/21*175+0.34</f>
        <v>5860033.67333333</v>
      </c>
      <c r="J74" s="36" t="n">
        <f aca="false">D74*G74/21*175+0.34</f>
        <v>5860033.67333333</v>
      </c>
      <c r="K74" s="36" t="n">
        <f aca="false">J74</f>
        <v>5860033.67333333</v>
      </c>
      <c r="M74" s="142" t="n">
        <f aca="false">'Утверждено (ПДД)'!E53</f>
        <v>5123020</v>
      </c>
      <c r="N74" s="142" t="n">
        <f aca="false">'Утверждено (ПДД)'!F53</f>
        <v>5123020</v>
      </c>
      <c r="O74" s="142" t="n">
        <f aca="false">N74</f>
        <v>5123020</v>
      </c>
      <c r="P74" s="142"/>
    </row>
    <row r="75" customFormat="false" ht="15" hidden="false" customHeight="false" outlineLevel="0" collapsed="false">
      <c r="B75" s="450" t="s">
        <v>971</v>
      </c>
      <c r="C75" s="36" t="n">
        <f aca="false">C74*80%</f>
        <v>2628.8</v>
      </c>
      <c r="D75" s="36" t="n">
        <f aca="false">D74*80%</f>
        <v>2628.8</v>
      </c>
      <c r="E75" s="36" t="n">
        <f aca="false">E74*80%</f>
        <v>2628.8</v>
      </c>
      <c r="F75" s="416" t="n">
        <v>2</v>
      </c>
      <c r="G75" s="416" t="n">
        <v>2</v>
      </c>
      <c r="H75" s="416" t="n">
        <v>2</v>
      </c>
      <c r="I75" s="36" t="n">
        <f aca="false">C75*F75/21*175</f>
        <v>43813.3333333333</v>
      </c>
      <c r="J75" s="36" t="n">
        <f aca="false">D75*G75/21*175</f>
        <v>43813.3333333333</v>
      </c>
      <c r="K75" s="36" t="n">
        <f aca="false">J75</f>
        <v>43813.3333333333</v>
      </c>
      <c r="M75" s="142" t="n">
        <f aca="false">M74-I74-I75-I76-I77-I78</f>
        <v>-1421597.00666666</v>
      </c>
      <c r="N75" s="142" t="n">
        <f aca="false">N74-J74-J75-J76-J77-J78</f>
        <v>-1421597.00666666</v>
      </c>
      <c r="O75" s="142" t="n">
        <f aca="false">O74-K74-K75-K76-K77-K78</f>
        <v>-1421597.00666666</v>
      </c>
      <c r="P75" s="142"/>
    </row>
    <row r="76" customFormat="false" ht="15" hidden="false" customHeight="false" outlineLevel="0" collapsed="false">
      <c r="B76" s="450" t="s">
        <v>972</v>
      </c>
      <c r="C76" s="36" t="n">
        <f aca="false">C74*50%</f>
        <v>1643</v>
      </c>
      <c r="D76" s="36" t="n">
        <f aca="false">D74*50%</f>
        <v>1643</v>
      </c>
      <c r="E76" s="36" t="n">
        <f aca="false">E74*50%</f>
        <v>1643</v>
      </c>
      <c r="F76" s="416" t="n">
        <v>42</v>
      </c>
      <c r="G76" s="416" t="n">
        <v>42</v>
      </c>
      <c r="H76" s="416" t="n">
        <v>42</v>
      </c>
      <c r="I76" s="36" t="n">
        <f aca="false">C76*F76/21*175</f>
        <v>575050</v>
      </c>
      <c r="J76" s="36" t="n">
        <f aca="false">D76*G76/21*175</f>
        <v>575050</v>
      </c>
      <c r="K76" s="36" t="n">
        <f aca="false">J76</f>
        <v>575050</v>
      </c>
      <c r="P76" s="142"/>
    </row>
    <row r="77" customFormat="false" ht="15" hidden="false" customHeight="false" outlineLevel="0" collapsed="false">
      <c r="B77" s="450" t="s">
        <v>973</v>
      </c>
      <c r="C77" s="36" t="n">
        <f aca="false">C74*40%</f>
        <v>1314.4</v>
      </c>
      <c r="D77" s="36" t="n">
        <f aca="false">D74*40%</f>
        <v>1314.4</v>
      </c>
      <c r="E77" s="36" t="n">
        <f aca="false">E74*40%</f>
        <v>1314.4</v>
      </c>
      <c r="F77" s="416" t="n">
        <v>6</v>
      </c>
      <c r="G77" s="416" t="n">
        <v>6</v>
      </c>
      <c r="H77" s="416" t="n">
        <v>6</v>
      </c>
      <c r="I77" s="36" t="n">
        <f aca="false">C77*F77/21*175</f>
        <v>65720</v>
      </c>
      <c r="J77" s="36" t="n">
        <f aca="false">D77*G77/21*175</f>
        <v>65720</v>
      </c>
      <c r="K77" s="36" t="n">
        <f aca="false">J77</f>
        <v>65720</v>
      </c>
      <c r="P77" s="142"/>
    </row>
    <row r="78" customFormat="false" ht="15" hidden="false" customHeight="false" outlineLevel="0" collapsed="false">
      <c r="B78" s="450" t="s">
        <v>974</v>
      </c>
      <c r="C78" s="36" t="n">
        <v>0</v>
      </c>
      <c r="D78" s="36" t="n">
        <v>0</v>
      </c>
      <c r="E78" s="36" t="n">
        <v>0</v>
      </c>
      <c r="F78" s="416" t="n">
        <v>12</v>
      </c>
      <c r="G78" s="416" t="n">
        <v>12</v>
      </c>
      <c r="H78" s="416" t="n">
        <v>12</v>
      </c>
      <c r="I78" s="36" t="n">
        <f aca="false">C78*F78/21*175.63</f>
        <v>0</v>
      </c>
      <c r="J78" s="36" t="n">
        <f aca="false">D78*G78/21*174.62</f>
        <v>0</v>
      </c>
      <c r="K78" s="36" t="n">
        <f aca="false">J78</f>
        <v>0</v>
      </c>
      <c r="P78" s="142"/>
    </row>
    <row r="79" customFormat="false" ht="15" hidden="false" customHeight="false" outlineLevel="0" collapsed="false">
      <c r="B79" s="33" t="s">
        <v>975</v>
      </c>
      <c r="C79" s="453" t="n">
        <f aca="false">P79</f>
        <v>15500</v>
      </c>
      <c r="D79" s="453" t="n">
        <v>15500</v>
      </c>
      <c r="E79" s="453" t="n">
        <f aca="false">D79</f>
        <v>15500</v>
      </c>
      <c r="F79" s="454" t="n">
        <v>10</v>
      </c>
      <c r="G79" s="454" t="n">
        <v>10</v>
      </c>
      <c r="H79" s="454" t="n">
        <v>10</v>
      </c>
      <c r="I79" s="36" t="n">
        <f aca="false">C79*F79</f>
        <v>155000</v>
      </c>
      <c r="J79" s="36" t="n">
        <f aca="false">D79*G79</f>
        <v>155000</v>
      </c>
      <c r="K79" s="36" t="n">
        <f aca="false">E79*H79</f>
        <v>155000</v>
      </c>
      <c r="L79" s="1" t="s">
        <v>976</v>
      </c>
      <c r="O79" s="142" t="n">
        <v>155000</v>
      </c>
      <c r="P79" s="142" t="n">
        <f aca="false">O79/F79</f>
        <v>15500</v>
      </c>
    </row>
    <row r="80" customFormat="false" ht="15" hidden="false" customHeight="false" outlineLevel="0" collapsed="false">
      <c r="B80" s="33" t="s">
        <v>977</v>
      </c>
      <c r="C80" s="453" t="n">
        <f aca="false">P80</f>
        <v>13950</v>
      </c>
      <c r="D80" s="453" t="n">
        <v>13950</v>
      </c>
      <c r="E80" s="453" t="n">
        <f aca="false">D80</f>
        <v>13950</v>
      </c>
      <c r="F80" s="454" t="n">
        <v>10</v>
      </c>
      <c r="G80" s="454" t="n">
        <v>10</v>
      </c>
      <c r="H80" s="454" t="n">
        <f aca="false">G80</f>
        <v>10</v>
      </c>
      <c r="I80" s="36" t="n">
        <f aca="false">C80*F80</f>
        <v>139500</v>
      </c>
      <c r="J80" s="36" t="n">
        <f aca="false">D80*G80</f>
        <v>139500</v>
      </c>
      <c r="K80" s="36" t="n">
        <f aca="false">E80*H80</f>
        <v>139500</v>
      </c>
      <c r="O80" s="142" t="n">
        <v>139500</v>
      </c>
      <c r="P80" s="142" t="n">
        <f aca="false">O80/F80</f>
        <v>13950</v>
      </c>
    </row>
    <row r="81" customFormat="false" ht="15" hidden="false" customHeight="false" outlineLevel="0" collapsed="false">
      <c r="B81" s="33" t="s">
        <v>978</v>
      </c>
      <c r="C81" s="453" t="n">
        <f aca="false">P81</f>
        <v>15500</v>
      </c>
      <c r="D81" s="453" t="n">
        <v>15500</v>
      </c>
      <c r="E81" s="453" t="n">
        <f aca="false">D81</f>
        <v>15500</v>
      </c>
      <c r="F81" s="454" t="n">
        <v>15</v>
      </c>
      <c r="G81" s="454" t="n">
        <v>15</v>
      </c>
      <c r="H81" s="454" t="n">
        <f aca="false">G81</f>
        <v>15</v>
      </c>
      <c r="I81" s="36" t="n">
        <f aca="false">C81*F81</f>
        <v>232500</v>
      </c>
      <c r="J81" s="36" t="n">
        <f aca="false">D81*G81</f>
        <v>232500</v>
      </c>
      <c r="K81" s="36" t="n">
        <f aca="false">E81*H81</f>
        <v>232500</v>
      </c>
      <c r="O81" s="142" t="n">
        <v>232500</v>
      </c>
      <c r="P81" s="142" t="n">
        <f aca="false">O81/F81</f>
        <v>15500</v>
      </c>
    </row>
    <row r="82" customFormat="false" ht="15" hidden="false" customHeight="false" outlineLevel="0" collapsed="false">
      <c r="B82" s="33" t="s">
        <v>979</v>
      </c>
      <c r="C82" s="453" t="n">
        <f aca="false">P82</f>
        <v>18600</v>
      </c>
      <c r="D82" s="453" t="n">
        <v>18600</v>
      </c>
      <c r="E82" s="453" t="n">
        <f aca="false">D82</f>
        <v>18600</v>
      </c>
      <c r="F82" s="454" t="n">
        <v>15</v>
      </c>
      <c r="G82" s="454" t="n">
        <v>15</v>
      </c>
      <c r="H82" s="454" t="n">
        <f aca="false">G82</f>
        <v>15</v>
      </c>
      <c r="I82" s="36" t="n">
        <f aca="false">C82*F82</f>
        <v>279000</v>
      </c>
      <c r="J82" s="36" t="n">
        <f aca="false">D82*G82</f>
        <v>279000</v>
      </c>
      <c r="K82" s="36" t="n">
        <f aca="false">E82*H82</f>
        <v>279000</v>
      </c>
      <c r="O82" s="142" t="n">
        <v>279000</v>
      </c>
      <c r="P82" s="142" t="n">
        <f aca="false">O82/F82</f>
        <v>18600</v>
      </c>
    </row>
    <row r="83" customFormat="false" ht="15" hidden="false" customHeight="false" outlineLevel="0" collapsed="false">
      <c r="B83" s="33" t="s">
        <v>980</v>
      </c>
      <c r="C83" s="453" t="n">
        <f aca="false">P83</f>
        <v>15500</v>
      </c>
      <c r="D83" s="453" t="n">
        <v>15500</v>
      </c>
      <c r="E83" s="453" t="n">
        <f aca="false">D83</f>
        <v>15500</v>
      </c>
      <c r="F83" s="454" t="n">
        <v>20</v>
      </c>
      <c r="G83" s="454" t="n">
        <v>20</v>
      </c>
      <c r="H83" s="454" t="n">
        <f aca="false">G83</f>
        <v>20</v>
      </c>
      <c r="I83" s="36" t="n">
        <f aca="false">C83*F83</f>
        <v>310000</v>
      </c>
      <c r="J83" s="36" t="n">
        <f aca="false">D83*G83</f>
        <v>310000</v>
      </c>
      <c r="K83" s="36" t="n">
        <f aca="false">E83*H83</f>
        <v>310000</v>
      </c>
      <c r="O83" s="142" t="n">
        <v>310000</v>
      </c>
      <c r="P83" s="142" t="n">
        <f aca="false">O83/F83</f>
        <v>15500</v>
      </c>
    </row>
    <row r="84" customFormat="false" ht="15" hidden="false" customHeight="false" outlineLevel="0" collapsed="false">
      <c r="B84" s="33" t="s">
        <v>981</v>
      </c>
      <c r="C84" s="453" t="n">
        <f aca="false">P84</f>
        <v>15500</v>
      </c>
      <c r="D84" s="453" t="n">
        <v>15500</v>
      </c>
      <c r="E84" s="453" t="n">
        <f aca="false">D84</f>
        <v>15500</v>
      </c>
      <c r="F84" s="454" t="n">
        <v>45</v>
      </c>
      <c r="G84" s="454" t="n">
        <v>45</v>
      </c>
      <c r="H84" s="454" t="n">
        <f aca="false">G84</f>
        <v>45</v>
      </c>
      <c r="I84" s="36" t="n">
        <f aca="false">C84*F84</f>
        <v>697500</v>
      </c>
      <c r="J84" s="36" t="n">
        <f aca="false">D84*G84</f>
        <v>697500</v>
      </c>
      <c r="K84" s="36" t="n">
        <f aca="false">E84*H84</f>
        <v>697500</v>
      </c>
      <c r="O84" s="142" t="n">
        <v>697500</v>
      </c>
      <c r="P84" s="142" t="n">
        <f aca="false">O84/F84</f>
        <v>15500</v>
      </c>
    </row>
    <row r="85" customFormat="false" ht="15" hidden="false" customHeight="false" outlineLevel="0" collapsed="false">
      <c r="B85" s="33" t="s">
        <v>982</v>
      </c>
      <c r="C85" s="453" t="n">
        <f aca="false">P85</f>
        <v>15500</v>
      </c>
      <c r="D85" s="453" t="n">
        <v>15500</v>
      </c>
      <c r="E85" s="453" t="n">
        <f aca="false">D85</f>
        <v>15500</v>
      </c>
      <c r="F85" s="454" t="n">
        <v>25</v>
      </c>
      <c r="G85" s="454" t="n">
        <v>25</v>
      </c>
      <c r="H85" s="454" t="n">
        <f aca="false">G85</f>
        <v>25</v>
      </c>
      <c r="I85" s="36" t="n">
        <f aca="false">C85*F85</f>
        <v>387500</v>
      </c>
      <c r="J85" s="36" t="n">
        <f aca="false">D85*G85</f>
        <v>387500</v>
      </c>
      <c r="K85" s="36" t="n">
        <f aca="false">E85*H85</f>
        <v>387500</v>
      </c>
      <c r="O85" s="142" t="n">
        <v>387500</v>
      </c>
      <c r="P85" s="142" t="n">
        <f aca="false">O85/F85</f>
        <v>15500</v>
      </c>
    </row>
    <row r="86" customFormat="false" ht="15" hidden="false" customHeight="false" outlineLevel="0" collapsed="false">
      <c r="B86" s="33" t="s">
        <v>983</v>
      </c>
      <c r="C86" s="453" t="n">
        <f aca="false">P86</f>
        <v>27900</v>
      </c>
      <c r="D86" s="453" t="n">
        <v>27900</v>
      </c>
      <c r="E86" s="453" t="n">
        <f aca="false">D86</f>
        <v>27900</v>
      </c>
      <c r="F86" s="454" t="n">
        <v>10</v>
      </c>
      <c r="G86" s="454" t="n">
        <v>10</v>
      </c>
      <c r="H86" s="454" t="n">
        <f aca="false">G86</f>
        <v>10</v>
      </c>
      <c r="I86" s="36" t="n">
        <f aca="false">C86*F86</f>
        <v>279000</v>
      </c>
      <c r="J86" s="36" t="n">
        <f aca="false">D86*G86</f>
        <v>279000</v>
      </c>
      <c r="K86" s="36" t="n">
        <f aca="false">E86*H86</f>
        <v>279000</v>
      </c>
      <c r="O86" s="142" t="n">
        <v>279000</v>
      </c>
      <c r="P86" s="142" t="n">
        <f aca="false">O86/F86</f>
        <v>27900</v>
      </c>
    </row>
    <row r="87" customFormat="false" ht="15" hidden="false" customHeight="false" outlineLevel="0" collapsed="false">
      <c r="B87" s="33" t="s">
        <v>984</v>
      </c>
      <c r="C87" s="453" t="n">
        <f aca="false">P87</f>
        <v>7750</v>
      </c>
      <c r="D87" s="453" t="n">
        <v>7750</v>
      </c>
      <c r="E87" s="453" t="n">
        <f aca="false">D87</f>
        <v>7750</v>
      </c>
      <c r="F87" s="454" t="n">
        <v>5</v>
      </c>
      <c r="G87" s="454" t="n">
        <v>5</v>
      </c>
      <c r="H87" s="454" t="n">
        <f aca="false">G87</f>
        <v>5</v>
      </c>
      <c r="I87" s="36" t="n">
        <f aca="false">C87*F87</f>
        <v>38750</v>
      </c>
      <c r="J87" s="36" t="n">
        <f aca="false">D87*G87</f>
        <v>38750</v>
      </c>
      <c r="K87" s="36" t="n">
        <f aca="false">E87*H87</f>
        <v>38750</v>
      </c>
      <c r="O87" s="142" t="n">
        <v>38750</v>
      </c>
      <c r="P87" s="142" t="n">
        <f aca="false">O87/F87</f>
        <v>7750</v>
      </c>
    </row>
    <row r="88" customFormat="false" ht="15" hidden="false" customHeight="false" outlineLevel="0" collapsed="false">
      <c r="B88" s="375" t="s">
        <v>985</v>
      </c>
      <c r="C88" s="453" t="n">
        <f aca="false">P88</f>
        <v>15500</v>
      </c>
      <c r="D88" s="453" t="n">
        <v>15500</v>
      </c>
      <c r="E88" s="453" t="n">
        <f aca="false">D88</f>
        <v>15500</v>
      </c>
      <c r="F88" s="453" t="n">
        <v>40</v>
      </c>
      <c r="G88" s="453" t="n">
        <v>40</v>
      </c>
      <c r="H88" s="454" t="n">
        <f aca="false">G88</f>
        <v>40</v>
      </c>
      <c r="I88" s="36" t="n">
        <f aca="false">C88*F88</f>
        <v>620000</v>
      </c>
      <c r="J88" s="36" t="n">
        <f aca="false">D88*G88</f>
        <v>620000</v>
      </c>
      <c r="K88" s="36" t="n">
        <f aca="false">E88*H88</f>
        <v>620000</v>
      </c>
      <c r="O88" s="142" t="n">
        <v>620000</v>
      </c>
      <c r="P88" s="142" t="n">
        <f aca="false">O88/F88</f>
        <v>15500</v>
      </c>
    </row>
    <row r="89" customFormat="false" ht="15" hidden="false" customHeight="false" outlineLevel="0" collapsed="false">
      <c r="B89" s="375" t="s">
        <v>986</v>
      </c>
      <c r="C89" s="453" t="n">
        <f aca="false">P89</f>
        <v>15500</v>
      </c>
      <c r="D89" s="453" t="n">
        <v>15500</v>
      </c>
      <c r="E89" s="453" t="n">
        <f aca="false">D89</f>
        <v>15500</v>
      </c>
      <c r="F89" s="453" t="n">
        <v>35</v>
      </c>
      <c r="G89" s="453" t="n">
        <v>35</v>
      </c>
      <c r="H89" s="454" t="n">
        <f aca="false">G89</f>
        <v>35</v>
      </c>
      <c r="I89" s="36" t="n">
        <f aca="false">C89*F89</f>
        <v>542500</v>
      </c>
      <c r="J89" s="36" t="n">
        <f aca="false">D89*G89</f>
        <v>542500</v>
      </c>
      <c r="K89" s="36" t="n">
        <f aca="false">E89*H89</f>
        <v>542500</v>
      </c>
      <c r="O89" s="142" t="n">
        <v>542500</v>
      </c>
      <c r="P89" s="142" t="n">
        <f aca="false">O89/F89</f>
        <v>15500</v>
      </c>
    </row>
    <row r="90" customFormat="false" ht="15" hidden="false" customHeight="false" outlineLevel="0" collapsed="false">
      <c r="B90" s="375" t="s">
        <v>987</v>
      </c>
      <c r="C90" s="453" t="n">
        <f aca="false">P90</f>
        <v>15500</v>
      </c>
      <c r="D90" s="453" t="n">
        <v>15500</v>
      </c>
      <c r="E90" s="453" t="n">
        <f aca="false">D90</f>
        <v>15500</v>
      </c>
      <c r="F90" s="453" t="n">
        <v>7</v>
      </c>
      <c r="G90" s="453" t="n">
        <v>7</v>
      </c>
      <c r="H90" s="454" t="n">
        <f aca="false">G90</f>
        <v>7</v>
      </c>
      <c r="I90" s="36" t="n">
        <f aca="false">C90*F90</f>
        <v>108500</v>
      </c>
      <c r="J90" s="36" t="n">
        <f aca="false">D90*G90</f>
        <v>108500</v>
      </c>
      <c r="K90" s="36" t="n">
        <f aca="false">E90*H90</f>
        <v>108500</v>
      </c>
      <c r="O90" s="142" t="n">
        <v>108500</v>
      </c>
      <c r="P90" s="142" t="n">
        <f aca="false">O90/F90</f>
        <v>15500</v>
      </c>
    </row>
    <row r="91" customFormat="false" ht="15" hidden="false" customHeight="false" outlineLevel="0" collapsed="false">
      <c r="B91" s="375"/>
      <c r="C91" s="453" t="n">
        <f aca="false">P91</f>
        <v>0</v>
      </c>
      <c r="D91" s="453"/>
      <c r="E91" s="453" t="n">
        <f aca="false">D91</f>
        <v>0</v>
      </c>
      <c r="F91" s="453"/>
      <c r="G91" s="453"/>
      <c r="H91" s="454" t="n">
        <f aca="false">G91</f>
        <v>0</v>
      </c>
      <c r="I91" s="36" t="n">
        <f aca="false">C91*F91</f>
        <v>0</v>
      </c>
      <c r="J91" s="36" t="n">
        <f aca="false">D91*G91</f>
        <v>0</v>
      </c>
      <c r="K91" s="36" t="n">
        <f aca="false">E91*H91</f>
        <v>0</v>
      </c>
      <c r="P91" s="142"/>
    </row>
    <row r="92" customFormat="false" ht="15" hidden="false" customHeight="false" outlineLevel="0" collapsed="false">
      <c r="B92" s="455" t="s">
        <v>959</v>
      </c>
      <c r="C92" s="39" t="s">
        <v>960</v>
      </c>
      <c r="D92" s="39" t="s">
        <v>960</v>
      </c>
      <c r="E92" s="39" t="s">
        <v>960</v>
      </c>
      <c r="F92" s="39" t="s">
        <v>960</v>
      </c>
      <c r="G92" s="39" t="s">
        <v>960</v>
      </c>
      <c r="H92" s="39" t="s">
        <v>960</v>
      </c>
      <c r="I92" s="40" t="n">
        <f aca="false">C24</f>
        <v>6623020</v>
      </c>
      <c r="J92" s="40" t="n">
        <f aca="false">D24</f>
        <v>6623020</v>
      </c>
      <c r="K92" s="40" t="n">
        <f aca="false">E24</f>
        <v>6623020</v>
      </c>
      <c r="M92" s="142" t="n">
        <f aca="false">I92-I75-I76-I77-I78-I79-I80-I81-I82-I83-I84-I85-I86-I74-I87-I88-I89-I90-I91</f>
        <v>-3711347.00666666</v>
      </c>
      <c r="N92" s="142" t="n">
        <f aca="false">J92-J75-J76-J77-J78-J79-J80-J81-J82-J83-J84-J85-J86-J74-J87-J88-J89-J90-J91</f>
        <v>-3711347.00666666</v>
      </c>
      <c r="O92" s="142" t="n">
        <f aca="false">K92-K75-K76-K77-K78-K79-K80-K81-K82-K83-K84-K85-K86-K74-K87-K88-K89-K90-K91</f>
        <v>-3711347.00666666</v>
      </c>
      <c r="Q92" s="142"/>
      <c r="R92" s="142"/>
      <c r="S92" s="142"/>
    </row>
    <row r="94" customFormat="false" ht="15" hidden="true" customHeight="false" outlineLevel="0" collapsed="false">
      <c r="B94" s="12" t="s">
        <v>988</v>
      </c>
    </row>
    <row r="95" customFormat="false" ht="15" hidden="true" customHeight="true" outlineLevel="0" collapsed="false">
      <c r="B95" s="444" t="s">
        <v>23</v>
      </c>
      <c r="C95" s="32" t="s">
        <v>964</v>
      </c>
      <c r="D95" s="32"/>
      <c r="E95" s="32"/>
    </row>
    <row r="96" customFormat="false" ht="15" hidden="true" customHeight="false" outlineLevel="0" collapsed="false">
      <c r="B96" s="444"/>
      <c r="C96" s="32" t="n">
        <f aca="false">$C$12</f>
        <v>2025</v>
      </c>
      <c r="D96" s="32" t="n">
        <f aca="false">$D$12</f>
        <v>2026</v>
      </c>
      <c r="E96" s="32" t="n">
        <f aca="false">$E$12</f>
        <v>2027</v>
      </c>
    </row>
    <row r="97" customFormat="false" ht="15" hidden="true" customHeight="false" outlineLevel="0" collapsed="false">
      <c r="B97" s="444"/>
      <c r="C97" s="32"/>
      <c r="D97" s="32"/>
      <c r="E97" s="32"/>
    </row>
    <row r="98" customFormat="false" ht="15" hidden="true" customHeight="false" outlineLevel="0" collapsed="false">
      <c r="B98" s="375"/>
      <c r="C98" s="36"/>
      <c r="D98" s="36"/>
      <c r="E98" s="36"/>
      <c r="L98" s="1" t="s">
        <v>989</v>
      </c>
    </row>
    <row r="99" customFormat="false" ht="15" hidden="true" customHeight="false" outlineLevel="0" collapsed="false">
      <c r="B99" s="450"/>
      <c r="C99" s="36"/>
      <c r="D99" s="36"/>
      <c r="E99" s="36"/>
      <c r="M99" s="142"/>
    </row>
    <row r="100" customFormat="false" ht="15" hidden="true" customHeight="false" outlineLevel="0" collapsed="false">
      <c r="B100" s="375"/>
      <c r="C100" s="36"/>
      <c r="D100" s="36"/>
      <c r="E100" s="36"/>
      <c r="M100" s="142"/>
    </row>
    <row r="101" customFormat="false" ht="15" hidden="true" customHeight="false" outlineLevel="0" collapsed="false">
      <c r="B101" s="375"/>
      <c r="C101" s="36"/>
      <c r="D101" s="36"/>
      <c r="E101" s="36"/>
    </row>
    <row r="102" customFormat="false" ht="15" hidden="true" customHeight="false" outlineLevel="0" collapsed="false">
      <c r="B102" s="375"/>
      <c r="C102" s="36"/>
      <c r="D102" s="36"/>
      <c r="E102" s="36"/>
    </row>
    <row r="103" customFormat="false" ht="15" hidden="true" customHeight="false" outlineLevel="0" collapsed="false">
      <c r="B103" s="375"/>
      <c r="C103" s="36"/>
      <c r="D103" s="36"/>
      <c r="E103" s="36"/>
    </row>
    <row r="104" customFormat="false" ht="15" hidden="true" customHeight="false" outlineLevel="0" collapsed="false">
      <c r="B104" s="375" t="s">
        <v>959</v>
      </c>
      <c r="C104" s="36" t="n">
        <f aca="false">SUM(C98:C103)</f>
        <v>0</v>
      </c>
      <c r="D104" s="36" t="n">
        <f aca="false">SUM(D98:D103)</f>
        <v>0</v>
      </c>
      <c r="E104" s="36" t="n">
        <f aca="false">SUM(E98:E103)</f>
        <v>0</v>
      </c>
      <c r="M104" s="142" t="n">
        <f aca="false">'Утверждено (ПДД)'!E54</f>
        <v>0</v>
      </c>
      <c r="N104" s="142" t="n">
        <f aca="false">'Утверждено (ПДД)'!F54</f>
        <v>0</v>
      </c>
      <c r="O104" s="142" t="n">
        <f aca="false">'Утверждено (ПДД)'!G54</f>
        <v>0</v>
      </c>
    </row>
    <row r="105" customFormat="false" ht="15" hidden="true" customHeight="false" outlineLevel="0" collapsed="false">
      <c r="M105" s="142" t="n">
        <f aca="false">M104-C104</f>
        <v>0</v>
      </c>
      <c r="N105" s="142" t="n">
        <f aca="false">N104-D104</f>
        <v>0</v>
      </c>
      <c r="O105" s="142" t="n">
        <f aca="false">O104-E104</f>
        <v>0</v>
      </c>
    </row>
    <row r="106" customFormat="false" ht="15" hidden="false" customHeight="false" outlineLevel="0" collapsed="false">
      <c r="B106" s="12" t="s">
        <v>990</v>
      </c>
    </row>
    <row r="107" customFormat="false" ht="15" hidden="false" customHeight="true" outlineLevel="0" collapsed="false">
      <c r="B107" s="444" t="s">
        <v>23</v>
      </c>
      <c r="C107" s="32" t="s">
        <v>964</v>
      </c>
      <c r="D107" s="32"/>
      <c r="E107" s="32"/>
    </row>
    <row r="108" customFormat="false" ht="15" hidden="false" customHeight="false" outlineLevel="0" collapsed="false">
      <c r="B108" s="444"/>
      <c r="C108" s="32" t="n">
        <f aca="false">$C$12</f>
        <v>2025</v>
      </c>
      <c r="D108" s="32" t="n">
        <f aca="false">$D$12</f>
        <v>2026</v>
      </c>
      <c r="E108" s="32" t="n">
        <f aca="false">$E$12</f>
        <v>2027</v>
      </c>
    </row>
    <row r="109" customFormat="false" ht="15" hidden="false" customHeight="false" outlineLevel="0" collapsed="false">
      <c r="B109" s="444"/>
      <c r="C109" s="32"/>
      <c r="D109" s="32"/>
      <c r="E109" s="32"/>
    </row>
    <row r="110" customFormat="false" ht="15" hidden="false" customHeight="false" outlineLevel="0" collapsed="false">
      <c r="B110" s="375" t="s">
        <v>991</v>
      </c>
      <c r="C110" s="36" t="n">
        <f aca="false">C116</f>
        <v>550000</v>
      </c>
      <c r="D110" s="36" t="n">
        <f aca="false">D116</f>
        <v>550000</v>
      </c>
      <c r="E110" s="36" t="n">
        <f aca="false">E116</f>
        <v>550000</v>
      </c>
    </row>
    <row r="111" customFormat="false" ht="30" hidden="false" customHeight="false" outlineLevel="0" collapsed="false">
      <c r="B111" s="450" t="s">
        <v>992</v>
      </c>
      <c r="C111" s="375"/>
      <c r="D111" s="375"/>
      <c r="E111" s="375"/>
      <c r="L111" s="1" t="s">
        <v>993</v>
      </c>
    </row>
    <row r="112" customFormat="false" ht="15" hidden="false" customHeight="false" outlineLevel="0" collapsed="false">
      <c r="B112" s="375" t="s">
        <v>994</v>
      </c>
      <c r="C112" s="36" t="n">
        <f aca="false">'Утверждено (ПДД)'!E56</f>
        <v>550000</v>
      </c>
      <c r="D112" s="36" t="n">
        <f aca="false">'Утверждено (ПДД)'!F56</f>
        <v>550000</v>
      </c>
      <c r="E112" s="36" t="n">
        <f aca="false">'Утверждено (ПДД)'!G56</f>
        <v>550000</v>
      </c>
      <c r="L112" s="1" t="s">
        <v>995</v>
      </c>
    </row>
    <row r="113" customFormat="false" ht="15" hidden="false" customHeight="false" outlineLevel="0" collapsed="false">
      <c r="B113" s="375"/>
      <c r="C113" s="375"/>
      <c r="D113" s="375"/>
      <c r="E113" s="375"/>
    </row>
    <row r="114" customFormat="false" ht="15" hidden="false" customHeight="false" outlineLevel="0" collapsed="false">
      <c r="B114" s="375"/>
      <c r="C114" s="375"/>
      <c r="D114" s="375"/>
      <c r="E114" s="375"/>
    </row>
    <row r="115" customFormat="false" ht="15" hidden="false" customHeight="false" outlineLevel="0" collapsed="false">
      <c r="B115" s="375"/>
      <c r="C115" s="375"/>
      <c r="D115" s="375"/>
      <c r="E115" s="375"/>
    </row>
    <row r="116" customFormat="false" ht="15" hidden="false" customHeight="false" outlineLevel="0" collapsed="false">
      <c r="B116" s="455" t="s">
        <v>959</v>
      </c>
      <c r="C116" s="40" t="n">
        <f aca="false">SUM(C111:C115)</f>
        <v>550000</v>
      </c>
      <c r="D116" s="40" t="n">
        <f aca="false">SUM(D111:D115)</f>
        <v>550000</v>
      </c>
      <c r="E116" s="40" t="n">
        <f aca="false">SUM(E111:E115)</f>
        <v>550000</v>
      </c>
    </row>
    <row r="117" customFormat="false" ht="15" hidden="false" customHeight="false" outlineLevel="0" collapsed="false">
      <c r="B117" s="12" t="s">
        <v>996</v>
      </c>
    </row>
    <row r="118" customFormat="false" ht="15" hidden="false" customHeight="true" outlineLevel="0" collapsed="false">
      <c r="B118" s="444" t="s">
        <v>23</v>
      </c>
      <c r="C118" s="32" t="s">
        <v>964</v>
      </c>
      <c r="D118" s="32"/>
      <c r="E118" s="32"/>
    </row>
    <row r="119" customFormat="false" ht="15" hidden="false" customHeight="false" outlineLevel="0" collapsed="false">
      <c r="B119" s="444"/>
      <c r="C119" s="32" t="n">
        <f aca="false">$C$12</f>
        <v>2025</v>
      </c>
      <c r="D119" s="32" t="n">
        <f aca="false">$D$12</f>
        <v>2026</v>
      </c>
      <c r="E119" s="32" t="n">
        <f aca="false">$E$12</f>
        <v>2027</v>
      </c>
    </row>
    <row r="120" customFormat="false" ht="15" hidden="false" customHeight="false" outlineLevel="0" collapsed="false">
      <c r="B120" s="444"/>
      <c r="C120" s="32"/>
      <c r="D120" s="32"/>
      <c r="E120" s="32"/>
    </row>
    <row r="121" customFormat="false" ht="30" hidden="false" customHeight="false" outlineLevel="0" collapsed="false">
      <c r="B121" s="450" t="s">
        <v>997</v>
      </c>
      <c r="C121" s="36" t="n">
        <f aca="false">'Утверждено (МЗ,ИЦ,КАП)'!J212</f>
        <v>0</v>
      </c>
      <c r="D121" s="375"/>
      <c r="E121" s="375"/>
      <c r="L121" s="1" t="s">
        <v>998</v>
      </c>
    </row>
    <row r="122" customFormat="false" ht="60" hidden="false" customHeight="false" outlineLevel="0" collapsed="false">
      <c r="B122" s="450" t="s">
        <v>999</v>
      </c>
      <c r="C122" s="36" t="n">
        <f aca="false">'Утверждено (МЗ,ИЦ,КАП)'!J219</f>
        <v>0</v>
      </c>
      <c r="D122" s="375"/>
      <c r="E122" s="375"/>
    </row>
    <row r="123" customFormat="false" ht="15" hidden="true" customHeight="false" outlineLevel="0" collapsed="false">
      <c r="B123" s="375"/>
      <c r="C123" s="375"/>
      <c r="D123" s="375"/>
      <c r="E123" s="375"/>
    </row>
    <row r="124" customFormat="false" ht="15" hidden="true" customHeight="false" outlineLevel="0" collapsed="false">
      <c r="B124" s="375"/>
      <c r="C124" s="375"/>
      <c r="D124" s="375"/>
      <c r="E124" s="375"/>
    </row>
    <row r="125" customFormat="false" ht="15" hidden="true" customHeight="false" outlineLevel="0" collapsed="false">
      <c r="B125" s="375"/>
      <c r="C125" s="375"/>
      <c r="D125" s="375"/>
      <c r="E125" s="375"/>
    </row>
    <row r="126" customFormat="false" ht="15" hidden="true" customHeight="false" outlineLevel="0" collapsed="false">
      <c r="B126" s="375"/>
      <c r="C126" s="375"/>
      <c r="D126" s="375"/>
      <c r="E126" s="375"/>
    </row>
    <row r="127" customFormat="false" ht="15" hidden="false" customHeight="false" outlineLevel="0" collapsed="false">
      <c r="B127" s="455" t="s">
        <v>959</v>
      </c>
      <c r="C127" s="40" t="n">
        <f aca="false">SUM(C121:C126)</f>
        <v>0</v>
      </c>
      <c r="D127" s="40" t="n">
        <f aca="false">SUM(D121:D126)</f>
        <v>0</v>
      </c>
      <c r="E127" s="40" t="n">
        <f aca="false">SUM(E121:E126)</f>
        <v>0</v>
      </c>
    </row>
    <row r="129" customFormat="false" ht="15" hidden="true" customHeight="false" outlineLevel="0" collapsed="false">
      <c r="B129" s="12" t="s">
        <v>1000</v>
      </c>
    </row>
    <row r="130" customFormat="false" ht="15" hidden="true" customHeight="true" outlineLevel="0" collapsed="false">
      <c r="B130" s="444" t="s">
        <v>23</v>
      </c>
      <c r="C130" s="32" t="s">
        <v>964</v>
      </c>
      <c r="D130" s="32"/>
      <c r="E130" s="32"/>
    </row>
    <row r="131" customFormat="false" ht="15" hidden="true" customHeight="false" outlineLevel="0" collapsed="false">
      <c r="B131" s="444"/>
      <c r="C131" s="32" t="n">
        <f aca="false">$C$12</f>
        <v>2025</v>
      </c>
      <c r="D131" s="32" t="n">
        <f aca="false">$D$12</f>
        <v>2026</v>
      </c>
      <c r="E131" s="32" t="n">
        <f aca="false">$E$12</f>
        <v>2027</v>
      </c>
    </row>
    <row r="132" customFormat="false" ht="15" hidden="true" customHeight="false" outlineLevel="0" collapsed="false">
      <c r="B132" s="444"/>
      <c r="C132" s="32"/>
      <c r="D132" s="32"/>
      <c r="E132" s="32"/>
    </row>
    <row r="133" customFormat="false" ht="15" hidden="true" customHeight="false" outlineLevel="0" collapsed="false">
      <c r="B133" s="447" t="s">
        <v>1001</v>
      </c>
      <c r="C133" s="36" t="n">
        <f aca="false">C40</f>
        <v>0</v>
      </c>
      <c r="D133" s="36" t="n">
        <f aca="false">D40</f>
        <v>0</v>
      </c>
      <c r="E133" s="36" t="n">
        <f aca="false">E40</f>
        <v>0</v>
      </c>
    </row>
    <row r="134" customFormat="false" ht="15" hidden="true" customHeight="false" outlineLevel="0" collapsed="false">
      <c r="B134" s="449" t="s">
        <v>1002</v>
      </c>
      <c r="C134" s="375"/>
      <c r="D134" s="375"/>
      <c r="E134" s="375"/>
    </row>
    <row r="135" customFormat="false" ht="15" hidden="true" customHeight="false" outlineLevel="0" collapsed="false">
      <c r="B135" s="449" t="s">
        <v>1003</v>
      </c>
      <c r="C135" s="375"/>
      <c r="D135" s="375"/>
      <c r="E135" s="375"/>
    </row>
    <row r="136" customFormat="false" ht="15" hidden="true" customHeight="false" outlineLevel="0" collapsed="false">
      <c r="B136" s="375"/>
      <c r="C136" s="375"/>
      <c r="D136" s="375"/>
      <c r="E136" s="375"/>
    </row>
    <row r="137" customFormat="false" ht="15" hidden="true" customHeight="false" outlineLevel="0" collapsed="false">
      <c r="B137" s="375"/>
      <c r="C137" s="375"/>
      <c r="D137" s="375"/>
      <c r="E137" s="375"/>
    </row>
    <row r="138" customFormat="false" ht="15" hidden="true" customHeight="false" outlineLevel="0" collapsed="false">
      <c r="B138" s="375"/>
      <c r="C138" s="375"/>
      <c r="D138" s="375"/>
      <c r="E138" s="375"/>
    </row>
    <row r="139" customFormat="false" ht="15" hidden="true" customHeight="false" outlineLevel="0" collapsed="false">
      <c r="B139" s="375" t="s">
        <v>959</v>
      </c>
      <c r="C139" s="36" t="n">
        <f aca="false">SUM(C133:C138)</f>
        <v>0</v>
      </c>
      <c r="D139" s="36" t="n">
        <f aca="false">SUM(D133:D138)</f>
        <v>0</v>
      </c>
      <c r="E139" s="36" t="n">
        <f aca="false">SUM(E133:E138)</f>
        <v>0</v>
      </c>
      <c r="M139" s="142" t="n">
        <f aca="false">C139-C39</f>
        <v>0</v>
      </c>
      <c r="N139" s="142" t="n">
        <f aca="false">D139-D39</f>
        <v>0</v>
      </c>
      <c r="O139" s="142" t="n">
        <f aca="false">E139-E39</f>
        <v>0</v>
      </c>
    </row>
  </sheetData>
  <mergeCells count="69">
    <mergeCell ref="I1:K1"/>
    <mergeCell ref="C3:H3"/>
    <mergeCell ref="B4:H4"/>
    <mergeCell ref="B6:F6"/>
    <mergeCell ref="B7:F7"/>
    <mergeCell ref="B11:B13"/>
    <mergeCell ref="C11:E11"/>
    <mergeCell ref="C12:C13"/>
    <mergeCell ref="D12:D13"/>
    <mergeCell ref="E12:E13"/>
    <mergeCell ref="B48:B50"/>
    <mergeCell ref="C48:E48"/>
    <mergeCell ref="F48:H48"/>
    <mergeCell ref="I48:K48"/>
    <mergeCell ref="C49:C50"/>
    <mergeCell ref="D49:D50"/>
    <mergeCell ref="E49:E50"/>
    <mergeCell ref="F49:F50"/>
    <mergeCell ref="G49:G50"/>
    <mergeCell ref="H49:H50"/>
    <mergeCell ref="I49:I50"/>
    <mergeCell ref="J49:J50"/>
    <mergeCell ref="K49:K50"/>
    <mergeCell ref="B59:B61"/>
    <mergeCell ref="C59:E59"/>
    <mergeCell ref="F59:H59"/>
    <mergeCell ref="I59:K59"/>
    <mergeCell ref="C60:C61"/>
    <mergeCell ref="D60:D61"/>
    <mergeCell ref="E60:E61"/>
    <mergeCell ref="F60:F61"/>
    <mergeCell ref="G60:G61"/>
    <mergeCell ref="H60:H61"/>
    <mergeCell ref="I60:I61"/>
    <mergeCell ref="J60:J61"/>
    <mergeCell ref="K60:K61"/>
    <mergeCell ref="B71:B73"/>
    <mergeCell ref="C71:E71"/>
    <mergeCell ref="F71:H71"/>
    <mergeCell ref="I71:K71"/>
    <mergeCell ref="C72:C73"/>
    <mergeCell ref="D72:D73"/>
    <mergeCell ref="E72:E73"/>
    <mergeCell ref="F72:F73"/>
    <mergeCell ref="G72:G73"/>
    <mergeCell ref="H72:H73"/>
    <mergeCell ref="I72:I73"/>
    <mergeCell ref="J72:J73"/>
    <mergeCell ref="K72:K73"/>
    <mergeCell ref="B95:B97"/>
    <mergeCell ref="C95:E95"/>
    <mergeCell ref="C96:C97"/>
    <mergeCell ref="D96:D97"/>
    <mergeCell ref="E96:E97"/>
    <mergeCell ref="B107:B109"/>
    <mergeCell ref="C107:E107"/>
    <mergeCell ref="C108:C109"/>
    <mergeCell ref="D108:D109"/>
    <mergeCell ref="E108:E109"/>
    <mergeCell ref="B118:B120"/>
    <mergeCell ref="C118:E118"/>
    <mergeCell ref="C119:C120"/>
    <mergeCell ref="D119:D120"/>
    <mergeCell ref="E119:E120"/>
    <mergeCell ref="B130:B132"/>
    <mergeCell ref="C130:E130"/>
    <mergeCell ref="C131:C132"/>
    <mergeCell ref="D131:D132"/>
    <mergeCell ref="E131:E132"/>
  </mergeCells>
  <printOptions headings="false" gridLines="false" gridLinesSet="true" horizontalCentered="false" verticalCentered="false"/>
  <pageMargins left="0.196527777777778" right="0.196527777777778" top="0.196527777777778" bottom="0.196527777777778"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2" manualBreakCount="2">
    <brk id="69" man="true" max="16383" min="0"/>
    <brk id="128" man="true" max="16383" min="0"/>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FFCC"/>
    <pageSetUpPr fitToPage="true"/>
  </sheetPr>
  <dimension ref="B1:T164"/>
  <sheetViews>
    <sheetView showFormulas="false" showGridLines="true" showRowColHeaders="true" showZeros="true" rightToLeft="false" tabSelected="false" showOutlineSymbols="true" defaultGridColor="true" view="pageBreakPreview" topLeftCell="A127" colorId="64" zoomScale="100" zoomScaleNormal="100" zoomScalePageLayoutView="100" workbookViewId="0">
      <selection pane="topLeft" activeCell="A141" activeCellId="0" sqref="A141"/>
    </sheetView>
  </sheetViews>
  <sheetFormatPr defaultColWidth="8.7109375" defaultRowHeight="15" zeroHeight="false" outlineLevelRow="0" outlineLevelCol="0"/>
  <cols>
    <col collapsed="false" customWidth="true" hidden="false" outlineLevel="0" max="1" min="1" style="1" width="3.71"/>
    <col collapsed="false" customWidth="true" hidden="false" outlineLevel="0" max="2" min="2" style="1" width="33.57"/>
    <col collapsed="false" customWidth="true" hidden="false" outlineLevel="0" max="3" min="3" style="1" width="21.28"/>
    <col collapsed="false" customWidth="true" hidden="false" outlineLevel="0" max="9" min="4" style="1" width="15.85"/>
    <col collapsed="false" customWidth="true" hidden="false" outlineLevel="0" max="10" min="10" style="1" width="18"/>
    <col collapsed="false" customWidth="true" hidden="false" outlineLevel="0" max="12" min="11" style="1" width="15.85"/>
    <col collapsed="false" customWidth="true" hidden="false" outlineLevel="0" max="13" min="13" style="1" width="17.14"/>
    <col collapsed="false" customWidth="true" hidden="false" outlineLevel="0" max="14" min="14" style="1" width="16.28"/>
    <col collapsed="false" customWidth="true" hidden="false" outlineLevel="0" max="15" min="15" style="1" width="15.85"/>
    <col collapsed="false" customWidth="true" hidden="false" outlineLevel="0" max="16" min="16" style="1" width="15"/>
    <col collapsed="false" customWidth="true" hidden="false" outlineLevel="0" max="17" min="17" style="1" width="14.85"/>
    <col collapsed="false" customWidth="true" hidden="false" outlineLevel="0" max="18" min="18" style="1" width="15.71"/>
    <col collapsed="false" customWidth="true" hidden="false" outlineLevel="0" max="19" min="19" style="1" width="11"/>
  </cols>
  <sheetData>
    <row r="1" customFormat="false" ht="30" hidden="false" customHeight="true" outlineLevel="0" collapsed="false">
      <c r="L1" s="53" t="s">
        <v>1004</v>
      </c>
      <c r="M1" s="53"/>
      <c r="N1" s="53"/>
    </row>
    <row r="2" customFormat="false" ht="15" hidden="false" customHeight="false" outlineLevel="0" collapsed="false">
      <c r="L2" s="430" t="s">
        <v>10</v>
      </c>
      <c r="M2" s="429" t="str">
        <f aca="false">Форма!C33</f>
        <v>«  28  »           декабря             2024 г.</v>
      </c>
    </row>
    <row r="3" customFormat="false" ht="15" hidden="false" customHeight="false" outlineLevel="0" collapsed="false">
      <c r="B3" s="5" t="s">
        <v>19</v>
      </c>
      <c r="C3" s="5"/>
      <c r="D3" s="442" t="str">
        <f aca="false">Форма!C44</f>
        <v>Муниципальное  автономное дошкольное образовательное</v>
      </c>
      <c r="E3" s="442"/>
      <c r="F3" s="442"/>
      <c r="G3" s="442"/>
      <c r="H3" s="442"/>
      <c r="I3" s="442"/>
      <c r="J3" s="4"/>
      <c r="K3" s="4"/>
      <c r="L3" s="4"/>
    </row>
    <row r="4" customFormat="false" ht="15" hidden="false" customHeight="false" outlineLevel="0" collapsed="false">
      <c r="C4" s="442" t="str">
        <f aca="false">Форма!B45</f>
        <v>                                                                                           учреждение № 216 "Детский сад комбинированного вида"</v>
      </c>
      <c r="D4" s="442"/>
      <c r="E4" s="442"/>
      <c r="F4" s="442"/>
      <c r="G4" s="442"/>
      <c r="H4" s="442"/>
      <c r="I4" s="442"/>
      <c r="J4" s="4"/>
      <c r="K4" s="4"/>
      <c r="L4" s="4"/>
    </row>
    <row r="6" customFormat="false" ht="30" hidden="false" customHeight="true" outlineLevel="0" collapsed="false">
      <c r="C6" s="432" t="s">
        <v>1005</v>
      </c>
      <c r="D6" s="432"/>
      <c r="E6" s="432"/>
      <c r="F6" s="432"/>
      <c r="G6" s="432"/>
      <c r="H6" s="432"/>
      <c r="I6" s="432"/>
    </row>
    <row r="7" customFormat="false" ht="15" hidden="false" customHeight="false" outlineLevel="0" collapsed="false">
      <c r="C7" s="456" t="str">
        <f aca="false">Форма!B28</f>
        <v>на 2025 г. и плановый период 2026 и 2027 годов</v>
      </c>
      <c r="D7" s="456"/>
      <c r="E7" s="456"/>
      <c r="F7" s="456"/>
      <c r="G7" s="456"/>
      <c r="H7" s="456"/>
      <c r="I7" s="456"/>
    </row>
    <row r="9" customFormat="false" ht="15" hidden="false" customHeight="false" outlineLevel="0" collapsed="false">
      <c r="B9" s="1" t="s">
        <v>21</v>
      </c>
    </row>
    <row r="11" customFormat="false" ht="15" hidden="false" customHeight="true" outlineLevel="0" collapsed="false">
      <c r="B11" s="444" t="s">
        <v>23</v>
      </c>
      <c r="C11" s="19" t="s">
        <v>1006</v>
      </c>
      <c r="D11" s="19"/>
      <c r="E11" s="19"/>
      <c r="F11" s="19"/>
      <c r="G11" s="19"/>
      <c r="H11" s="19"/>
      <c r="I11" s="19"/>
      <c r="J11" s="19"/>
      <c r="K11" s="19"/>
      <c r="L11" s="19"/>
      <c r="M11" s="19"/>
      <c r="N11" s="19"/>
    </row>
    <row r="12" customFormat="false" ht="15" hidden="false" customHeight="false" outlineLevel="0" collapsed="false">
      <c r="B12" s="444"/>
      <c r="C12" s="19" t="s">
        <v>1007</v>
      </c>
      <c r="D12" s="19"/>
      <c r="E12" s="19"/>
      <c r="F12" s="457" t="s">
        <v>1008</v>
      </c>
      <c r="G12" s="457"/>
      <c r="H12" s="457"/>
      <c r="I12" s="457"/>
      <c r="J12" s="457"/>
      <c r="K12" s="457"/>
      <c r="L12" s="457"/>
      <c r="M12" s="457"/>
      <c r="N12" s="457"/>
    </row>
    <row r="13" customFormat="false" ht="15" hidden="false" customHeight="true" outlineLevel="0" collapsed="false">
      <c r="B13" s="444"/>
      <c r="C13" s="19"/>
      <c r="D13" s="19"/>
      <c r="E13" s="19"/>
      <c r="F13" s="19" t="s">
        <v>1009</v>
      </c>
      <c r="G13" s="19"/>
      <c r="H13" s="19"/>
      <c r="I13" s="19"/>
      <c r="J13" s="19"/>
      <c r="K13" s="19"/>
      <c r="L13" s="32" t="s">
        <v>1010</v>
      </c>
      <c r="M13" s="32"/>
      <c r="N13" s="32"/>
    </row>
    <row r="14" customFormat="false" ht="30" hidden="false" customHeight="true" outlineLevel="0" collapsed="false">
      <c r="B14" s="444"/>
      <c r="C14" s="19"/>
      <c r="D14" s="19"/>
      <c r="E14" s="19"/>
      <c r="F14" s="19" t="s">
        <v>1011</v>
      </c>
      <c r="G14" s="19"/>
      <c r="H14" s="19"/>
      <c r="I14" s="32" t="s">
        <v>1012</v>
      </c>
      <c r="J14" s="32"/>
      <c r="K14" s="32"/>
      <c r="L14" s="32"/>
      <c r="M14" s="32"/>
      <c r="N14" s="32"/>
    </row>
    <row r="15" customFormat="false" ht="30" hidden="false" customHeight="true" outlineLevel="0" collapsed="false">
      <c r="B15" s="444"/>
      <c r="C15" s="32" t="n">
        <f aca="false">Форма!R1</f>
        <v>2025</v>
      </c>
      <c r="D15" s="32" t="n">
        <f aca="false">Форма!R2</f>
        <v>2026</v>
      </c>
      <c r="E15" s="32" t="n">
        <f aca="false">Форма!R3</f>
        <v>2027</v>
      </c>
      <c r="F15" s="32" t="n">
        <f aca="false">C15</f>
        <v>2025</v>
      </c>
      <c r="G15" s="32" t="n">
        <f aca="false">D15</f>
        <v>2026</v>
      </c>
      <c r="H15" s="32" t="n">
        <f aca="false">E15</f>
        <v>2027</v>
      </c>
      <c r="I15" s="32" t="n">
        <f aca="false">F15</f>
        <v>2025</v>
      </c>
      <c r="J15" s="32" t="n">
        <f aca="false">G15</f>
        <v>2026</v>
      </c>
      <c r="K15" s="32" t="n">
        <f aca="false">H15</f>
        <v>2027</v>
      </c>
      <c r="L15" s="32" t="n">
        <f aca="false">C15</f>
        <v>2025</v>
      </c>
      <c r="M15" s="32" t="n">
        <f aca="false">D15</f>
        <v>2026</v>
      </c>
      <c r="N15" s="32" t="n">
        <f aca="false">E15</f>
        <v>2027</v>
      </c>
      <c r="Q15" s="142"/>
    </row>
    <row r="16" customFormat="false" ht="30" hidden="false" customHeight="true" outlineLevel="0" collapsed="false">
      <c r="B16" s="444"/>
      <c r="C16" s="32"/>
      <c r="D16" s="32"/>
      <c r="E16" s="32"/>
      <c r="F16" s="32"/>
      <c r="G16" s="32"/>
      <c r="H16" s="32"/>
      <c r="I16" s="32"/>
      <c r="J16" s="32"/>
      <c r="K16" s="32"/>
      <c r="L16" s="32"/>
      <c r="M16" s="32"/>
      <c r="N16" s="32"/>
      <c r="Q16" s="142"/>
    </row>
    <row r="17" customFormat="false" ht="15" hidden="false" customHeight="false" outlineLevel="0" collapsed="false">
      <c r="B17" s="458" t="n">
        <v>1</v>
      </c>
      <c r="C17" s="459" t="n">
        <f aca="false">B17+1</f>
        <v>2</v>
      </c>
      <c r="D17" s="459" t="n">
        <f aca="false">C17+1</f>
        <v>3</v>
      </c>
      <c r="E17" s="459" t="n">
        <f aca="false">D17+1</f>
        <v>4</v>
      </c>
      <c r="F17" s="459" t="n">
        <f aca="false">E17+1</f>
        <v>5</v>
      </c>
      <c r="G17" s="459" t="n">
        <f aca="false">F17+1</f>
        <v>6</v>
      </c>
      <c r="H17" s="459" t="n">
        <f aca="false">G17+1</f>
        <v>7</v>
      </c>
      <c r="I17" s="459" t="n">
        <f aca="false">H17+1</f>
        <v>8</v>
      </c>
      <c r="J17" s="459" t="n">
        <f aca="false">I17+1</f>
        <v>9</v>
      </c>
      <c r="K17" s="459" t="n">
        <f aca="false">J17+1</f>
        <v>10</v>
      </c>
      <c r="L17" s="459" t="n">
        <f aca="false">K17+1</f>
        <v>11</v>
      </c>
      <c r="M17" s="459" t="n">
        <f aca="false">L17+1</f>
        <v>12</v>
      </c>
      <c r="N17" s="459" t="n">
        <f aca="false">M17+1</f>
        <v>13</v>
      </c>
    </row>
    <row r="18" customFormat="false" ht="30" hidden="false" customHeight="true" outlineLevel="0" collapsed="false">
      <c r="B18" s="135" t="s">
        <v>1013</v>
      </c>
      <c r="C18" s="36" t="n">
        <f aca="false">F18+I18+L18</f>
        <v>26635199.17</v>
      </c>
      <c r="D18" s="36" t="n">
        <f aca="false">G18+J18+M18</f>
        <v>25854075</v>
      </c>
      <c r="E18" s="36" t="n">
        <f aca="false">H18+K18+N18</f>
        <v>25854075</v>
      </c>
      <c r="F18" s="36" t="n">
        <f aca="false">'Утверждено (МЗ,ИЦ,КАП)'!G9+'Утверждено (МЗ,ИЦ,КАП)'!G120</f>
        <v>20326659.16</v>
      </c>
      <c r="G18" s="36" t="n">
        <f aca="false">'Утверждено (МЗ,ИЦ,КАП)'!H9+'Утверждено (МЗ,ИЦ,КАП)'!H120</f>
        <v>19793725</v>
      </c>
      <c r="H18" s="36" t="n">
        <f aca="false">'Утверждено (МЗ,ИЦ,КАП)'!I9+'Утверждено (МЗ,ИЦ,КАП)'!I120</f>
        <v>19793725</v>
      </c>
      <c r="I18" s="36" t="n">
        <f aca="false">'Утверждено (МЗ,ИЦ,КАП)'!G10+'Утверждено (МЗ,ИЦ,КАП)'!G121</f>
        <v>67477</v>
      </c>
      <c r="J18" s="36" t="n">
        <f aca="false">'Утверждено (МЗ,ИЦ,КАП)'!H10+'Утверждено (МЗ,ИЦ,КАП)'!H121</f>
        <v>67477</v>
      </c>
      <c r="K18" s="36" t="n">
        <f aca="false">'Утверждено (МЗ,ИЦ,КАП)'!I10+'Утверждено (МЗ,ИЦ,КАП)'!I121</f>
        <v>67477</v>
      </c>
      <c r="L18" s="36" t="n">
        <f aca="false">'Утверждено (МЗ,ИЦ,КАП)'!G14+'Утверждено (МЗ,ИЦ,КАП)'!G125</f>
        <v>6241063.01</v>
      </c>
      <c r="M18" s="36" t="n">
        <f aca="false">'Утверждено (МЗ,ИЦ,КАП)'!H14+'Утверждено (МЗ,ИЦ,КАП)'!H125</f>
        <v>5992873</v>
      </c>
      <c r="N18" s="36" t="n">
        <f aca="false">'Утверждено (МЗ,ИЦ,КАП)'!I14+'Утверждено (МЗ,ИЦ,КАП)'!I125</f>
        <v>5992873</v>
      </c>
      <c r="O18" s="142"/>
      <c r="P18" s="111" t="n">
        <f aca="false">C18-'Утверждено (МЗ,ИЦ,КАП)'!G9-'Утверждено (МЗ,ИЦ,КАП)'!G10-'Утверждено (МЗ,ИЦ,КАП)'!G14-'Утверждено (МЗ,ИЦ,КАП)'!G120-'Утверждено (МЗ,ИЦ,КАП)'!G121-'Утверждено (МЗ,ИЦ,КАП)'!G125</f>
        <v>0</v>
      </c>
      <c r="Q18" s="111" t="n">
        <f aca="false">D18-'Утверждено (МЗ,ИЦ,КАП)'!H9-'Утверждено (МЗ,ИЦ,КАП)'!H10-'Утверждено (МЗ,ИЦ,КАП)'!H14-'Утверждено (МЗ,ИЦ,КАП)'!H120-'Утверждено (МЗ,ИЦ,КАП)'!H121-'Утверждено (МЗ,ИЦ,КАП)'!H125</f>
        <v>0</v>
      </c>
      <c r="R18" s="111" t="n">
        <f aca="false">E18-'Утверждено (МЗ,ИЦ,КАП)'!I9-'Утверждено (МЗ,ИЦ,КАП)'!I10-'Утверждено (МЗ,ИЦ,КАП)'!I14-'Утверждено (МЗ,ИЦ,КАП)'!I120-'Утверждено (МЗ,ИЦ,КАП)'!I121-'Утверждено (МЗ,ИЦ,КАП)'!I125</f>
        <v>0</v>
      </c>
    </row>
    <row r="19" customFormat="false" ht="30" hidden="false" customHeight="true" outlineLevel="0" collapsed="false">
      <c r="B19" s="135" t="s">
        <v>1014</v>
      </c>
      <c r="C19" s="36" t="n">
        <f aca="false">F19+I19+L19</f>
        <v>900000</v>
      </c>
      <c r="D19" s="36" t="n">
        <f aca="false">G19+J19+M19</f>
        <v>900000</v>
      </c>
      <c r="E19" s="36" t="n">
        <f aca="false">H19+K19+N19</f>
        <v>900000</v>
      </c>
      <c r="F19" s="36" t="n">
        <f aca="false">'Утверждено (ПДД)'!E82</f>
        <v>690244</v>
      </c>
      <c r="G19" s="36" t="n">
        <f aca="false">'Утверждено (ПДД)'!F82</f>
        <v>690244</v>
      </c>
      <c r="H19" s="36" t="n">
        <f aca="false">'Утверждено (ПДД)'!G82</f>
        <v>690244</v>
      </c>
      <c r="I19" s="36" t="n">
        <f aca="false">'Утверждено (ПДД)'!E83</f>
        <v>1000</v>
      </c>
      <c r="J19" s="36" t="n">
        <f aca="false">'Утверждено (ПДД)'!F83</f>
        <v>1000</v>
      </c>
      <c r="K19" s="36" t="n">
        <f aca="false">'Утверждено (ПДД)'!G83</f>
        <v>1000</v>
      </c>
      <c r="L19" s="36" t="n">
        <f aca="false">'Утверждено (ПДД)'!E87</f>
        <v>208756</v>
      </c>
      <c r="M19" s="36" t="n">
        <f aca="false">'Утверждено (ПДД)'!F87</f>
        <v>208756</v>
      </c>
      <c r="N19" s="36" t="n">
        <f aca="false">'Утверждено (ПДД)'!G87</f>
        <v>208756</v>
      </c>
      <c r="P19" s="111" t="n">
        <f aca="false">C19-'Утверждено (ПДД)'!E172-'Утверждено (ПДД)'!E173-'Утверждено (ПДД)'!E177</f>
        <v>0</v>
      </c>
      <c r="Q19" s="111" t="n">
        <f aca="false">D19-'Утверждено (ПДД)'!F172-'Утверждено (ПДД)'!F173-'Утверждено (ПДД)'!F177</f>
        <v>0</v>
      </c>
      <c r="R19" s="111" t="n">
        <f aca="false">E19-'Утверждено (ПДД)'!G172-'Утверждено (ПДД)'!G173-'Утверждено (ПДД)'!G177</f>
        <v>0</v>
      </c>
    </row>
    <row r="20" customFormat="false" ht="15" hidden="false" customHeight="false" outlineLevel="0" collapsed="false">
      <c r="B20" s="135" t="s">
        <v>1015</v>
      </c>
      <c r="C20" s="36" t="n">
        <f aca="false">F20+I20+L20</f>
        <v>0</v>
      </c>
      <c r="D20" s="36" t="n">
        <f aca="false">G20+J20+M20</f>
        <v>0</v>
      </c>
      <c r="E20" s="36" t="n">
        <f aca="false">H20+K20+N20</f>
        <v>0</v>
      </c>
      <c r="F20" s="36"/>
      <c r="G20" s="36"/>
      <c r="H20" s="36"/>
      <c r="I20" s="36"/>
      <c r="J20" s="36"/>
      <c r="K20" s="36"/>
      <c r="L20" s="36"/>
      <c r="M20" s="36"/>
      <c r="N20" s="36"/>
    </row>
    <row r="21" customFormat="false" ht="15" hidden="false" customHeight="false" outlineLevel="0" collapsed="false">
      <c r="B21" s="460" t="s">
        <v>959</v>
      </c>
      <c r="C21" s="40" t="n">
        <f aca="false">F21+I21+L21</f>
        <v>27535199.17</v>
      </c>
      <c r="D21" s="40" t="n">
        <f aca="false">G21+J21+M21</f>
        <v>26754075</v>
      </c>
      <c r="E21" s="40" t="n">
        <f aca="false">H21+K21+N21</f>
        <v>26754075</v>
      </c>
      <c r="F21" s="40" t="n">
        <f aca="false">SUM(F18:F20)</f>
        <v>21016903.16</v>
      </c>
      <c r="G21" s="40" t="n">
        <f aca="false">SUM(G18:G20)</f>
        <v>20483969</v>
      </c>
      <c r="H21" s="40" t="n">
        <f aca="false">SUM(H18:H20)</f>
        <v>20483969</v>
      </c>
      <c r="I21" s="40" t="n">
        <f aca="false">SUM(I18:I20)</f>
        <v>68477</v>
      </c>
      <c r="J21" s="40" t="n">
        <f aca="false">SUM(J18:J20)</f>
        <v>68477</v>
      </c>
      <c r="K21" s="40" t="n">
        <f aca="false">SUM(K18:K20)</f>
        <v>68477</v>
      </c>
      <c r="L21" s="40" t="n">
        <f aca="false">SUM(L18:L20)</f>
        <v>6449819.01</v>
      </c>
      <c r="M21" s="40" t="n">
        <f aca="false">SUM(M18:M20)</f>
        <v>6201629</v>
      </c>
      <c r="N21" s="40" t="n">
        <f aca="false">SUM(N18:N20)</f>
        <v>6201629</v>
      </c>
    </row>
    <row r="24" customFormat="false" ht="15" hidden="false" customHeight="false" outlineLevel="0" collapsed="false">
      <c r="C24" s="461" t="s">
        <v>1016</v>
      </c>
      <c r="D24" s="12" t="n">
        <f aca="false">C15</f>
        <v>2025</v>
      </c>
      <c r="E24" s="12"/>
      <c r="G24" s="462" t="str">
        <f aca="false">B18</f>
        <v>Субсидии на финансовое обеспечение выполнения муниципального задания </v>
      </c>
      <c r="O24" s="1" t="s">
        <v>1017</v>
      </c>
    </row>
    <row r="25" customFormat="false" ht="15" hidden="false" customHeight="true" outlineLevel="0" collapsed="false">
      <c r="B25" s="32" t="s">
        <v>1018</v>
      </c>
      <c r="C25" s="32" t="s">
        <v>1019</v>
      </c>
      <c r="D25" s="32" t="s">
        <v>1020</v>
      </c>
      <c r="E25" s="32"/>
      <c r="F25" s="32"/>
      <c r="G25" s="32"/>
      <c r="H25" s="32"/>
      <c r="I25" s="32"/>
      <c r="J25" s="32" t="s">
        <v>1021</v>
      </c>
      <c r="K25" s="32" t="s">
        <v>1022</v>
      </c>
    </row>
    <row r="26" customFormat="false" ht="15" hidden="false" customHeight="true" outlineLevel="0" collapsed="false">
      <c r="B26" s="32"/>
      <c r="C26" s="32"/>
      <c r="D26" s="32" t="s">
        <v>1007</v>
      </c>
      <c r="E26" s="32" t="s">
        <v>1023</v>
      </c>
      <c r="F26" s="32"/>
      <c r="G26" s="32"/>
      <c r="H26" s="32"/>
      <c r="I26" s="32"/>
      <c r="J26" s="32"/>
      <c r="K26" s="32"/>
    </row>
    <row r="27" customFormat="false" ht="29.25" hidden="false" customHeight="true" outlineLevel="0" collapsed="false">
      <c r="B27" s="32"/>
      <c r="C27" s="32"/>
      <c r="D27" s="32"/>
      <c r="E27" s="32" t="s">
        <v>1024</v>
      </c>
      <c r="F27" s="32" t="s">
        <v>1025</v>
      </c>
      <c r="G27" s="32" t="s">
        <v>1026</v>
      </c>
      <c r="H27" s="32" t="s">
        <v>1027</v>
      </c>
      <c r="I27" s="32"/>
      <c r="J27" s="32"/>
      <c r="K27" s="32"/>
    </row>
    <row r="28" customFormat="false" ht="29.25" hidden="false" customHeight="true" outlineLevel="0" collapsed="false">
      <c r="B28" s="32"/>
      <c r="C28" s="32"/>
      <c r="D28" s="32"/>
      <c r="E28" s="32"/>
      <c r="F28" s="32"/>
      <c r="G28" s="32"/>
      <c r="H28" s="450" t="s">
        <v>1028</v>
      </c>
      <c r="I28" s="450" t="s">
        <v>1029</v>
      </c>
      <c r="J28" s="32"/>
      <c r="K28" s="32"/>
    </row>
    <row r="29" customFormat="false" ht="15" hidden="false" customHeight="false" outlineLevel="0" collapsed="false">
      <c r="B29" s="446" t="n">
        <v>1</v>
      </c>
      <c r="C29" s="446" t="n">
        <f aca="false">B29+1</f>
        <v>2</v>
      </c>
      <c r="D29" s="446" t="n">
        <f aca="false">C29+1</f>
        <v>3</v>
      </c>
      <c r="E29" s="446" t="n">
        <f aca="false">D29+1</f>
        <v>4</v>
      </c>
      <c r="F29" s="446" t="n">
        <f aca="false">E29+1</f>
        <v>5</v>
      </c>
      <c r="G29" s="446" t="n">
        <f aca="false">F29+1</f>
        <v>6</v>
      </c>
      <c r="H29" s="446" t="n">
        <f aca="false">G29+1</f>
        <v>7</v>
      </c>
      <c r="I29" s="446" t="n">
        <f aca="false">H29+1</f>
        <v>8</v>
      </c>
      <c r="J29" s="446" t="n">
        <f aca="false">I29+1</f>
        <v>9</v>
      </c>
      <c r="K29" s="446" t="n">
        <f aca="false">J29+1</f>
        <v>10</v>
      </c>
    </row>
    <row r="30" customFormat="false" ht="15" hidden="false" customHeight="false" outlineLevel="0" collapsed="false">
      <c r="B30" s="450" t="s">
        <v>1030</v>
      </c>
      <c r="C30" s="453" t="n">
        <v>4</v>
      </c>
      <c r="D30" s="36" t="n">
        <f aca="false">E30+F30+G30+I30</f>
        <v>87340.00275</v>
      </c>
      <c r="E30" s="453" t="n">
        <f aca="false">163675.8/C30</f>
        <v>40918.95</v>
      </c>
      <c r="F30" s="453" t="n">
        <f aca="false">(15330.27)/C30</f>
        <v>3832.5675</v>
      </c>
      <c r="G30" s="453" t="n">
        <f aca="false">(83340.4)/C30+1598</f>
        <v>22433.1</v>
      </c>
      <c r="H30" s="463" t="n">
        <v>0.3</v>
      </c>
      <c r="I30" s="36" t="n">
        <f aca="false">(E30+F30+G30)*H30</f>
        <v>20155.38525</v>
      </c>
      <c r="J30" s="120" t="s">
        <v>34</v>
      </c>
      <c r="K30" s="36" t="n">
        <f aca="false">C30*D30*12</f>
        <v>4192320.132</v>
      </c>
      <c r="O30" s="142"/>
      <c r="Q30" s="464"/>
      <c r="R30" s="142"/>
      <c r="S30" s="142"/>
    </row>
    <row r="31" customFormat="false" ht="15" hidden="false" customHeight="false" outlineLevel="0" collapsed="false">
      <c r="B31" s="450" t="s">
        <v>1031</v>
      </c>
      <c r="C31" s="453" t="n">
        <v>29</v>
      </c>
      <c r="D31" s="36" t="n">
        <f aca="false">E31+F31+G31+I31</f>
        <v>60352.7617931034</v>
      </c>
      <c r="E31" s="453" t="n">
        <f aca="false">473267.93/C31</f>
        <v>16319.5837931034</v>
      </c>
      <c r="F31" s="453" t="n">
        <f aca="false">(277220.49)/C31</f>
        <v>9559.32724137931</v>
      </c>
      <c r="G31" s="453" t="n">
        <f aca="false">(549500.42)/C31+1598</f>
        <v>20546.2903448276</v>
      </c>
      <c r="H31" s="463" t="n">
        <v>0.3</v>
      </c>
      <c r="I31" s="36" t="n">
        <f aca="false">(E31+F31+G31)*H31</f>
        <v>13927.5604137931</v>
      </c>
      <c r="J31" s="120" t="s">
        <v>34</v>
      </c>
      <c r="K31" s="36" t="n">
        <f aca="false">C31*D31*12-7.29</f>
        <v>21002753.814</v>
      </c>
      <c r="O31" s="142"/>
      <c r="Q31" s="464"/>
      <c r="R31" s="142"/>
      <c r="S31" s="142"/>
    </row>
    <row r="32" customFormat="false" ht="15" hidden="false" customHeight="false" outlineLevel="0" collapsed="false">
      <c r="B32" s="450" t="s">
        <v>1032</v>
      </c>
      <c r="C32" s="453" t="n">
        <v>12</v>
      </c>
      <c r="D32" s="36" t="n">
        <f aca="false">E32+F32+G32+I32</f>
        <v>40328.9195833333</v>
      </c>
      <c r="E32" s="453" t="n">
        <f aca="false">100256.06/C32</f>
        <v>8354.67166666667</v>
      </c>
      <c r="F32" s="453" t="n">
        <f aca="false">(109655.82)/C32</f>
        <v>9137.985</v>
      </c>
      <c r="G32" s="453" t="n">
        <f aca="false">(143179.07)/C32+1598</f>
        <v>13529.5891666667</v>
      </c>
      <c r="H32" s="463" t="n">
        <v>0.3</v>
      </c>
      <c r="I32" s="36" t="n">
        <f aca="false">(E32+F32+G32)*H32</f>
        <v>9306.67375</v>
      </c>
      <c r="J32" s="120" t="s">
        <v>34</v>
      </c>
      <c r="K32" s="36" t="n">
        <f aca="false">C32*D32*12</f>
        <v>5807364.42</v>
      </c>
      <c r="O32" s="142"/>
      <c r="Q32" s="464"/>
      <c r="R32" s="142"/>
      <c r="S32" s="142"/>
    </row>
    <row r="33" customFormat="false" ht="15" hidden="false" customHeight="false" outlineLevel="0" collapsed="false">
      <c r="B33" s="450" t="s">
        <v>1033</v>
      </c>
      <c r="C33" s="453" t="n">
        <v>11</v>
      </c>
      <c r="D33" s="36" t="n">
        <f aca="false">E33+F33+G33+I33</f>
        <v>38044.5921818182</v>
      </c>
      <c r="E33" s="453" t="n">
        <f aca="false">68661.79/C33</f>
        <v>6241.98090909091</v>
      </c>
      <c r="F33" s="453" t="n">
        <f aca="false">(186865.36)/C33</f>
        <v>16987.76</v>
      </c>
      <c r="G33" s="453" t="n">
        <f aca="false">(48810.63)/C33+1598</f>
        <v>6035.33</v>
      </c>
      <c r="H33" s="463" t="n">
        <v>0.3</v>
      </c>
      <c r="I33" s="36" t="n">
        <f aca="false">(E33+F33+G33)*H33</f>
        <v>8779.52127272727</v>
      </c>
      <c r="J33" s="120" t="s">
        <v>34</v>
      </c>
      <c r="K33" s="36" t="n">
        <f aca="false">C33*D33*12</f>
        <v>5021886.168</v>
      </c>
      <c r="O33" s="142"/>
      <c r="Q33" s="464"/>
      <c r="R33" s="142"/>
      <c r="S33" s="142"/>
    </row>
    <row r="34" customFormat="false" ht="15" hidden="false" customHeight="false" outlineLevel="0" collapsed="false">
      <c r="B34" s="455" t="s">
        <v>959</v>
      </c>
      <c r="C34" s="40" t="n">
        <f aca="false">SUM(C30:C33)</f>
        <v>56</v>
      </c>
      <c r="D34" s="127" t="s">
        <v>34</v>
      </c>
      <c r="E34" s="127" t="s">
        <v>34</v>
      </c>
      <c r="F34" s="127" t="s">
        <v>34</v>
      </c>
      <c r="G34" s="127" t="s">
        <v>34</v>
      </c>
      <c r="H34" s="127" t="s">
        <v>34</v>
      </c>
      <c r="I34" s="127" t="s">
        <v>34</v>
      </c>
      <c r="J34" s="40" t="n">
        <f aca="false">I18</f>
        <v>67477</v>
      </c>
      <c r="K34" s="40" t="n">
        <f aca="false">SUM(K30:K33)+J34</f>
        <v>36091801.534</v>
      </c>
      <c r="O34" s="142" t="n">
        <f aca="false">F18+I18</f>
        <v>20394136.16</v>
      </c>
      <c r="P34" s="111" t="n">
        <f aca="false">K34-F18-I18</f>
        <v>15697665.374</v>
      </c>
      <c r="Q34" s="465"/>
      <c r="R34" s="142"/>
    </row>
    <row r="35" customFormat="false" ht="15" hidden="false" customHeight="false" outlineLevel="0" collapsed="false">
      <c r="P35" s="61"/>
    </row>
    <row r="36" customFormat="false" ht="15" hidden="false" customHeight="false" outlineLevel="0" collapsed="false">
      <c r="C36" s="461" t="s">
        <v>1016</v>
      </c>
      <c r="D36" s="12" t="n">
        <f aca="false">C15</f>
        <v>2025</v>
      </c>
      <c r="E36" s="12"/>
      <c r="G36" s="462" t="str">
        <f aca="false">B19</f>
        <v>Оказание услуг (выполнение работ) на платной основе</v>
      </c>
      <c r="P36" s="61"/>
      <c r="R36" s="142"/>
    </row>
    <row r="37" customFormat="false" ht="15" hidden="false" customHeight="true" outlineLevel="0" collapsed="false">
      <c r="B37" s="32" t="s">
        <v>1018</v>
      </c>
      <c r="C37" s="32" t="s">
        <v>1019</v>
      </c>
      <c r="D37" s="32" t="s">
        <v>1020</v>
      </c>
      <c r="E37" s="32"/>
      <c r="F37" s="32"/>
      <c r="G37" s="32"/>
      <c r="H37" s="32"/>
      <c r="I37" s="32"/>
      <c r="J37" s="32" t="s">
        <v>1021</v>
      </c>
      <c r="K37" s="32" t="s">
        <v>1022</v>
      </c>
      <c r="P37" s="61"/>
    </row>
    <row r="38" customFormat="false" ht="15" hidden="false" customHeight="true" outlineLevel="0" collapsed="false">
      <c r="B38" s="32"/>
      <c r="C38" s="32"/>
      <c r="D38" s="32" t="s">
        <v>1007</v>
      </c>
      <c r="E38" s="32" t="s">
        <v>1023</v>
      </c>
      <c r="F38" s="32"/>
      <c r="G38" s="32"/>
      <c r="H38" s="32"/>
      <c r="I38" s="32"/>
      <c r="J38" s="32"/>
      <c r="K38" s="32"/>
      <c r="P38" s="61"/>
    </row>
    <row r="39" customFormat="false" ht="15" hidden="false" customHeight="true" outlineLevel="0" collapsed="false">
      <c r="B39" s="32"/>
      <c r="C39" s="32"/>
      <c r="D39" s="32"/>
      <c r="E39" s="32" t="s">
        <v>1024</v>
      </c>
      <c r="F39" s="32" t="s">
        <v>1025</v>
      </c>
      <c r="G39" s="32" t="s">
        <v>1026</v>
      </c>
      <c r="H39" s="32" t="s">
        <v>1027</v>
      </c>
      <c r="I39" s="32"/>
      <c r="J39" s="32"/>
      <c r="K39" s="32"/>
      <c r="P39" s="61"/>
    </row>
    <row r="40" customFormat="false" ht="15" hidden="false" customHeight="false" outlineLevel="0" collapsed="false">
      <c r="B40" s="32"/>
      <c r="C40" s="32"/>
      <c r="D40" s="32"/>
      <c r="E40" s="32"/>
      <c r="F40" s="32"/>
      <c r="G40" s="32"/>
      <c r="H40" s="450" t="s">
        <v>1028</v>
      </c>
      <c r="I40" s="450" t="s">
        <v>1029</v>
      </c>
      <c r="J40" s="32"/>
      <c r="K40" s="32"/>
      <c r="P40" s="61"/>
    </row>
    <row r="41" customFormat="false" ht="15" hidden="false" customHeight="false" outlineLevel="0" collapsed="false">
      <c r="B41" s="446" t="n">
        <v>1</v>
      </c>
      <c r="C41" s="446" t="n">
        <f aca="false">B41+1</f>
        <v>2</v>
      </c>
      <c r="D41" s="446" t="n">
        <f aca="false">C41+1</f>
        <v>3</v>
      </c>
      <c r="E41" s="446" t="n">
        <f aca="false">D41+1</f>
        <v>4</v>
      </c>
      <c r="F41" s="446" t="n">
        <f aca="false">E41+1</f>
        <v>5</v>
      </c>
      <c r="G41" s="446" t="n">
        <f aca="false">F41+1</f>
        <v>6</v>
      </c>
      <c r="H41" s="446" t="n">
        <f aca="false">G41+1</f>
        <v>7</v>
      </c>
      <c r="I41" s="446" t="n">
        <f aca="false">H41+1</f>
        <v>8</v>
      </c>
      <c r="J41" s="446" t="n">
        <f aca="false">I41+1</f>
        <v>9</v>
      </c>
      <c r="K41" s="446" t="n">
        <f aca="false">J41+1</f>
        <v>10</v>
      </c>
      <c r="P41" s="61"/>
    </row>
    <row r="42" customFormat="false" ht="15" hidden="false" customHeight="false" outlineLevel="0" collapsed="false">
      <c r="B42" s="450" t="s">
        <v>1030</v>
      </c>
      <c r="C42" s="453" t="n">
        <v>2</v>
      </c>
      <c r="D42" s="36" t="n">
        <f aca="false">E42+F42+G42+I42</f>
        <v>7555.7235</v>
      </c>
      <c r="E42" s="36"/>
      <c r="F42" s="36"/>
      <c r="G42" s="453" t="n">
        <f aca="false">(12543.45)/C42-459.63</f>
        <v>5812.095</v>
      </c>
      <c r="H42" s="463" t="n">
        <v>0.3</v>
      </c>
      <c r="I42" s="36" t="n">
        <f aca="false">(E42+F42+G42)*H42</f>
        <v>1743.6285</v>
      </c>
      <c r="J42" s="120" t="s">
        <v>34</v>
      </c>
      <c r="K42" s="36" t="n">
        <f aca="false">C42*D42*12</f>
        <v>181337.364</v>
      </c>
      <c r="O42" s="142"/>
      <c r="P42" s="61"/>
    </row>
    <row r="43" customFormat="false" ht="15" hidden="false" customHeight="false" outlineLevel="0" collapsed="false">
      <c r="B43" s="450" t="s">
        <v>1031</v>
      </c>
      <c r="C43" s="453" t="n">
        <v>11</v>
      </c>
      <c r="D43" s="36" t="n">
        <f aca="false">E43+F43+G43+I43</f>
        <v>10707.8092727273</v>
      </c>
      <c r="E43" s="36"/>
      <c r="F43" s="36"/>
      <c r="G43" s="453" t="n">
        <f aca="false">(95660.47)/C43-459.63</f>
        <v>8236.77636363637</v>
      </c>
      <c r="H43" s="463" t="n">
        <v>0.3</v>
      </c>
      <c r="I43" s="36" t="n">
        <f aca="false">(E43+F43+G43)*H43</f>
        <v>2471.03290909091</v>
      </c>
      <c r="J43" s="120" t="s">
        <v>34</v>
      </c>
      <c r="K43" s="36" t="n">
        <f aca="false">C43*D43*12+1.04</f>
        <v>1413431.864</v>
      </c>
      <c r="O43" s="142"/>
      <c r="P43" s="61"/>
    </row>
    <row r="44" customFormat="false" ht="15" hidden="false" customHeight="false" outlineLevel="0" collapsed="false">
      <c r="B44" s="450" t="s">
        <v>1034</v>
      </c>
      <c r="C44" s="453"/>
      <c r="D44" s="36" t="n">
        <f aca="false">E44+F44+G44+I44</f>
        <v>0</v>
      </c>
      <c r="E44" s="36"/>
      <c r="F44" s="36"/>
      <c r="G44" s="453"/>
      <c r="H44" s="463" t="n">
        <v>0.3</v>
      </c>
      <c r="I44" s="36" t="n">
        <f aca="false">(E44+F44+G44)*H44</f>
        <v>0</v>
      </c>
      <c r="J44" s="120" t="s">
        <v>34</v>
      </c>
      <c r="K44" s="36" t="n">
        <f aca="false">C44*D44*12</f>
        <v>0</v>
      </c>
      <c r="O44" s="142"/>
      <c r="P44" s="61"/>
    </row>
    <row r="45" customFormat="false" ht="15" hidden="false" customHeight="false" outlineLevel="0" collapsed="false">
      <c r="B45" s="450" t="s">
        <v>1033</v>
      </c>
      <c r="C45" s="453" t="n">
        <v>2</v>
      </c>
      <c r="D45" s="36" t="n">
        <f aca="false">E45+F45+G45+I45</f>
        <v>5902.481</v>
      </c>
      <c r="E45" s="36"/>
      <c r="F45" s="36"/>
      <c r="G45" s="453" t="n">
        <f aca="false">(10000)/C45-459.63</f>
        <v>4540.37</v>
      </c>
      <c r="H45" s="463" t="n">
        <v>0.3</v>
      </c>
      <c r="I45" s="36" t="n">
        <f aca="false">(E45+F45+G45)*H45</f>
        <v>1362.111</v>
      </c>
      <c r="J45" s="120" t="s">
        <v>34</v>
      </c>
      <c r="K45" s="36" t="n">
        <f aca="false">C45*D45*12</f>
        <v>141659.544</v>
      </c>
      <c r="O45" s="142"/>
      <c r="P45" s="61"/>
    </row>
    <row r="46" customFormat="false" ht="15" hidden="false" customHeight="false" outlineLevel="0" collapsed="false">
      <c r="B46" s="455" t="s">
        <v>959</v>
      </c>
      <c r="C46" s="40" t="n">
        <f aca="false">SUM(C42:C45)</f>
        <v>15</v>
      </c>
      <c r="D46" s="127" t="s">
        <v>34</v>
      </c>
      <c r="E46" s="127" t="s">
        <v>34</v>
      </c>
      <c r="F46" s="127" t="s">
        <v>34</v>
      </c>
      <c r="G46" s="127" t="s">
        <v>34</v>
      </c>
      <c r="H46" s="127" t="s">
        <v>34</v>
      </c>
      <c r="I46" s="127" t="s">
        <v>34</v>
      </c>
      <c r="J46" s="40" t="n">
        <f aca="false">I19</f>
        <v>1000</v>
      </c>
      <c r="K46" s="40" t="n">
        <f aca="false">SUM(K42:K45)+J46</f>
        <v>1737428.772</v>
      </c>
      <c r="O46" s="142" t="n">
        <f aca="false">F19</f>
        <v>690244</v>
      </c>
      <c r="P46" s="111" t="n">
        <f aca="false">K46-F19-I19</f>
        <v>1046184.772</v>
      </c>
    </row>
    <row r="48" customFormat="false" ht="15" hidden="true" customHeight="false" outlineLevel="0" collapsed="false">
      <c r="C48" s="461" t="s">
        <v>1016</v>
      </c>
      <c r="D48" s="12" t="n">
        <f aca="false">C15</f>
        <v>2025</v>
      </c>
      <c r="E48" s="12"/>
      <c r="G48" s="462" t="str">
        <f aca="false">B20</f>
        <v>Целевые субсидии</v>
      </c>
    </row>
    <row r="49" customFormat="false" ht="15" hidden="true" customHeight="true" outlineLevel="0" collapsed="false">
      <c r="B49" s="32" t="s">
        <v>1018</v>
      </c>
      <c r="C49" s="32" t="s">
        <v>1019</v>
      </c>
      <c r="D49" s="32" t="s">
        <v>1020</v>
      </c>
      <c r="E49" s="32"/>
      <c r="F49" s="32"/>
      <c r="G49" s="32"/>
      <c r="H49" s="32"/>
      <c r="I49" s="32"/>
      <c r="J49" s="32" t="s">
        <v>1021</v>
      </c>
      <c r="K49" s="32" t="s">
        <v>1022</v>
      </c>
    </row>
    <row r="50" customFormat="false" ht="15" hidden="true" customHeight="true" outlineLevel="0" collapsed="false">
      <c r="B50" s="32"/>
      <c r="C50" s="32"/>
      <c r="D50" s="32" t="s">
        <v>1007</v>
      </c>
      <c r="E50" s="32" t="s">
        <v>1023</v>
      </c>
      <c r="F50" s="32"/>
      <c r="G50" s="32"/>
      <c r="H50" s="32"/>
      <c r="I50" s="32"/>
      <c r="J50" s="32"/>
      <c r="K50" s="32"/>
    </row>
    <row r="51" customFormat="false" ht="15" hidden="true" customHeight="true" outlineLevel="0" collapsed="false">
      <c r="B51" s="32"/>
      <c r="C51" s="32"/>
      <c r="D51" s="32"/>
      <c r="E51" s="32" t="s">
        <v>1024</v>
      </c>
      <c r="F51" s="32" t="s">
        <v>1025</v>
      </c>
      <c r="G51" s="32" t="s">
        <v>1026</v>
      </c>
      <c r="H51" s="32" t="s">
        <v>1027</v>
      </c>
      <c r="I51" s="32"/>
      <c r="J51" s="32"/>
      <c r="K51" s="32"/>
    </row>
    <row r="52" customFormat="false" ht="15" hidden="true" customHeight="false" outlineLevel="0" collapsed="false">
      <c r="B52" s="32"/>
      <c r="C52" s="32"/>
      <c r="D52" s="32"/>
      <c r="E52" s="32"/>
      <c r="F52" s="32"/>
      <c r="G52" s="32"/>
      <c r="H52" s="450" t="s">
        <v>1028</v>
      </c>
      <c r="I52" s="450" t="s">
        <v>1029</v>
      </c>
      <c r="J52" s="32"/>
      <c r="K52" s="32"/>
    </row>
    <row r="53" customFormat="false" ht="15" hidden="true" customHeight="false" outlineLevel="0" collapsed="false">
      <c r="B53" s="446" t="n">
        <v>1</v>
      </c>
      <c r="C53" s="446" t="n">
        <f aca="false">B53+1</f>
        <v>2</v>
      </c>
      <c r="D53" s="446" t="n">
        <f aca="false">C53+1</f>
        <v>3</v>
      </c>
      <c r="E53" s="446" t="n">
        <f aca="false">D53+1</f>
        <v>4</v>
      </c>
      <c r="F53" s="446" t="n">
        <f aca="false">E53+1</f>
        <v>5</v>
      </c>
      <c r="G53" s="446" t="n">
        <f aca="false">F53+1</f>
        <v>6</v>
      </c>
      <c r="H53" s="446" t="n">
        <f aca="false">G53+1</f>
        <v>7</v>
      </c>
      <c r="I53" s="446" t="n">
        <f aca="false">H53+1</f>
        <v>8</v>
      </c>
      <c r="J53" s="446" t="n">
        <f aca="false">I53+1</f>
        <v>9</v>
      </c>
      <c r="K53" s="446" t="n">
        <f aca="false">J53+1</f>
        <v>10</v>
      </c>
    </row>
    <row r="54" customFormat="false" ht="15" hidden="true" customHeight="false" outlineLevel="0" collapsed="false">
      <c r="B54" s="450" t="s">
        <v>1030</v>
      </c>
      <c r="C54" s="36"/>
      <c r="D54" s="36" t="n">
        <f aca="false">E54+F54+G54+I54</f>
        <v>0</v>
      </c>
      <c r="E54" s="36"/>
      <c r="F54" s="36"/>
      <c r="G54" s="36"/>
      <c r="H54" s="463" t="n">
        <v>0.3</v>
      </c>
      <c r="I54" s="36" t="n">
        <f aca="false">(E54+F54+G54)*H54</f>
        <v>0</v>
      </c>
      <c r="J54" s="120" t="s">
        <v>34</v>
      </c>
      <c r="K54" s="36" t="n">
        <f aca="false">C54*D54*12</f>
        <v>0</v>
      </c>
    </row>
    <row r="55" customFormat="false" ht="30" hidden="true" customHeight="false" outlineLevel="0" collapsed="false">
      <c r="B55" s="450" t="s">
        <v>1035</v>
      </c>
      <c r="C55" s="36"/>
      <c r="D55" s="36" t="n">
        <f aca="false">E55+F55+G55+I55</f>
        <v>0</v>
      </c>
      <c r="E55" s="36"/>
      <c r="F55" s="36"/>
      <c r="G55" s="36"/>
      <c r="H55" s="463" t="n">
        <v>0.3</v>
      </c>
      <c r="I55" s="36" t="n">
        <f aca="false">(E55+F55+G55)*H55</f>
        <v>0</v>
      </c>
      <c r="J55" s="120" t="s">
        <v>34</v>
      </c>
      <c r="K55" s="36" t="n">
        <f aca="false">C55*D55*12</f>
        <v>0</v>
      </c>
    </row>
    <row r="56" customFormat="false" ht="15" hidden="true" customHeight="false" outlineLevel="0" collapsed="false">
      <c r="B56" s="450" t="s">
        <v>1031</v>
      </c>
      <c r="C56" s="36"/>
      <c r="D56" s="36" t="n">
        <f aca="false">E56+F56+G56+I56</f>
        <v>0</v>
      </c>
      <c r="E56" s="36"/>
      <c r="F56" s="36"/>
      <c r="G56" s="36"/>
      <c r="H56" s="463" t="n">
        <v>0.3</v>
      </c>
      <c r="I56" s="36" t="n">
        <f aca="false">(E56+F56+G56)*H56</f>
        <v>0</v>
      </c>
      <c r="J56" s="120" t="s">
        <v>34</v>
      </c>
      <c r="K56" s="36" t="n">
        <f aca="false">C56*D56*12</f>
        <v>0</v>
      </c>
    </row>
    <row r="57" customFormat="false" ht="15" hidden="true" customHeight="false" outlineLevel="0" collapsed="false">
      <c r="B57" s="450" t="s">
        <v>1032</v>
      </c>
      <c r="C57" s="36"/>
      <c r="D57" s="36" t="n">
        <f aca="false">E57+F57+G57+I57</f>
        <v>0</v>
      </c>
      <c r="E57" s="36"/>
      <c r="F57" s="36"/>
      <c r="G57" s="36"/>
      <c r="H57" s="463" t="n">
        <v>0.3</v>
      </c>
      <c r="I57" s="36" t="n">
        <f aca="false">(E57+F57+G57)*H57</f>
        <v>0</v>
      </c>
      <c r="J57" s="120" t="s">
        <v>34</v>
      </c>
      <c r="K57" s="36" t="n">
        <f aca="false">C57*D57*12</f>
        <v>0</v>
      </c>
    </row>
    <row r="58" customFormat="false" ht="15" hidden="true" customHeight="false" outlineLevel="0" collapsed="false">
      <c r="B58" s="450" t="s">
        <v>1033</v>
      </c>
      <c r="C58" s="36"/>
      <c r="D58" s="36" t="n">
        <f aca="false">E58+F58+G58+I58</f>
        <v>0</v>
      </c>
      <c r="E58" s="36"/>
      <c r="F58" s="36"/>
      <c r="G58" s="36"/>
      <c r="H58" s="463" t="n">
        <v>0.3</v>
      </c>
      <c r="I58" s="36" t="n">
        <f aca="false">(E58+F58+G58)*H58</f>
        <v>0</v>
      </c>
      <c r="J58" s="120" t="s">
        <v>34</v>
      </c>
      <c r="K58" s="36" t="n">
        <f aca="false">C58*D58*12</f>
        <v>0</v>
      </c>
    </row>
    <row r="59" customFormat="false" ht="15" hidden="true" customHeight="false" outlineLevel="0" collapsed="false">
      <c r="B59" s="375" t="s">
        <v>959</v>
      </c>
      <c r="C59" s="36" t="n">
        <f aca="false">SUM(C54:C58)</f>
        <v>0</v>
      </c>
      <c r="D59" s="120" t="s">
        <v>34</v>
      </c>
      <c r="E59" s="120" t="s">
        <v>34</v>
      </c>
      <c r="F59" s="120" t="s">
        <v>34</v>
      </c>
      <c r="G59" s="120" t="s">
        <v>34</v>
      </c>
      <c r="H59" s="120" t="s">
        <v>34</v>
      </c>
      <c r="I59" s="120" t="s">
        <v>34</v>
      </c>
      <c r="J59" s="36"/>
      <c r="K59" s="36" t="n">
        <f aca="false">SUM(K54:K58)+J59</f>
        <v>0</v>
      </c>
    </row>
    <row r="60" customFormat="false" ht="15" hidden="true" customHeight="false" outlineLevel="0" collapsed="false"/>
    <row r="61" customFormat="false" ht="15" hidden="false" customHeight="false" outlineLevel="0" collapsed="false">
      <c r="C61" s="461" t="s">
        <v>1016</v>
      </c>
      <c r="D61" s="12" t="n">
        <f aca="false">$D$15</f>
        <v>2026</v>
      </c>
      <c r="E61" s="12"/>
      <c r="G61" s="462" t="str">
        <f aca="false">B18</f>
        <v>Субсидии на финансовое обеспечение выполнения муниципального задания </v>
      </c>
    </row>
    <row r="62" customFormat="false" ht="15" hidden="false" customHeight="true" outlineLevel="0" collapsed="false">
      <c r="B62" s="32" t="s">
        <v>1018</v>
      </c>
      <c r="C62" s="32" t="s">
        <v>1019</v>
      </c>
      <c r="D62" s="32" t="s">
        <v>1020</v>
      </c>
      <c r="E62" s="32"/>
      <c r="F62" s="32"/>
      <c r="G62" s="32"/>
      <c r="H62" s="32"/>
      <c r="I62" s="32"/>
      <c r="J62" s="32" t="s">
        <v>1021</v>
      </c>
      <c r="K62" s="32" t="s">
        <v>1022</v>
      </c>
    </row>
    <row r="63" customFormat="false" ht="15" hidden="false" customHeight="true" outlineLevel="0" collapsed="false">
      <c r="B63" s="32"/>
      <c r="C63" s="32"/>
      <c r="D63" s="32" t="s">
        <v>1007</v>
      </c>
      <c r="E63" s="32" t="s">
        <v>1023</v>
      </c>
      <c r="F63" s="32"/>
      <c r="G63" s="32"/>
      <c r="H63" s="32"/>
      <c r="I63" s="32"/>
      <c r="J63" s="32"/>
      <c r="K63" s="32"/>
    </row>
    <row r="64" customFormat="false" ht="29.25" hidden="false" customHeight="true" outlineLevel="0" collapsed="false">
      <c r="B64" s="32"/>
      <c r="C64" s="32"/>
      <c r="D64" s="32"/>
      <c r="E64" s="32" t="s">
        <v>1024</v>
      </c>
      <c r="F64" s="32" t="s">
        <v>1025</v>
      </c>
      <c r="G64" s="32" t="s">
        <v>1026</v>
      </c>
      <c r="H64" s="32" t="s">
        <v>1027</v>
      </c>
      <c r="I64" s="32"/>
      <c r="J64" s="32"/>
      <c r="K64" s="32"/>
    </row>
    <row r="65" customFormat="false" ht="29.25" hidden="false" customHeight="true" outlineLevel="0" collapsed="false">
      <c r="B65" s="32"/>
      <c r="C65" s="32"/>
      <c r="D65" s="32"/>
      <c r="E65" s="32"/>
      <c r="F65" s="32"/>
      <c r="G65" s="32"/>
      <c r="H65" s="450" t="s">
        <v>1028</v>
      </c>
      <c r="I65" s="450" t="s">
        <v>1029</v>
      </c>
      <c r="J65" s="32"/>
      <c r="K65" s="32"/>
    </row>
    <row r="66" customFormat="false" ht="15" hidden="false" customHeight="false" outlineLevel="0" collapsed="false">
      <c r="B66" s="446" t="n">
        <v>1</v>
      </c>
      <c r="C66" s="446" t="n">
        <f aca="false">B66+1</f>
        <v>2</v>
      </c>
      <c r="D66" s="446" t="n">
        <f aca="false">C66+1</f>
        <v>3</v>
      </c>
      <c r="E66" s="446" t="n">
        <f aca="false">D66+1</f>
        <v>4</v>
      </c>
      <c r="F66" s="446" t="n">
        <f aca="false">E66+1</f>
        <v>5</v>
      </c>
      <c r="G66" s="446" t="n">
        <f aca="false">F66+1</f>
        <v>6</v>
      </c>
      <c r="H66" s="446" t="n">
        <f aca="false">G66+1</f>
        <v>7</v>
      </c>
      <c r="I66" s="446" t="n">
        <f aca="false">H66+1</f>
        <v>8</v>
      </c>
      <c r="J66" s="446" t="n">
        <f aca="false">I66+1</f>
        <v>9</v>
      </c>
      <c r="K66" s="446" t="n">
        <f aca="false">J66+1</f>
        <v>10</v>
      </c>
    </row>
    <row r="67" customFormat="false" ht="15" hidden="false" customHeight="false" outlineLevel="0" collapsed="false">
      <c r="B67" s="450" t="s">
        <v>1030</v>
      </c>
      <c r="C67" s="453" t="n">
        <v>4</v>
      </c>
      <c r="D67" s="36" t="n">
        <f aca="false">E67+F67+G67+I67</f>
        <v>87261.54775</v>
      </c>
      <c r="E67" s="453" t="n">
        <f aca="false">163675.8/C67</f>
        <v>40918.95</v>
      </c>
      <c r="F67" s="453" t="n">
        <f aca="false">(15330.27)/C67</f>
        <v>3832.5675</v>
      </c>
      <c r="G67" s="453" t="n">
        <f aca="false">(83340.4)/C67+1537.65</f>
        <v>22372.75</v>
      </c>
      <c r="H67" s="463" t="n">
        <v>0.3</v>
      </c>
      <c r="I67" s="36" t="n">
        <f aca="false">(E67+F67+G67)*H67</f>
        <v>20137.28025</v>
      </c>
      <c r="J67" s="120" t="s">
        <v>34</v>
      </c>
      <c r="K67" s="36" t="n">
        <f aca="false">C67*D67*10</f>
        <v>3490461.91</v>
      </c>
      <c r="O67" s="142"/>
      <c r="R67" s="142"/>
      <c r="S67" s="142"/>
      <c r="T67" s="142"/>
    </row>
    <row r="68" customFormat="false" ht="15" hidden="false" customHeight="false" outlineLevel="0" collapsed="false">
      <c r="B68" s="450" t="s">
        <v>1031</v>
      </c>
      <c r="C68" s="453" t="n">
        <v>29</v>
      </c>
      <c r="D68" s="36" t="n">
        <f aca="false">E68+F68+G68+I68</f>
        <v>60274.3067931035</v>
      </c>
      <c r="E68" s="453" t="n">
        <f aca="false">473267.93/C68</f>
        <v>16319.5837931034</v>
      </c>
      <c r="F68" s="453" t="n">
        <f aca="false">(277220.49)/C68</f>
        <v>9559.32724137931</v>
      </c>
      <c r="G68" s="453" t="n">
        <f aca="false">(549500.42)/C68+1537.65</f>
        <v>20485.9403448276</v>
      </c>
      <c r="H68" s="463" t="n">
        <v>0.3</v>
      </c>
      <c r="I68" s="36" t="n">
        <f aca="false">(E68+F68+G68)*H68</f>
        <v>13909.4554137931</v>
      </c>
      <c r="J68" s="120" t="s">
        <v>34</v>
      </c>
      <c r="K68" s="36" t="n">
        <f aca="false">C68*D68*10+2.3</f>
        <v>17479551.27</v>
      </c>
      <c r="O68" s="142"/>
      <c r="R68" s="142"/>
      <c r="S68" s="142"/>
      <c r="T68" s="142"/>
    </row>
    <row r="69" customFormat="false" ht="15" hidden="false" customHeight="false" outlineLevel="0" collapsed="false">
      <c r="B69" s="450" t="s">
        <v>1032</v>
      </c>
      <c r="C69" s="453" t="n">
        <v>12</v>
      </c>
      <c r="D69" s="36" t="n">
        <f aca="false">E69+F69+G69+I69</f>
        <v>40250.4645833333</v>
      </c>
      <c r="E69" s="453" t="n">
        <f aca="false">100256.06/C69</f>
        <v>8354.67166666667</v>
      </c>
      <c r="F69" s="453" t="n">
        <f aca="false">(109655.82)/C69</f>
        <v>9137.985</v>
      </c>
      <c r="G69" s="453" t="n">
        <f aca="false">(143179.07)/C69+1537.65</f>
        <v>13469.2391666667</v>
      </c>
      <c r="H69" s="463" t="n">
        <v>0.3</v>
      </c>
      <c r="I69" s="36" t="n">
        <f aca="false">(E69+F69+G69)*H69</f>
        <v>9288.56875</v>
      </c>
      <c r="J69" s="120" t="s">
        <v>34</v>
      </c>
      <c r="K69" s="36" t="n">
        <f aca="false">C69*D69*10</f>
        <v>4830055.75</v>
      </c>
      <c r="O69" s="142"/>
      <c r="R69" s="142"/>
      <c r="S69" s="142"/>
      <c r="T69" s="142"/>
    </row>
    <row r="70" customFormat="false" ht="15" hidden="false" customHeight="false" outlineLevel="0" collapsed="false">
      <c r="B70" s="450" t="s">
        <v>1033</v>
      </c>
      <c r="C70" s="453" t="n">
        <v>11</v>
      </c>
      <c r="D70" s="36" t="n">
        <f aca="false">E70+F70+G70+I70</f>
        <v>37966.1371818182</v>
      </c>
      <c r="E70" s="453" t="n">
        <f aca="false">68661.79/C70</f>
        <v>6241.98090909091</v>
      </c>
      <c r="F70" s="453" t="n">
        <f aca="false">(186865.36)/C70</f>
        <v>16987.76</v>
      </c>
      <c r="G70" s="453" t="n">
        <f aca="false">(48810.63)/C70+1537.65</f>
        <v>5974.98</v>
      </c>
      <c r="H70" s="463" t="n">
        <v>0.3</v>
      </c>
      <c r="I70" s="36" t="n">
        <f aca="false">(E70+F70+G70)*H70</f>
        <v>8761.41627272727</v>
      </c>
      <c r="J70" s="120" t="s">
        <v>34</v>
      </c>
      <c r="K70" s="36" t="n">
        <f aca="false">C70*D70*10</f>
        <v>4176275.09</v>
      </c>
      <c r="O70" s="142"/>
      <c r="R70" s="142"/>
      <c r="S70" s="142"/>
      <c r="T70" s="142"/>
    </row>
    <row r="71" customFormat="false" ht="15" hidden="false" customHeight="false" outlineLevel="0" collapsed="false">
      <c r="B71" s="455" t="s">
        <v>959</v>
      </c>
      <c r="C71" s="40" t="n">
        <f aca="false">SUM(C67:C70)</f>
        <v>56</v>
      </c>
      <c r="D71" s="127" t="s">
        <v>34</v>
      </c>
      <c r="E71" s="127" t="s">
        <v>34</v>
      </c>
      <c r="F71" s="127" t="s">
        <v>34</v>
      </c>
      <c r="G71" s="127" t="s">
        <v>34</v>
      </c>
      <c r="H71" s="127" t="s">
        <v>34</v>
      </c>
      <c r="I71" s="127" t="s">
        <v>34</v>
      </c>
      <c r="J71" s="40" t="n">
        <f aca="false">J18</f>
        <v>67477</v>
      </c>
      <c r="K71" s="40" t="n">
        <f aca="false">SUM(K67:K70)+J71</f>
        <v>30043821.02</v>
      </c>
      <c r="O71" s="142" t="n">
        <f aca="false">G18+J18</f>
        <v>19861202</v>
      </c>
      <c r="P71" s="111" t="n">
        <f aca="false">K71-G18-J18</f>
        <v>10182619.02</v>
      </c>
      <c r="R71" s="142"/>
      <c r="S71" s="142"/>
      <c r="T71" s="142"/>
    </row>
    <row r="73" customFormat="false" ht="15" hidden="false" customHeight="false" outlineLevel="0" collapsed="false">
      <c r="C73" s="461" t="s">
        <v>1016</v>
      </c>
      <c r="D73" s="12" t="n">
        <f aca="false">$D$15</f>
        <v>2026</v>
      </c>
      <c r="E73" s="12"/>
      <c r="G73" s="462" t="str">
        <f aca="false">B19</f>
        <v>Оказание услуг (выполнение работ) на платной основе</v>
      </c>
      <c r="R73" s="142"/>
    </row>
    <row r="74" customFormat="false" ht="15" hidden="false" customHeight="true" outlineLevel="0" collapsed="false">
      <c r="B74" s="32" t="s">
        <v>1018</v>
      </c>
      <c r="C74" s="32" t="s">
        <v>1019</v>
      </c>
      <c r="D74" s="32" t="s">
        <v>1020</v>
      </c>
      <c r="E74" s="32"/>
      <c r="F74" s="32"/>
      <c r="G74" s="32"/>
      <c r="H74" s="32"/>
      <c r="I74" s="32"/>
      <c r="J74" s="32" t="s">
        <v>1021</v>
      </c>
      <c r="K74" s="32" t="s">
        <v>1022</v>
      </c>
    </row>
    <row r="75" customFormat="false" ht="15" hidden="false" customHeight="true" outlineLevel="0" collapsed="false">
      <c r="B75" s="32"/>
      <c r="C75" s="32"/>
      <c r="D75" s="32" t="s">
        <v>1007</v>
      </c>
      <c r="E75" s="32" t="s">
        <v>1023</v>
      </c>
      <c r="F75" s="32"/>
      <c r="G75" s="32"/>
      <c r="H75" s="32"/>
      <c r="I75" s="32"/>
      <c r="J75" s="32"/>
      <c r="K75" s="32"/>
    </row>
    <row r="76" customFormat="false" ht="15" hidden="false" customHeight="true" outlineLevel="0" collapsed="false">
      <c r="B76" s="32"/>
      <c r="C76" s="32"/>
      <c r="D76" s="32"/>
      <c r="E76" s="32" t="s">
        <v>1024</v>
      </c>
      <c r="F76" s="32" t="s">
        <v>1025</v>
      </c>
      <c r="G76" s="32" t="s">
        <v>1026</v>
      </c>
      <c r="H76" s="32" t="s">
        <v>1027</v>
      </c>
      <c r="I76" s="32"/>
      <c r="J76" s="32"/>
      <c r="K76" s="32"/>
    </row>
    <row r="77" customFormat="false" ht="15" hidden="false" customHeight="false" outlineLevel="0" collapsed="false">
      <c r="B77" s="32"/>
      <c r="C77" s="32"/>
      <c r="D77" s="32"/>
      <c r="E77" s="32"/>
      <c r="F77" s="32"/>
      <c r="G77" s="32"/>
      <c r="H77" s="450" t="s">
        <v>1028</v>
      </c>
      <c r="I77" s="450" t="s">
        <v>1029</v>
      </c>
      <c r="J77" s="32"/>
      <c r="K77" s="32"/>
    </row>
    <row r="78" customFormat="false" ht="15" hidden="false" customHeight="false" outlineLevel="0" collapsed="false">
      <c r="B78" s="446" t="n">
        <v>1</v>
      </c>
      <c r="C78" s="446" t="n">
        <f aca="false">B78+1</f>
        <v>2</v>
      </c>
      <c r="D78" s="446" t="n">
        <f aca="false">C78+1</f>
        <v>3</v>
      </c>
      <c r="E78" s="446" t="n">
        <f aca="false">D78+1</f>
        <v>4</v>
      </c>
      <c r="F78" s="446" t="n">
        <f aca="false">E78+1</f>
        <v>5</v>
      </c>
      <c r="G78" s="446" t="n">
        <f aca="false">F78+1</f>
        <v>6</v>
      </c>
      <c r="H78" s="446" t="n">
        <f aca="false">G78+1</f>
        <v>7</v>
      </c>
      <c r="I78" s="446" t="n">
        <f aca="false">H78+1</f>
        <v>8</v>
      </c>
      <c r="J78" s="446" t="n">
        <f aca="false">I78+1</f>
        <v>9</v>
      </c>
      <c r="K78" s="446" t="n">
        <f aca="false">J78+1</f>
        <v>10</v>
      </c>
    </row>
    <row r="79" customFormat="false" ht="15" hidden="false" customHeight="false" outlineLevel="0" collapsed="false">
      <c r="B79" s="450" t="s">
        <v>1030</v>
      </c>
      <c r="C79" s="453" t="n">
        <v>2</v>
      </c>
      <c r="D79" s="36" t="n">
        <f aca="false">E79+F79+G79+I79</f>
        <v>7555.7235</v>
      </c>
      <c r="E79" s="36"/>
      <c r="F79" s="36"/>
      <c r="G79" s="453" t="n">
        <f aca="false">(12543.45)/C79-459.63</f>
        <v>5812.095</v>
      </c>
      <c r="H79" s="463" t="n">
        <v>0.3</v>
      </c>
      <c r="I79" s="36" t="n">
        <f aca="false">(E79+F79+G79)*H79</f>
        <v>1743.6285</v>
      </c>
      <c r="J79" s="120" t="s">
        <v>34</v>
      </c>
      <c r="K79" s="36" t="n">
        <f aca="false">C79*D79*12</f>
        <v>181337.364</v>
      </c>
      <c r="O79" s="142"/>
    </row>
    <row r="80" customFormat="false" ht="15" hidden="false" customHeight="false" outlineLevel="0" collapsed="false">
      <c r="B80" s="450" t="s">
        <v>1031</v>
      </c>
      <c r="C80" s="453" t="n">
        <v>11</v>
      </c>
      <c r="D80" s="36" t="n">
        <f aca="false">E80+F80+G80+I80</f>
        <v>10707.8092727273</v>
      </c>
      <c r="E80" s="36"/>
      <c r="F80" s="36"/>
      <c r="G80" s="453" t="n">
        <f aca="false">(95660.47)/C80-459.63</f>
        <v>8236.77636363637</v>
      </c>
      <c r="H80" s="463" t="n">
        <v>0.3</v>
      </c>
      <c r="I80" s="36" t="n">
        <f aca="false">(E80+F80+G80)*H80</f>
        <v>2471.03290909091</v>
      </c>
      <c r="J80" s="120" t="s">
        <v>34</v>
      </c>
      <c r="K80" s="36" t="n">
        <f aca="false">C80*D80*12+1.04</f>
        <v>1413431.864</v>
      </c>
      <c r="O80" s="142"/>
    </row>
    <row r="81" customFormat="false" ht="15" hidden="false" customHeight="false" outlineLevel="0" collapsed="false">
      <c r="B81" s="450" t="s">
        <v>1034</v>
      </c>
      <c r="C81" s="453"/>
      <c r="D81" s="36" t="n">
        <f aca="false">E81+F81+G81+I81</f>
        <v>0</v>
      </c>
      <c r="E81" s="36"/>
      <c r="F81" s="36"/>
      <c r="G81" s="453"/>
      <c r="H81" s="463" t="n">
        <v>0.3</v>
      </c>
      <c r="I81" s="36" t="n">
        <f aca="false">(E81+F81+G81)*H81</f>
        <v>0</v>
      </c>
      <c r="J81" s="120" t="s">
        <v>34</v>
      </c>
      <c r="K81" s="36" t="n">
        <f aca="false">C81*D81*12</f>
        <v>0</v>
      </c>
      <c r="O81" s="142"/>
    </row>
    <row r="82" customFormat="false" ht="15" hidden="false" customHeight="false" outlineLevel="0" collapsed="false">
      <c r="B82" s="450" t="s">
        <v>1033</v>
      </c>
      <c r="C82" s="453" t="n">
        <v>2</v>
      </c>
      <c r="D82" s="36" t="n">
        <f aca="false">E82+F82+G82+I82</f>
        <v>5902.481</v>
      </c>
      <c r="E82" s="36"/>
      <c r="F82" s="36"/>
      <c r="G82" s="453" t="n">
        <f aca="false">(10000)/C82-459.63</f>
        <v>4540.37</v>
      </c>
      <c r="H82" s="463" t="n">
        <v>0.3</v>
      </c>
      <c r="I82" s="36" t="n">
        <f aca="false">(E82+F82+G82)*H82</f>
        <v>1362.111</v>
      </c>
      <c r="J82" s="120" t="s">
        <v>34</v>
      </c>
      <c r="K82" s="36" t="n">
        <f aca="false">C82*D82*12</f>
        <v>141659.544</v>
      </c>
      <c r="O82" s="142"/>
    </row>
    <row r="83" customFormat="false" ht="15" hidden="false" customHeight="false" outlineLevel="0" collapsed="false">
      <c r="B83" s="455" t="s">
        <v>959</v>
      </c>
      <c r="C83" s="40" t="n">
        <f aca="false">SUM(C79:C82)</f>
        <v>15</v>
      </c>
      <c r="D83" s="127" t="s">
        <v>34</v>
      </c>
      <c r="E83" s="127" t="s">
        <v>34</v>
      </c>
      <c r="F83" s="127" t="s">
        <v>34</v>
      </c>
      <c r="G83" s="127" t="s">
        <v>34</v>
      </c>
      <c r="H83" s="127" t="s">
        <v>34</v>
      </c>
      <c r="I83" s="127" t="s">
        <v>34</v>
      </c>
      <c r="J83" s="40" t="n">
        <f aca="false">J19</f>
        <v>1000</v>
      </c>
      <c r="K83" s="40" t="n">
        <f aca="false">SUM(K79:K82)+J83</f>
        <v>1737428.772</v>
      </c>
      <c r="O83" s="142" t="n">
        <f aca="false">G19</f>
        <v>690244</v>
      </c>
      <c r="P83" s="111" t="n">
        <f aca="false">K83-O83-J83</f>
        <v>1046184.772</v>
      </c>
    </row>
    <row r="85" customFormat="false" ht="15" hidden="false" customHeight="false" outlineLevel="0" collapsed="false">
      <c r="C85" s="461" t="s">
        <v>1016</v>
      </c>
      <c r="D85" s="12" t="n">
        <f aca="false">$E$15</f>
        <v>2027</v>
      </c>
      <c r="E85" s="12"/>
      <c r="G85" s="462" t="str">
        <f aca="false">B18</f>
        <v>Субсидии на финансовое обеспечение выполнения муниципального задания </v>
      </c>
    </row>
    <row r="86" customFormat="false" ht="15" hidden="false" customHeight="true" outlineLevel="0" collapsed="false">
      <c r="B86" s="32" t="s">
        <v>1018</v>
      </c>
      <c r="C86" s="32" t="s">
        <v>1019</v>
      </c>
      <c r="D86" s="32" t="s">
        <v>1020</v>
      </c>
      <c r="E86" s="32"/>
      <c r="F86" s="32"/>
      <c r="G86" s="32"/>
      <c r="H86" s="32"/>
      <c r="I86" s="32"/>
      <c r="J86" s="32" t="s">
        <v>1021</v>
      </c>
      <c r="K86" s="32" t="s">
        <v>1022</v>
      </c>
    </row>
    <row r="87" customFormat="false" ht="15" hidden="false" customHeight="true" outlineLevel="0" collapsed="false">
      <c r="B87" s="32"/>
      <c r="C87" s="32"/>
      <c r="D87" s="32" t="s">
        <v>1007</v>
      </c>
      <c r="E87" s="32" t="s">
        <v>1023</v>
      </c>
      <c r="F87" s="32"/>
      <c r="G87" s="32"/>
      <c r="H87" s="32"/>
      <c r="I87" s="32"/>
      <c r="J87" s="32"/>
      <c r="K87" s="32"/>
    </row>
    <row r="88" customFormat="false" ht="29.25" hidden="false" customHeight="true" outlineLevel="0" collapsed="false">
      <c r="B88" s="32"/>
      <c r="C88" s="32"/>
      <c r="D88" s="32"/>
      <c r="E88" s="32" t="s">
        <v>1024</v>
      </c>
      <c r="F88" s="32" t="s">
        <v>1025</v>
      </c>
      <c r="G88" s="32" t="s">
        <v>1026</v>
      </c>
      <c r="H88" s="32" t="s">
        <v>1027</v>
      </c>
      <c r="I88" s="32"/>
      <c r="J88" s="32"/>
      <c r="K88" s="32"/>
    </row>
    <row r="89" customFormat="false" ht="29.25" hidden="false" customHeight="true" outlineLevel="0" collapsed="false">
      <c r="B89" s="32"/>
      <c r="C89" s="32"/>
      <c r="D89" s="32"/>
      <c r="E89" s="32"/>
      <c r="F89" s="32"/>
      <c r="G89" s="32"/>
      <c r="H89" s="450" t="s">
        <v>1028</v>
      </c>
      <c r="I89" s="450" t="s">
        <v>1029</v>
      </c>
      <c r="J89" s="32"/>
      <c r="K89" s="32"/>
    </row>
    <row r="90" customFormat="false" ht="15" hidden="false" customHeight="false" outlineLevel="0" collapsed="false">
      <c r="B90" s="446" t="n">
        <v>1</v>
      </c>
      <c r="C90" s="446" t="n">
        <f aca="false">B90+1</f>
        <v>2</v>
      </c>
      <c r="D90" s="446" t="n">
        <f aca="false">C90+1</f>
        <v>3</v>
      </c>
      <c r="E90" s="446" t="n">
        <f aca="false">D90+1</f>
        <v>4</v>
      </c>
      <c r="F90" s="446" t="n">
        <f aca="false">E90+1</f>
        <v>5</v>
      </c>
      <c r="G90" s="446" t="n">
        <f aca="false">F90+1</f>
        <v>6</v>
      </c>
      <c r="H90" s="446" t="n">
        <f aca="false">G90+1</f>
        <v>7</v>
      </c>
      <c r="I90" s="446" t="n">
        <f aca="false">H90+1</f>
        <v>8</v>
      </c>
      <c r="J90" s="446" t="n">
        <f aca="false">I90+1</f>
        <v>9</v>
      </c>
      <c r="K90" s="446" t="n">
        <f aca="false">J90+1</f>
        <v>10</v>
      </c>
    </row>
    <row r="91" customFormat="false" ht="15" hidden="false" customHeight="false" outlineLevel="0" collapsed="false">
      <c r="B91" s="450" t="s">
        <v>1030</v>
      </c>
      <c r="C91" s="36" t="n">
        <f aca="false">C30</f>
        <v>4</v>
      </c>
      <c r="D91" s="36" t="n">
        <f aca="false">E91+F91+G91+I91</f>
        <v>83428.98025</v>
      </c>
      <c r="E91" s="36" t="n">
        <f aca="false">E67</f>
        <v>40918.95</v>
      </c>
      <c r="F91" s="36"/>
      <c r="G91" s="36" t="n">
        <f aca="false">G67</f>
        <v>22372.75</v>
      </c>
      <c r="H91" s="463" t="n">
        <v>0.3</v>
      </c>
      <c r="I91" s="36" t="n">
        <f aca="false">I67</f>
        <v>20137.28025</v>
      </c>
      <c r="J91" s="120" t="s">
        <v>34</v>
      </c>
      <c r="K91" s="36" t="n">
        <f aca="false">K67</f>
        <v>3490461.91</v>
      </c>
    </row>
    <row r="92" customFormat="false" ht="15" hidden="false" customHeight="false" outlineLevel="0" collapsed="false">
      <c r="B92" s="450" t="s">
        <v>1036</v>
      </c>
      <c r="C92" s="36" t="n">
        <f aca="false">C31</f>
        <v>29</v>
      </c>
      <c r="D92" s="36" t="n">
        <f aca="false">E92+F92+G92+I92</f>
        <v>50714.9795517241</v>
      </c>
      <c r="E92" s="36" t="n">
        <f aca="false">E68</f>
        <v>16319.5837931034</v>
      </c>
      <c r="F92" s="36"/>
      <c r="G92" s="36" t="n">
        <f aca="false">G68</f>
        <v>20485.9403448276</v>
      </c>
      <c r="H92" s="463" t="n">
        <v>0.3</v>
      </c>
      <c r="I92" s="36" t="n">
        <f aca="false">I68</f>
        <v>13909.4554137931</v>
      </c>
      <c r="J92" s="120" t="s">
        <v>34</v>
      </c>
      <c r="K92" s="36" t="n">
        <f aca="false">K68</f>
        <v>17479551.27</v>
      </c>
    </row>
    <row r="93" customFormat="false" ht="15" hidden="false" customHeight="false" outlineLevel="0" collapsed="false">
      <c r="B93" s="450" t="s">
        <v>1034</v>
      </c>
      <c r="C93" s="36" t="n">
        <f aca="false">C32</f>
        <v>12</v>
      </c>
      <c r="D93" s="36" t="n">
        <f aca="false">E93+F93+G93+I93</f>
        <v>31112.4795833333</v>
      </c>
      <c r="E93" s="36" t="n">
        <f aca="false">E69</f>
        <v>8354.67166666667</v>
      </c>
      <c r="F93" s="36"/>
      <c r="G93" s="36" t="n">
        <f aca="false">G69</f>
        <v>13469.2391666667</v>
      </c>
      <c r="H93" s="463" t="n">
        <v>0.3</v>
      </c>
      <c r="I93" s="36" t="n">
        <f aca="false">I69</f>
        <v>9288.56875</v>
      </c>
      <c r="J93" s="120" t="s">
        <v>34</v>
      </c>
      <c r="K93" s="36" t="n">
        <f aca="false">K69</f>
        <v>4830055.75</v>
      </c>
    </row>
    <row r="94" customFormat="false" ht="15" hidden="false" customHeight="false" outlineLevel="0" collapsed="false">
      <c r="B94" s="450" t="s">
        <v>1033</v>
      </c>
      <c r="C94" s="36" t="n">
        <f aca="false">C33</f>
        <v>11</v>
      </c>
      <c r="D94" s="36" t="n">
        <f aca="false">E94+F94+G94+I94</f>
        <v>20978.3771818182</v>
      </c>
      <c r="E94" s="36" t="n">
        <f aca="false">E70</f>
        <v>6241.98090909091</v>
      </c>
      <c r="F94" s="36"/>
      <c r="G94" s="36" t="n">
        <f aca="false">G70</f>
        <v>5974.98</v>
      </c>
      <c r="H94" s="463" t="n">
        <v>0.3</v>
      </c>
      <c r="I94" s="36" t="n">
        <f aca="false">I70</f>
        <v>8761.41627272727</v>
      </c>
      <c r="J94" s="120" t="s">
        <v>34</v>
      </c>
      <c r="K94" s="36" t="n">
        <f aca="false">K70</f>
        <v>4176275.09</v>
      </c>
    </row>
    <row r="95" customFormat="false" ht="15" hidden="false" customHeight="false" outlineLevel="0" collapsed="false">
      <c r="B95" s="455" t="s">
        <v>959</v>
      </c>
      <c r="C95" s="40" t="n">
        <f aca="false">SUM(C91:C94)</f>
        <v>56</v>
      </c>
      <c r="D95" s="127" t="s">
        <v>34</v>
      </c>
      <c r="E95" s="127" t="s">
        <v>34</v>
      </c>
      <c r="F95" s="127" t="s">
        <v>34</v>
      </c>
      <c r="G95" s="127" t="s">
        <v>34</v>
      </c>
      <c r="H95" s="127" t="s">
        <v>34</v>
      </c>
      <c r="I95" s="127" t="s">
        <v>34</v>
      </c>
      <c r="J95" s="40" t="n">
        <f aca="false">K18</f>
        <v>67477</v>
      </c>
      <c r="K95" s="40" t="n">
        <f aca="false">SUM(K91:K94)+J95</f>
        <v>30043821.02</v>
      </c>
      <c r="O95" s="142" t="n">
        <f aca="false">H18+K18</f>
        <v>19861202</v>
      </c>
      <c r="P95" s="111" t="n">
        <f aca="false">K95-O95</f>
        <v>10182619.02</v>
      </c>
    </row>
    <row r="97" customFormat="false" ht="15" hidden="false" customHeight="false" outlineLevel="0" collapsed="false">
      <c r="C97" s="461" t="s">
        <v>1016</v>
      </c>
      <c r="D97" s="12" t="n">
        <f aca="false">$E$15</f>
        <v>2027</v>
      </c>
      <c r="E97" s="12"/>
      <c r="G97" s="462" t="str">
        <f aca="false">B19</f>
        <v>Оказание услуг (выполнение работ) на платной основе</v>
      </c>
    </row>
    <row r="98" customFormat="false" ht="15" hidden="false" customHeight="true" outlineLevel="0" collapsed="false">
      <c r="B98" s="32" t="s">
        <v>1018</v>
      </c>
      <c r="C98" s="32" t="s">
        <v>1019</v>
      </c>
      <c r="D98" s="32" t="s">
        <v>1020</v>
      </c>
      <c r="E98" s="32"/>
      <c r="F98" s="32"/>
      <c r="G98" s="32"/>
      <c r="H98" s="32"/>
      <c r="I98" s="32"/>
      <c r="J98" s="32" t="s">
        <v>1021</v>
      </c>
      <c r="K98" s="32" t="s">
        <v>1022</v>
      </c>
    </row>
    <row r="99" customFormat="false" ht="15" hidden="false" customHeight="true" outlineLevel="0" collapsed="false">
      <c r="B99" s="32"/>
      <c r="C99" s="32"/>
      <c r="D99" s="32" t="s">
        <v>1007</v>
      </c>
      <c r="E99" s="32" t="s">
        <v>1023</v>
      </c>
      <c r="F99" s="32"/>
      <c r="G99" s="32"/>
      <c r="H99" s="32"/>
      <c r="I99" s="32"/>
      <c r="J99" s="32"/>
      <c r="K99" s="32"/>
    </row>
    <row r="100" customFormat="false" ht="15" hidden="false" customHeight="true" outlineLevel="0" collapsed="false">
      <c r="B100" s="32"/>
      <c r="C100" s="32"/>
      <c r="D100" s="32"/>
      <c r="E100" s="32" t="s">
        <v>1024</v>
      </c>
      <c r="F100" s="32" t="s">
        <v>1025</v>
      </c>
      <c r="G100" s="32" t="s">
        <v>1026</v>
      </c>
      <c r="H100" s="32" t="s">
        <v>1027</v>
      </c>
      <c r="I100" s="32"/>
      <c r="J100" s="32"/>
      <c r="K100" s="32"/>
    </row>
    <row r="101" customFormat="false" ht="15" hidden="false" customHeight="false" outlineLevel="0" collapsed="false">
      <c r="B101" s="32"/>
      <c r="C101" s="32"/>
      <c r="D101" s="32"/>
      <c r="E101" s="32"/>
      <c r="F101" s="32"/>
      <c r="G101" s="32"/>
      <c r="H101" s="450" t="s">
        <v>1028</v>
      </c>
      <c r="I101" s="450" t="s">
        <v>1029</v>
      </c>
      <c r="J101" s="32"/>
      <c r="K101" s="32"/>
    </row>
    <row r="102" customFormat="false" ht="15" hidden="false" customHeight="false" outlineLevel="0" collapsed="false">
      <c r="B102" s="446" t="n">
        <v>1</v>
      </c>
      <c r="C102" s="446" t="n">
        <f aca="false">B102+1</f>
        <v>2</v>
      </c>
      <c r="D102" s="446" t="n">
        <f aca="false">C102+1</f>
        <v>3</v>
      </c>
      <c r="E102" s="446" t="n">
        <f aca="false">D102+1</f>
        <v>4</v>
      </c>
      <c r="F102" s="446" t="n">
        <f aca="false">E102+1</f>
        <v>5</v>
      </c>
      <c r="G102" s="446" t="n">
        <f aca="false">F102+1</f>
        <v>6</v>
      </c>
      <c r="H102" s="446" t="n">
        <f aca="false">G102+1</f>
        <v>7</v>
      </c>
      <c r="I102" s="446" t="n">
        <f aca="false">H102+1</f>
        <v>8</v>
      </c>
      <c r="J102" s="446" t="n">
        <f aca="false">I102+1</f>
        <v>9</v>
      </c>
      <c r="K102" s="446" t="n">
        <f aca="false">J102+1</f>
        <v>10</v>
      </c>
    </row>
    <row r="103" customFormat="false" ht="15" hidden="false" customHeight="false" outlineLevel="0" collapsed="false">
      <c r="B103" s="450" t="s">
        <v>1030</v>
      </c>
      <c r="C103" s="36" t="n">
        <f aca="false">C42</f>
        <v>2</v>
      </c>
      <c r="D103" s="36" t="n">
        <f aca="false">E103+F103+G103+I103</f>
        <v>7555.7235</v>
      </c>
      <c r="E103" s="36"/>
      <c r="F103" s="36"/>
      <c r="G103" s="36" t="n">
        <f aca="false">G79</f>
        <v>5812.095</v>
      </c>
      <c r="H103" s="463" t="n">
        <v>0.3</v>
      </c>
      <c r="I103" s="36" t="n">
        <f aca="false">I79</f>
        <v>1743.6285</v>
      </c>
      <c r="J103" s="120" t="s">
        <v>34</v>
      </c>
      <c r="K103" s="36" t="n">
        <f aca="false">K79</f>
        <v>181337.364</v>
      </c>
    </row>
    <row r="104" customFormat="false" ht="15" hidden="false" customHeight="false" outlineLevel="0" collapsed="false">
      <c r="B104" s="450" t="s">
        <v>1036</v>
      </c>
      <c r="C104" s="36" t="n">
        <f aca="false">C43</f>
        <v>11</v>
      </c>
      <c r="D104" s="36" t="n">
        <f aca="false">E104+F104+G104+I104</f>
        <v>10707.8092727273</v>
      </c>
      <c r="E104" s="36"/>
      <c r="F104" s="36"/>
      <c r="G104" s="36" t="n">
        <f aca="false">G80</f>
        <v>8236.77636363637</v>
      </c>
      <c r="H104" s="463" t="n">
        <v>0.3</v>
      </c>
      <c r="I104" s="36" t="n">
        <f aca="false">I80</f>
        <v>2471.03290909091</v>
      </c>
      <c r="J104" s="120" t="s">
        <v>34</v>
      </c>
      <c r="K104" s="36" t="n">
        <f aca="false">K80</f>
        <v>1413431.864</v>
      </c>
    </row>
    <row r="105" customFormat="false" ht="15" hidden="false" customHeight="false" outlineLevel="0" collapsed="false">
      <c r="B105" s="450" t="s">
        <v>1034</v>
      </c>
      <c r="C105" s="36" t="n">
        <f aca="false">C44</f>
        <v>0</v>
      </c>
      <c r="D105" s="36" t="n">
        <f aca="false">E105+F105+G105+I105</f>
        <v>0</v>
      </c>
      <c r="E105" s="36"/>
      <c r="F105" s="36"/>
      <c r="G105" s="36" t="n">
        <f aca="false">G81</f>
        <v>0</v>
      </c>
      <c r="H105" s="463" t="n">
        <v>0.3</v>
      </c>
      <c r="I105" s="36" t="n">
        <f aca="false">I81</f>
        <v>0</v>
      </c>
      <c r="J105" s="120" t="s">
        <v>34</v>
      </c>
      <c r="K105" s="36" t="n">
        <f aca="false">K81</f>
        <v>0</v>
      </c>
    </row>
    <row r="106" customFormat="false" ht="15" hidden="false" customHeight="false" outlineLevel="0" collapsed="false">
      <c r="B106" s="450" t="s">
        <v>1033</v>
      </c>
      <c r="C106" s="36" t="n">
        <f aca="false">C45</f>
        <v>2</v>
      </c>
      <c r="D106" s="36" t="n">
        <f aca="false">E106+F106+G106+I106</f>
        <v>5902.481</v>
      </c>
      <c r="E106" s="36"/>
      <c r="F106" s="36"/>
      <c r="G106" s="36" t="n">
        <f aca="false">G82</f>
        <v>4540.37</v>
      </c>
      <c r="H106" s="463" t="n">
        <v>0.3</v>
      </c>
      <c r="I106" s="36" t="n">
        <f aca="false">I82</f>
        <v>1362.111</v>
      </c>
      <c r="J106" s="120" t="s">
        <v>34</v>
      </c>
      <c r="K106" s="36" t="n">
        <f aca="false">K82</f>
        <v>141659.544</v>
      </c>
    </row>
    <row r="107" customFormat="false" ht="15" hidden="false" customHeight="false" outlineLevel="0" collapsed="false">
      <c r="B107" s="455" t="s">
        <v>959</v>
      </c>
      <c r="C107" s="40" t="n">
        <f aca="false">SUM(C103:C106)</f>
        <v>15</v>
      </c>
      <c r="D107" s="127" t="s">
        <v>34</v>
      </c>
      <c r="E107" s="127" t="s">
        <v>34</v>
      </c>
      <c r="F107" s="127" t="s">
        <v>34</v>
      </c>
      <c r="G107" s="127" t="s">
        <v>34</v>
      </c>
      <c r="H107" s="127" t="s">
        <v>34</v>
      </c>
      <c r="I107" s="127" t="s">
        <v>34</v>
      </c>
      <c r="J107" s="40" t="n">
        <v>10000</v>
      </c>
      <c r="K107" s="40" t="n">
        <f aca="false">SUM(K103:K106)+J107</f>
        <v>1746428.772</v>
      </c>
      <c r="O107" s="142" t="n">
        <f aca="false">H19</f>
        <v>690244</v>
      </c>
      <c r="P107" s="111" t="n">
        <f aca="false">K107-O107-J107</f>
        <v>1046184.772</v>
      </c>
    </row>
    <row r="109" customFormat="false" ht="15" hidden="false" customHeight="false" outlineLevel="0" collapsed="false">
      <c r="C109" s="12" t="s">
        <v>1037</v>
      </c>
      <c r="G109" s="462" t="str">
        <f aca="false">B18</f>
        <v>Субсидии на финансовое обеспечение выполнения муниципального задания </v>
      </c>
    </row>
    <row r="110" customFormat="false" ht="15" hidden="false" customHeight="false" outlineLevel="0" collapsed="false">
      <c r="B110" s="466" t="s">
        <v>23</v>
      </c>
      <c r="C110" s="466"/>
      <c r="D110" s="466" t="s">
        <v>1038</v>
      </c>
      <c r="E110" s="466"/>
      <c r="F110" s="466"/>
      <c r="G110" s="466" t="s">
        <v>1039</v>
      </c>
      <c r="H110" s="466"/>
      <c r="I110" s="466"/>
    </row>
    <row r="111" customFormat="false" ht="33" hidden="false" customHeight="true" outlineLevel="0" collapsed="false">
      <c r="B111" s="466"/>
      <c r="C111" s="466"/>
      <c r="D111" s="467" t="str">
        <f aca="false">Форма!F57</f>
        <v>на 2025 г. текущий финансовый год</v>
      </c>
      <c r="E111" s="467" t="str">
        <f aca="false">Форма!G57</f>
        <v>на 2026 г. первый год планового периода</v>
      </c>
      <c r="F111" s="467" t="str">
        <f aca="false">Форма!H57</f>
        <v>на 2027 г. второй год планового периода</v>
      </c>
      <c r="G111" s="467" t="str">
        <f aca="false">D111</f>
        <v>на 2025 г. текущий финансовый год</v>
      </c>
      <c r="H111" s="467" t="str">
        <f aca="false">E111</f>
        <v>на 2026 г. первый год планового периода</v>
      </c>
      <c r="I111" s="467" t="str">
        <f aca="false">F111</f>
        <v>на 2027 г. второй год планового периода</v>
      </c>
    </row>
    <row r="112" customFormat="false" ht="33" hidden="false" customHeight="true" outlineLevel="0" collapsed="false">
      <c r="B112" s="466"/>
      <c r="C112" s="466"/>
      <c r="D112" s="467"/>
      <c r="E112" s="467"/>
      <c r="F112" s="467"/>
      <c r="G112" s="467"/>
      <c r="H112" s="467"/>
      <c r="I112" s="467"/>
    </row>
    <row r="113" s="12" customFormat="true" ht="75.75" hidden="false" customHeight="true" outlineLevel="0" collapsed="false">
      <c r="B113" s="468" t="s">
        <v>1040</v>
      </c>
      <c r="C113" s="468"/>
      <c r="D113" s="469" t="s">
        <v>34</v>
      </c>
      <c r="E113" s="469" t="s">
        <v>34</v>
      </c>
      <c r="F113" s="469" t="s">
        <v>34</v>
      </c>
      <c r="G113" s="470" t="n">
        <f aca="false">SUM(G114,G115,G116,G118)</f>
        <v>6199731.46688742</v>
      </c>
      <c r="H113" s="470" t="n">
        <f aca="false">SUM(H114,H115,H116,H118)</f>
        <v>5953185.09933775</v>
      </c>
      <c r="I113" s="470" t="n">
        <f aca="false">SUM(I114,I115,I116,I118)</f>
        <v>5953185.09933775</v>
      </c>
    </row>
    <row r="114" customFormat="false" ht="45" hidden="false" customHeight="true" outlineLevel="0" collapsed="false">
      <c r="B114" s="471" t="s">
        <v>1041</v>
      </c>
      <c r="C114" s="471"/>
      <c r="D114" s="416" t="n">
        <f aca="false">L18*100%/30.2%</f>
        <v>20665771.5562914</v>
      </c>
      <c r="E114" s="416" t="n">
        <f aca="false">M18*100%/30.2%</f>
        <v>19843950.3311258</v>
      </c>
      <c r="F114" s="416" t="n">
        <f aca="false">N18*100%/30.2%</f>
        <v>19843950.3311258</v>
      </c>
      <c r="G114" s="416" t="n">
        <f aca="false">D114*30%</f>
        <v>6199731.46688742</v>
      </c>
      <c r="H114" s="416" t="n">
        <f aca="false">E114*30%</f>
        <v>5953185.09933775</v>
      </c>
      <c r="I114" s="416" t="n">
        <f aca="false">F114*30%</f>
        <v>5953185.09933775</v>
      </c>
    </row>
    <row r="115" customFormat="false" ht="30" hidden="true" customHeight="true" outlineLevel="0" collapsed="false">
      <c r="B115" s="471" t="s">
        <v>1042</v>
      </c>
      <c r="C115" s="471"/>
      <c r="D115" s="416"/>
      <c r="E115" s="416"/>
      <c r="F115" s="416"/>
      <c r="G115" s="416"/>
      <c r="H115" s="416"/>
      <c r="I115" s="416"/>
    </row>
    <row r="116" customFormat="false" ht="30" hidden="true" customHeight="true" outlineLevel="0" collapsed="false">
      <c r="B116" s="471" t="s">
        <v>1043</v>
      </c>
      <c r="C116" s="471"/>
      <c r="D116" s="466" t="s">
        <v>34</v>
      </c>
      <c r="E116" s="466" t="s">
        <v>34</v>
      </c>
      <c r="F116" s="466" t="s">
        <v>34</v>
      </c>
      <c r="G116" s="416" t="n">
        <f aca="false">SUM(G117:G117)</f>
        <v>0</v>
      </c>
      <c r="H116" s="416" t="n">
        <f aca="false">SUM(H117:H117)</f>
        <v>0</v>
      </c>
      <c r="I116" s="416" t="n">
        <f aca="false">SUM(I117:I117)</f>
        <v>0</v>
      </c>
    </row>
    <row r="117" customFormat="false" ht="30" hidden="true" customHeight="true" outlineLevel="0" collapsed="false">
      <c r="B117" s="471" t="s">
        <v>1044</v>
      </c>
      <c r="C117" s="471"/>
      <c r="D117" s="416"/>
      <c r="E117" s="416"/>
      <c r="F117" s="416"/>
      <c r="G117" s="416"/>
      <c r="H117" s="416"/>
      <c r="I117" s="416"/>
    </row>
    <row r="118" customFormat="false" ht="15" hidden="true" customHeight="true" outlineLevel="0" collapsed="false">
      <c r="B118" s="471" t="s">
        <v>1045</v>
      </c>
      <c r="C118" s="471"/>
      <c r="D118" s="466" t="s">
        <v>34</v>
      </c>
      <c r="E118" s="466" t="s">
        <v>34</v>
      </c>
      <c r="F118" s="466" t="s">
        <v>34</v>
      </c>
      <c r="G118" s="416" t="n">
        <f aca="false">SUM(G119:G119)</f>
        <v>0</v>
      </c>
      <c r="H118" s="416" t="n">
        <f aca="false">SUM(H119:H119)</f>
        <v>0</v>
      </c>
      <c r="I118" s="416" t="n">
        <f aca="false">SUM(I119:I119)</f>
        <v>0</v>
      </c>
    </row>
    <row r="119" customFormat="false" ht="30" hidden="true" customHeight="true" outlineLevel="0" collapsed="false">
      <c r="B119" s="471" t="s">
        <v>1044</v>
      </c>
      <c r="C119" s="471"/>
      <c r="D119" s="416"/>
      <c r="E119" s="416"/>
      <c r="F119" s="416"/>
      <c r="G119" s="416"/>
      <c r="H119" s="416"/>
      <c r="I119" s="416"/>
    </row>
    <row r="120" customFormat="false" ht="60.75" hidden="false" customHeight="true" outlineLevel="0" collapsed="false">
      <c r="B120" s="468" t="s">
        <v>1046</v>
      </c>
      <c r="C120" s="468"/>
      <c r="D120" s="470"/>
      <c r="E120" s="470"/>
      <c r="F120" s="470"/>
      <c r="G120" s="470" t="n">
        <f aca="false">SUM(G121,G122)</f>
        <v>41331.5431125828</v>
      </c>
      <c r="H120" s="470" t="n">
        <f aca="false">SUM(H121,H122)</f>
        <v>39687.9006622517</v>
      </c>
      <c r="I120" s="470" t="n">
        <f aca="false">SUM(I121,I122)</f>
        <v>39687.9006622517</v>
      </c>
    </row>
    <row r="121" customFormat="false" ht="60.75" hidden="false" customHeight="true" outlineLevel="0" collapsed="false">
      <c r="B121" s="471" t="s">
        <v>1047</v>
      </c>
      <c r="C121" s="471"/>
      <c r="D121" s="416" t="n">
        <f aca="false">D114</f>
        <v>20665771.5562914</v>
      </c>
      <c r="E121" s="416" t="n">
        <f aca="false">E114</f>
        <v>19843950.3311258</v>
      </c>
      <c r="F121" s="416" t="n">
        <f aca="false">F114</f>
        <v>19843950.3311258</v>
      </c>
      <c r="G121" s="416" t="n">
        <f aca="false">D121*0.2%</f>
        <v>41331.5431125828</v>
      </c>
      <c r="H121" s="416" t="n">
        <f aca="false">E121*0.2%</f>
        <v>39687.9006622517</v>
      </c>
      <c r="I121" s="416" t="n">
        <f aca="false">F121*0.2%</f>
        <v>39687.9006622517</v>
      </c>
    </row>
    <row r="122" s="12" customFormat="true" ht="45.75" hidden="true" customHeight="true" outlineLevel="0" collapsed="false">
      <c r="B122" s="471" t="s">
        <v>1048</v>
      </c>
      <c r="C122" s="471"/>
      <c r="D122" s="416"/>
      <c r="E122" s="416"/>
      <c r="F122" s="416"/>
      <c r="G122" s="416"/>
      <c r="H122" s="416"/>
      <c r="I122" s="416"/>
    </row>
    <row r="123" customFormat="false" ht="29.25" hidden="true" customHeight="true" outlineLevel="0" collapsed="false">
      <c r="B123" s="468" t="s">
        <v>1049</v>
      </c>
      <c r="C123" s="468"/>
      <c r="D123" s="469" t="s">
        <v>34</v>
      </c>
      <c r="E123" s="469" t="s">
        <v>34</v>
      </c>
      <c r="F123" s="469" t="s">
        <v>34</v>
      </c>
      <c r="G123" s="470" t="n">
        <f aca="false">SUM(G124:G125)</f>
        <v>0</v>
      </c>
      <c r="H123" s="470" t="n">
        <f aca="false">SUM(H124:H125)</f>
        <v>0</v>
      </c>
      <c r="I123" s="470" t="n">
        <f aca="false">SUM(I124:I125)</f>
        <v>0</v>
      </c>
    </row>
    <row r="124" customFormat="false" ht="30" hidden="true" customHeight="true" outlineLevel="0" collapsed="false">
      <c r="B124" s="471" t="s">
        <v>1050</v>
      </c>
      <c r="C124" s="471"/>
      <c r="D124" s="466" t="s">
        <v>34</v>
      </c>
      <c r="E124" s="466" t="s">
        <v>34</v>
      </c>
      <c r="F124" s="466" t="s">
        <v>34</v>
      </c>
      <c r="G124" s="416"/>
      <c r="H124" s="416"/>
      <c r="I124" s="416"/>
    </row>
    <row r="125" customFormat="false" ht="15" hidden="true" customHeight="true" outlineLevel="0" collapsed="false">
      <c r="B125" s="471" t="s">
        <v>1051</v>
      </c>
      <c r="C125" s="471"/>
      <c r="D125" s="466" t="s">
        <v>34</v>
      </c>
      <c r="E125" s="466" t="s">
        <v>34</v>
      </c>
      <c r="F125" s="466" t="s">
        <v>34</v>
      </c>
      <c r="G125" s="470"/>
      <c r="H125" s="416"/>
      <c r="I125" s="416"/>
    </row>
    <row r="126" customFormat="false" ht="15" hidden="false" customHeight="false" outlineLevel="0" collapsed="false">
      <c r="B126" s="472" t="s">
        <v>959</v>
      </c>
      <c r="C126" s="472"/>
      <c r="D126" s="469" t="s">
        <v>34</v>
      </c>
      <c r="E126" s="469" t="s">
        <v>34</v>
      </c>
      <c r="F126" s="469" t="s">
        <v>34</v>
      </c>
      <c r="G126" s="470" t="n">
        <f aca="false">SUM(G123,G120,G113)</f>
        <v>6241063.01</v>
      </c>
      <c r="H126" s="470" t="n">
        <f aca="false">SUM(H123,H120,H113)</f>
        <v>5992873</v>
      </c>
      <c r="I126" s="470" t="n">
        <f aca="false">SUM(I123,I120,I113)</f>
        <v>5992873</v>
      </c>
      <c r="P126" s="473" t="n">
        <f aca="false">L18-G126</f>
        <v>0</v>
      </c>
      <c r="Q126" s="473" t="n">
        <f aca="false">M18-H126</f>
        <v>0</v>
      </c>
      <c r="R126" s="473" t="n">
        <f aca="false">N18-I126</f>
        <v>0</v>
      </c>
    </row>
    <row r="128" customFormat="false" ht="15" hidden="false" customHeight="false" outlineLevel="0" collapsed="false">
      <c r="C128" s="12" t="s">
        <v>1037</v>
      </c>
      <c r="G128" s="462" t="str">
        <f aca="false">B19</f>
        <v>Оказание услуг (выполнение работ) на платной основе</v>
      </c>
    </row>
    <row r="129" customFormat="false" ht="15" hidden="false" customHeight="false" outlineLevel="0" collapsed="false">
      <c r="B129" s="466" t="s">
        <v>23</v>
      </c>
      <c r="C129" s="466"/>
      <c r="D129" s="466" t="s">
        <v>1038</v>
      </c>
      <c r="E129" s="466"/>
      <c r="F129" s="466"/>
      <c r="G129" s="466" t="s">
        <v>1039</v>
      </c>
      <c r="H129" s="466"/>
      <c r="I129" s="466"/>
    </row>
    <row r="130" customFormat="false" ht="33" hidden="false" customHeight="true" outlineLevel="0" collapsed="false">
      <c r="B130" s="466"/>
      <c r="C130" s="466"/>
      <c r="D130" s="467" t="str">
        <f aca="false">Форма!F57</f>
        <v>на 2025 г. текущий финансовый год</v>
      </c>
      <c r="E130" s="467" t="str">
        <f aca="false">Форма!G57</f>
        <v>на 2026 г. первый год планового периода</v>
      </c>
      <c r="F130" s="467" t="str">
        <f aca="false">Форма!H57</f>
        <v>на 2027 г. второй год планового периода</v>
      </c>
      <c r="G130" s="467" t="str">
        <f aca="false">D130</f>
        <v>на 2025 г. текущий финансовый год</v>
      </c>
      <c r="H130" s="467" t="str">
        <f aca="false">E130</f>
        <v>на 2026 г. первый год планового периода</v>
      </c>
      <c r="I130" s="467" t="str">
        <f aca="false">F130</f>
        <v>на 2027 г. второй год планового периода</v>
      </c>
    </row>
    <row r="131" customFormat="false" ht="33" hidden="false" customHeight="true" outlineLevel="0" collapsed="false">
      <c r="B131" s="466"/>
      <c r="C131" s="466"/>
      <c r="D131" s="467"/>
      <c r="E131" s="467"/>
      <c r="F131" s="467"/>
      <c r="G131" s="467"/>
      <c r="H131" s="467"/>
      <c r="I131" s="467"/>
    </row>
    <row r="132" s="12" customFormat="true" ht="75" hidden="false" customHeight="true" outlineLevel="0" collapsed="false">
      <c r="B132" s="468" t="s">
        <v>1040</v>
      </c>
      <c r="C132" s="468"/>
      <c r="D132" s="469" t="s">
        <v>34</v>
      </c>
      <c r="E132" s="469" t="s">
        <v>34</v>
      </c>
      <c r="F132" s="469" t="s">
        <v>34</v>
      </c>
      <c r="G132" s="470" t="n">
        <f aca="false">SUM(G133,G134,G135,G137)</f>
        <v>207373.509933775</v>
      </c>
      <c r="H132" s="470" t="n">
        <f aca="false">SUM(H133,H134,H135,H137)</f>
        <v>207373.509933775</v>
      </c>
      <c r="I132" s="470" t="n">
        <f aca="false">SUM(I133,I134,I135,I137)</f>
        <v>207373.509933775</v>
      </c>
    </row>
    <row r="133" customFormat="false" ht="45" hidden="false" customHeight="true" outlineLevel="0" collapsed="false">
      <c r="B133" s="471" t="s">
        <v>1041</v>
      </c>
      <c r="C133" s="471"/>
      <c r="D133" s="416" t="n">
        <f aca="false">L19*100%/30.2%</f>
        <v>691245.033112583</v>
      </c>
      <c r="E133" s="416" t="n">
        <f aca="false">M19*100%/30.2%</f>
        <v>691245.033112583</v>
      </c>
      <c r="F133" s="416" t="n">
        <f aca="false">N19*100%/30.2%</f>
        <v>691245.033112583</v>
      </c>
      <c r="G133" s="416" t="n">
        <f aca="false">D133*30%</f>
        <v>207373.509933775</v>
      </c>
      <c r="H133" s="416" t="n">
        <f aca="false">E133*30%</f>
        <v>207373.509933775</v>
      </c>
      <c r="I133" s="416" t="n">
        <f aca="false">F133*30%</f>
        <v>207373.509933775</v>
      </c>
    </row>
    <row r="134" customFormat="false" ht="30" hidden="true" customHeight="true" outlineLevel="0" collapsed="false">
      <c r="B134" s="471" t="s">
        <v>1042</v>
      </c>
      <c r="C134" s="471"/>
      <c r="D134" s="416"/>
      <c r="E134" s="416"/>
      <c r="F134" s="416"/>
      <c r="G134" s="416"/>
      <c r="H134" s="416"/>
      <c r="I134" s="416"/>
    </row>
    <row r="135" customFormat="false" ht="30" hidden="true" customHeight="true" outlineLevel="0" collapsed="false">
      <c r="B135" s="471" t="s">
        <v>1043</v>
      </c>
      <c r="C135" s="471"/>
      <c r="D135" s="466" t="s">
        <v>34</v>
      </c>
      <c r="E135" s="466" t="s">
        <v>34</v>
      </c>
      <c r="F135" s="466" t="s">
        <v>34</v>
      </c>
      <c r="G135" s="416" t="n">
        <f aca="false">SUM(G136:G136)</f>
        <v>0</v>
      </c>
      <c r="H135" s="416" t="n">
        <f aca="false">SUM(H136:H136)</f>
        <v>0</v>
      </c>
      <c r="I135" s="416" t="n">
        <f aca="false">SUM(I136:I136)</f>
        <v>0</v>
      </c>
    </row>
    <row r="136" customFormat="false" ht="30" hidden="true" customHeight="true" outlineLevel="0" collapsed="false">
      <c r="B136" s="471" t="s">
        <v>1044</v>
      </c>
      <c r="C136" s="471"/>
      <c r="D136" s="416"/>
      <c r="E136" s="416"/>
      <c r="F136" s="416"/>
      <c r="G136" s="416"/>
      <c r="H136" s="416"/>
      <c r="I136" s="416"/>
    </row>
    <row r="137" customFormat="false" ht="30" hidden="true" customHeight="true" outlineLevel="0" collapsed="false">
      <c r="B137" s="471" t="s">
        <v>1045</v>
      </c>
      <c r="C137" s="471"/>
      <c r="D137" s="466" t="s">
        <v>34</v>
      </c>
      <c r="E137" s="466" t="s">
        <v>34</v>
      </c>
      <c r="F137" s="466" t="s">
        <v>34</v>
      </c>
      <c r="G137" s="416" t="n">
        <f aca="false">SUM(G138:G138)</f>
        <v>0</v>
      </c>
      <c r="H137" s="416" t="n">
        <f aca="false">SUM(H138:H138)</f>
        <v>0</v>
      </c>
      <c r="I137" s="416" t="n">
        <f aca="false">SUM(I138:I138)</f>
        <v>0</v>
      </c>
    </row>
    <row r="138" customFormat="false" ht="30" hidden="true" customHeight="true" outlineLevel="0" collapsed="false">
      <c r="B138" s="471" t="s">
        <v>1044</v>
      </c>
      <c r="C138" s="471"/>
      <c r="D138" s="416"/>
      <c r="E138" s="416"/>
      <c r="F138" s="416"/>
      <c r="G138" s="416"/>
      <c r="H138" s="416"/>
      <c r="I138" s="416"/>
    </row>
    <row r="139" customFormat="false" ht="60" hidden="false" customHeight="true" outlineLevel="0" collapsed="false">
      <c r="B139" s="468" t="s">
        <v>1046</v>
      </c>
      <c r="C139" s="468"/>
      <c r="D139" s="470"/>
      <c r="E139" s="470"/>
      <c r="F139" s="470"/>
      <c r="G139" s="470" t="n">
        <f aca="false">SUM(G140,G141)</f>
        <v>1382.49006622517</v>
      </c>
      <c r="H139" s="470" t="n">
        <f aca="false">SUM(H140,H141)</f>
        <v>1382.49006622517</v>
      </c>
      <c r="I139" s="470" t="n">
        <f aca="false">SUM(I140,I141)</f>
        <v>1382.49006622517</v>
      </c>
    </row>
    <row r="140" customFormat="false" ht="60" hidden="false" customHeight="true" outlineLevel="0" collapsed="false">
      <c r="B140" s="471" t="s">
        <v>1047</v>
      </c>
      <c r="C140" s="471"/>
      <c r="D140" s="416" t="n">
        <f aca="false">D133</f>
        <v>691245.033112583</v>
      </c>
      <c r="E140" s="416" t="n">
        <f aca="false">E133</f>
        <v>691245.033112583</v>
      </c>
      <c r="F140" s="416" t="n">
        <f aca="false">F133</f>
        <v>691245.033112583</v>
      </c>
      <c r="G140" s="416" t="n">
        <f aca="false">D140*0.2%</f>
        <v>1382.49006622517</v>
      </c>
      <c r="H140" s="416" t="n">
        <f aca="false">E140*0.2%</f>
        <v>1382.49006622517</v>
      </c>
      <c r="I140" s="416" t="n">
        <f aca="false">F140*0.2%</f>
        <v>1382.49006622517</v>
      </c>
    </row>
    <row r="141" s="12" customFormat="true" ht="45.75" hidden="true" customHeight="true" outlineLevel="0" collapsed="false">
      <c r="B141" s="471" t="s">
        <v>1048</v>
      </c>
      <c r="C141" s="471"/>
      <c r="D141" s="416"/>
      <c r="E141" s="416"/>
      <c r="F141" s="416"/>
      <c r="G141" s="416"/>
      <c r="H141" s="416"/>
      <c r="I141" s="416"/>
    </row>
    <row r="142" customFormat="false" ht="29.25" hidden="true" customHeight="true" outlineLevel="0" collapsed="false">
      <c r="B142" s="468" t="s">
        <v>1049</v>
      </c>
      <c r="C142" s="468"/>
      <c r="D142" s="469" t="s">
        <v>34</v>
      </c>
      <c r="E142" s="469" t="s">
        <v>34</v>
      </c>
      <c r="F142" s="469" t="s">
        <v>34</v>
      </c>
      <c r="G142" s="470" t="n">
        <f aca="false">SUM(G143:G144)</f>
        <v>0</v>
      </c>
      <c r="H142" s="470" t="n">
        <f aca="false">SUM(H143:H144)</f>
        <v>0</v>
      </c>
      <c r="I142" s="470" t="n">
        <f aca="false">SUM(I143:I144)</f>
        <v>0</v>
      </c>
    </row>
    <row r="143" customFormat="false" ht="29.25" hidden="true" customHeight="true" outlineLevel="0" collapsed="false">
      <c r="B143" s="471" t="s">
        <v>1050</v>
      </c>
      <c r="C143" s="471"/>
      <c r="D143" s="466" t="s">
        <v>34</v>
      </c>
      <c r="E143" s="466" t="s">
        <v>34</v>
      </c>
      <c r="F143" s="466" t="s">
        <v>34</v>
      </c>
      <c r="G143" s="416"/>
      <c r="H143" s="416"/>
      <c r="I143" s="416"/>
    </row>
    <row r="144" customFormat="false" ht="15" hidden="true" customHeight="true" outlineLevel="0" collapsed="false">
      <c r="B144" s="471" t="s">
        <v>1051</v>
      </c>
      <c r="C144" s="471"/>
      <c r="D144" s="466" t="s">
        <v>34</v>
      </c>
      <c r="E144" s="466" t="s">
        <v>34</v>
      </c>
      <c r="F144" s="466" t="s">
        <v>34</v>
      </c>
      <c r="G144" s="470"/>
      <c r="H144" s="416"/>
      <c r="I144" s="416"/>
    </row>
    <row r="145" customFormat="false" ht="15" hidden="false" customHeight="false" outlineLevel="0" collapsed="false">
      <c r="B145" s="472" t="s">
        <v>959</v>
      </c>
      <c r="C145" s="472"/>
      <c r="D145" s="469" t="s">
        <v>34</v>
      </c>
      <c r="E145" s="469" t="s">
        <v>34</v>
      </c>
      <c r="F145" s="469" t="s">
        <v>34</v>
      </c>
      <c r="G145" s="470" t="n">
        <f aca="false">SUM(G142,G139,G132)</f>
        <v>208756</v>
      </c>
      <c r="H145" s="470" t="n">
        <f aca="false">SUM(H142,H139,H132)</f>
        <v>208756</v>
      </c>
      <c r="I145" s="470" t="n">
        <f aca="false">SUM(I142,I139,I132)</f>
        <v>208756</v>
      </c>
    </row>
    <row r="147" customFormat="false" ht="15" hidden="false" customHeight="false" outlineLevel="0" collapsed="false">
      <c r="C147" s="12" t="s">
        <v>1037</v>
      </c>
      <c r="G147" s="462" t="str">
        <f aca="false">B20</f>
        <v>Целевые субсидии</v>
      </c>
    </row>
    <row r="148" customFormat="false" ht="15" hidden="false" customHeight="false" outlineLevel="0" collapsed="false">
      <c r="B148" s="466" t="s">
        <v>23</v>
      </c>
      <c r="C148" s="466"/>
      <c r="D148" s="466" t="s">
        <v>1038</v>
      </c>
      <c r="E148" s="466"/>
      <c r="F148" s="466"/>
      <c r="G148" s="466" t="s">
        <v>1039</v>
      </c>
      <c r="H148" s="466"/>
      <c r="I148" s="466"/>
    </row>
    <row r="149" customFormat="false" ht="33" hidden="false" customHeight="true" outlineLevel="0" collapsed="false">
      <c r="B149" s="466"/>
      <c r="C149" s="466"/>
      <c r="D149" s="467" t="str">
        <f aca="false">Форма!F57</f>
        <v>на 2025 г. текущий финансовый год</v>
      </c>
      <c r="E149" s="467" t="str">
        <f aca="false">Форма!G57</f>
        <v>на 2026 г. первый год планового периода</v>
      </c>
      <c r="F149" s="467" t="str">
        <f aca="false">Форма!H57</f>
        <v>на 2027 г. второй год планового периода</v>
      </c>
      <c r="G149" s="467" t="str">
        <f aca="false">D149</f>
        <v>на 2025 г. текущий финансовый год</v>
      </c>
      <c r="H149" s="467" t="str">
        <f aca="false">E149</f>
        <v>на 2026 г. первый год планового периода</v>
      </c>
      <c r="I149" s="467" t="str">
        <f aca="false">F149</f>
        <v>на 2027 г. второй год планового периода</v>
      </c>
    </row>
    <row r="150" customFormat="false" ht="33" hidden="false" customHeight="true" outlineLevel="0" collapsed="false">
      <c r="B150" s="466"/>
      <c r="C150" s="466"/>
      <c r="D150" s="467"/>
      <c r="E150" s="467"/>
      <c r="F150" s="467"/>
      <c r="G150" s="467"/>
      <c r="H150" s="467"/>
      <c r="I150" s="467"/>
    </row>
    <row r="151" s="12" customFormat="true" ht="75" hidden="false" customHeight="true" outlineLevel="0" collapsed="false">
      <c r="B151" s="468" t="s">
        <v>1040</v>
      </c>
      <c r="C151" s="468"/>
      <c r="D151" s="469" t="s">
        <v>34</v>
      </c>
      <c r="E151" s="469" t="s">
        <v>34</v>
      </c>
      <c r="F151" s="469" t="s">
        <v>34</v>
      </c>
      <c r="G151" s="470" t="n">
        <f aca="false">SUM(G152,G153,G154,G156)</f>
        <v>0</v>
      </c>
      <c r="H151" s="470" t="n">
        <f aca="false">SUM(H152,H153,H154,H156)</f>
        <v>0</v>
      </c>
      <c r="I151" s="470" t="n">
        <f aca="false">SUM(I152,I153,I154,I156)</f>
        <v>0</v>
      </c>
    </row>
    <row r="152" customFormat="false" ht="45" hidden="false" customHeight="true" outlineLevel="0" collapsed="false">
      <c r="B152" s="471" t="s">
        <v>1041</v>
      </c>
      <c r="C152" s="471"/>
      <c r="D152" s="416" t="n">
        <f aca="false">L20*100%/30.2%</f>
        <v>0</v>
      </c>
      <c r="E152" s="416" t="n">
        <f aca="false">M20*100%/30.2%</f>
        <v>0</v>
      </c>
      <c r="F152" s="416" t="n">
        <f aca="false">N20*100%/30.2%</f>
        <v>0</v>
      </c>
      <c r="G152" s="416" t="n">
        <f aca="false">D152*30%</f>
        <v>0</v>
      </c>
      <c r="H152" s="416" t="n">
        <f aca="false">E152*30%</f>
        <v>0</v>
      </c>
      <c r="I152" s="416" t="n">
        <f aca="false">F152*30%</f>
        <v>0</v>
      </c>
    </row>
    <row r="153" customFormat="false" ht="30" hidden="false" customHeight="true" outlineLevel="0" collapsed="false">
      <c r="B153" s="471" t="s">
        <v>1042</v>
      </c>
      <c r="C153" s="471"/>
      <c r="D153" s="416"/>
      <c r="E153" s="416"/>
      <c r="F153" s="416"/>
      <c r="G153" s="416"/>
      <c r="H153" s="416"/>
      <c r="I153" s="416"/>
    </row>
    <row r="154" customFormat="false" ht="30" hidden="false" customHeight="true" outlineLevel="0" collapsed="false">
      <c r="B154" s="471" t="s">
        <v>1043</v>
      </c>
      <c r="C154" s="471"/>
      <c r="D154" s="466" t="s">
        <v>34</v>
      </c>
      <c r="E154" s="466" t="s">
        <v>34</v>
      </c>
      <c r="F154" s="466" t="s">
        <v>34</v>
      </c>
      <c r="G154" s="416" t="n">
        <f aca="false">SUM(G155:G155)</f>
        <v>0</v>
      </c>
      <c r="H154" s="416" t="n">
        <f aca="false">SUM(H155:H155)</f>
        <v>0</v>
      </c>
      <c r="I154" s="416" t="n">
        <f aca="false">SUM(I155:I155)</f>
        <v>0</v>
      </c>
    </row>
    <row r="155" customFormat="false" ht="30" hidden="false" customHeight="true" outlineLevel="0" collapsed="false">
      <c r="B155" s="471" t="s">
        <v>1044</v>
      </c>
      <c r="C155" s="471"/>
      <c r="D155" s="416"/>
      <c r="E155" s="416"/>
      <c r="F155" s="416"/>
      <c r="G155" s="416"/>
      <c r="H155" s="416"/>
      <c r="I155" s="416"/>
    </row>
    <row r="156" customFormat="false" ht="30" hidden="false" customHeight="true" outlineLevel="0" collapsed="false">
      <c r="B156" s="471" t="s">
        <v>1045</v>
      </c>
      <c r="C156" s="471"/>
      <c r="D156" s="466" t="s">
        <v>34</v>
      </c>
      <c r="E156" s="466" t="s">
        <v>34</v>
      </c>
      <c r="F156" s="466" t="s">
        <v>34</v>
      </c>
      <c r="G156" s="416" t="n">
        <f aca="false">SUM(G157:G157)</f>
        <v>0</v>
      </c>
      <c r="H156" s="416" t="n">
        <f aca="false">SUM(H157:H157)</f>
        <v>0</v>
      </c>
      <c r="I156" s="416" t="n">
        <f aca="false">SUM(I157:I157)</f>
        <v>0</v>
      </c>
    </row>
    <row r="157" customFormat="false" ht="30" hidden="false" customHeight="true" outlineLevel="0" collapsed="false">
      <c r="B157" s="471" t="s">
        <v>1044</v>
      </c>
      <c r="C157" s="471"/>
      <c r="D157" s="416"/>
      <c r="E157" s="416"/>
      <c r="F157" s="416"/>
      <c r="G157" s="416"/>
      <c r="H157" s="416"/>
      <c r="I157" s="416"/>
    </row>
    <row r="158" customFormat="false" ht="60" hidden="false" customHeight="true" outlineLevel="0" collapsed="false">
      <c r="B158" s="468" t="s">
        <v>1046</v>
      </c>
      <c r="C158" s="468"/>
      <c r="D158" s="470"/>
      <c r="E158" s="470"/>
      <c r="F158" s="470"/>
      <c r="G158" s="470" t="n">
        <f aca="false">SUM(G159,G160)</f>
        <v>0</v>
      </c>
      <c r="H158" s="470" t="n">
        <f aca="false">SUM(H159,H160)</f>
        <v>0</v>
      </c>
      <c r="I158" s="470" t="n">
        <f aca="false">SUM(I159,I160)</f>
        <v>0</v>
      </c>
    </row>
    <row r="159" customFormat="false" ht="60" hidden="false" customHeight="true" outlineLevel="0" collapsed="false">
      <c r="B159" s="471" t="s">
        <v>1047</v>
      </c>
      <c r="C159" s="471"/>
      <c r="D159" s="416" t="n">
        <f aca="false">D152</f>
        <v>0</v>
      </c>
      <c r="E159" s="416" t="n">
        <f aca="false">E152</f>
        <v>0</v>
      </c>
      <c r="F159" s="416" t="n">
        <f aca="false">F152</f>
        <v>0</v>
      </c>
      <c r="G159" s="416" t="n">
        <f aca="false">D159*0.2%</f>
        <v>0</v>
      </c>
      <c r="H159" s="416" t="n">
        <f aca="false">E159*0.2%</f>
        <v>0</v>
      </c>
      <c r="I159" s="416" t="n">
        <f aca="false">F159*0.2%</f>
        <v>0</v>
      </c>
    </row>
    <row r="160" s="12" customFormat="true" ht="45.75" hidden="false" customHeight="true" outlineLevel="0" collapsed="false">
      <c r="B160" s="471" t="s">
        <v>1048</v>
      </c>
      <c r="C160" s="471"/>
      <c r="D160" s="416"/>
      <c r="E160" s="416"/>
      <c r="F160" s="416"/>
      <c r="G160" s="416"/>
      <c r="H160" s="416"/>
      <c r="I160" s="416"/>
    </row>
    <row r="161" customFormat="false" ht="29.25" hidden="false" customHeight="true" outlineLevel="0" collapsed="false">
      <c r="B161" s="468" t="s">
        <v>1049</v>
      </c>
      <c r="C161" s="468"/>
      <c r="D161" s="469" t="s">
        <v>34</v>
      </c>
      <c r="E161" s="469" t="s">
        <v>34</v>
      </c>
      <c r="F161" s="469" t="s">
        <v>34</v>
      </c>
      <c r="G161" s="470" t="n">
        <f aca="false">SUM(G162:G163)</f>
        <v>0</v>
      </c>
      <c r="H161" s="470" t="n">
        <f aca="false">SUM(H162:H163)</f>
        <v>0</v>
      </c>
      <c r="I161" s="470" t="n">
        <f aca="false">SUM(I162:I163)</f>
        <v>0</v>
      </c>
    </row>
    <row r="162" customFormat="false" ht="29.25" hidden="false" customHeight="true" outlineLevel="0" collapsed="false">
      <c r="B162" s="471" t="s">
        <v>1050</v>
      </c>
      <c r="C162" s="471"/>
      <c r="D162" s="466" t="s">
        <v>34</v>
      </c>
      <c r="E162" s="466" t="s">
        <v>34</v>
      </c>
      <c r="F162" s="466" t="s">
        <v>34</v>
      </c>
      <c r="G162" s="416"/>
      <c r="H162" s="416"/>
      <c r="I162" s="416"/>
    </row>
    <row r="163" customFormat="false" ht="15" hidden="false" customHeight="true" outlineLevel="0" collapsed="false">
      <c r="B163" s="471" t="s">
        <v>1051</v>
      </c>
      <c r="C163" s="471"/>
      <c r="D163" s="466" t="s">
        <v>34</v>
      </c>
      <c r="E163" s="466" t="s">
        <v>34</v>
      </c>
      <c r="F163" s="466" t="s">
        <v>34</v>
      </c>
      <c r="G163" s="470"/>
      <c r="H163" s="416"/>
      <c r="I163" s="416"/>
    </row>
    <row r="164" customFormat="false" ht="15" hidden="false" customHeight="false" outlineLevel="0" collapsed="false">
      <c r="B164" s="472" t="s">
        <v>959</v>
      </c>
      <c r="C164" s="472"/>
      <c r="D164" s="469" t="s">
        <v>34</v>
      </c>
      <c r="E164" s="469" t="s">
        <v>34</v>
      </c>
      <c r="F164" s="469" t="s">
        <v>34</v>
      </c>
      <c r="G164" s="470" t="n">
        <f aca="false">SUM(G161,G158,G151)</f>
        <v>0</v>
      </c>
      <c r="H164" s="470" t="n">
        <f aca="false">SUM(H161,H158,H151)</f>
        <v>0</v>
      </c>
      <c r="I164" s="470" t="n">
        <f aca="false">SUM(I161,I158,I151)</f>
        <v>0</v>
      </c>
    </row>
  </sheetData>
  <mergeCells count="172">
    <mergeCell ref="L1:N1"/>
    <mergeCell ref="B3:C3"/>
    <mergeCell ref="D3:I3"/>
    <mergeCell ref="C4:I4"/>
    <mergeCell ref="C6:I6"/>
    <mergeCell ref="C7:I7"/>
    <mergeCell ref="B11:B16"/>
    <mergeCell ref="C11:N11"/>
    <mergeCell ref="C12:E14"/>
    <mergeCell ref="F12:N12"/>
    <mergeCell ref="F13:K13"/>
    <mergeCell ref="L13:N14"/>
    <mergeCell ref="F14:H14"/>
    <mergeCell ref="I14:K14"/>
    <mergeCell ref="C15:C16"/>
    <mergeCell ref="D15:D16"/>
    <mergeCell ref="E15:E16"/>
    <mergeCell ref="F15:F16"/>
    <mergeCell ref="G15:G16"/>
    <mergeCell ref="H15:H16"/>
    <mergeCell ref="I15:I16"/>
    <mergeCell ref="J15:J16"/>
    <mergeCell ref="K15:K16"/>
    <mergeCell ref="L15:L16"/>
    <mergeCell ref="M15:M16"/>
    <mergeCell ref="N15:N16"/>
    <mergeCell ref="B25:B28"/>
    <mergeCell ref="C25:C28"/>
    <mergeCell ref="D25:I25"/>
    <mergeCell ref="J25:J28"/>
    <mergeCell ref="K25:K28"/>
    <mergeCell ref="D26:D28"/>
    <mergeCell ref="E26:I26"/>
    <mergeCell ref="E27:E28"/>
    <mergeCell ref="F27:F28"/>
    <mergeCell ref="G27:G28"/>
    <mergeCell ref="H27:I27"/>
    <mergeCell ref="B37:B40"/>
    <mergeCell ref="C37:C40"/>
    <mergeCell ref="D37:I37"/>
    <mergeCell ref="J37:J40"/>
    <mergeCell ref="K37:K40"/>
    <mergeCell ref="D38:D40"/>
    <mergeCell ref="E38:I38"/>
    <mergeCell ref="E39:E40"/>
    <mergeCell ref="F39:F40"/>
    <mergeCell ref="G39:G40"/>
    <mergeCell ref="H39:I39"/>
    <mergeCell ref="B49:B52"/>
    <mergeCell ref="C49:C52"/>
    <mergeCell ref="D49:I49"/>
    <mergeCell ref="J49:J52"/>
    <mergeCell ref="K49:K52"/>
    <mergeCell ref="D50:D52"/>
    <mergeCell ref="E50:I50"/>
    <mergeCell ref="E51:E52"/>
    <mergeCell ref="F51:F52"/>
    <mergeCell ref="G51:G52"/>
    <mergeCell ref="H51:I51"/>
    <mergeCell ref="B62:B65"/>
    <mergeCell ref="C62:C65"/>
    <mergeCell ref="D62:I62"/>
    <mergeCell ref="J62:J65"/>
    <mergeCell ref="K62:K65"/>
    <mergeCell ref="D63:D65"/>
    <mergeCell ref="E63:I63"/>
    <mergeCell ref="E64:E65"/>
    <mergeCell ref="F64:F65"/>
    <mergeCell ref="G64:G65"/>
    <mergeCell ref="H64:I64"/>
    <mergeCell ref="B74:B77"/>
    <mergeCell ref="C74:C77"/>
    <mergeCell ref="D74:I74"/>
    <mergeCell ref="J74:J77"/>
    <mergeCell ref="K74:K77"/>
    <mergeCell ref="D75:D77"/>
    <mergeCell ref="E75:I75"/>
    <mergeCell ref="E76:E77"/>
    <mergeCell ref="F76:F77"/>
    <mergeCell ref="G76:G77"/>
    <mergeCell ref="H76:I76"/>
    <mergeCell ref="B86:B89"/>
    <mergeCell ref="C86:C89"/>
    <mergeCell ref="D86:I86"/>
    <mergeCell ref="J86:J89"/>
    <mergeCell ref="K86:K89"/>
    <mergeCell ref="D87:D89"/>
    <mergeCell ref="E87:I87"/>
    <mergeCell ref="E88:E89"/>
    <mergeCell ref="F88:F89"/>
    <mergeCell ref="G88:G89"/>
    <mergeCell ref="H88:I88"/>
    <mergeCell ref="B98:B101"/>
    <mergeCell ref="C98:C101"/>
    <mergeCell ref="D98:I98"/>
    <mergeCell ref="J98:J101"/>
    <mergeCell ref="K98:K101"/>
    <mergeCell ref="D99:D101"/>
    <mergeCell ref="E99:I99"/>
    <mergeCell ref="E100:E101"/>
    <mergeCell ref="F100:F101"/>
    <mergeCell ref="G100:G101"/>
    <mergeCell ref="H100:I100"/>
    <mergeCell ref="B110:C112"/>
    <mergeCell ref="D110:F110"/>
    <mergeCell ref="G110:I110"/>
    <mergeCell ref="D111:D112"/>
    <mergeCell ref="E111:E112"/>
    <mergeCell ref="F111:F112"/>
    <mergeCell ref="G111:G112"/>
    <mergeCell ref="H111:H112"/>
    <mergeCell ref="I111:I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9:C131"/>
    <mergeCell ref="D129:F129"/>
    <mergeCell ref="G129:I129"/>
    <mergeCell ref="D130:D131"/>
    <mergeCell ref="E130:E131"/>
    <mergeCell ref="F130:F131"/>
    <mergeCell ref="G130:G131"/>
    <mergeCell ref="H130:H131"/>
    <mergeCell ref="I130:I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8:C150"/>
    <mergeCell ref="D148:F148"/>
    <mergeCell ref="G148:I148"/>
    <mergeCell ref="D149:D150"/>
    <mergeCell ref="E149:E150"/>
    <mergeCell ref="F149:F150"/>
    <mergeCell ref="G149:G150"/>
    <mergeCell ref="H149:H150"/>
    <mergeCell ref="I149:I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s>
  <printOptions headings="false" gridLines="false" gridLinesSet="true" horizontalCentered="false" verticalCentered="false"/>
  <pageMargins left="0.196527777777778" right="0.196527777777778" top="0.196527777777778" bottom="0.196527777777778"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3" manualBreakCount="3">
    <brk id="47" man="true" max="16383" min="0"/>
    <brk id="107" man="true" max="16383" min="0"/>
    <brk id="146" man="true" max="16383" min="0"/>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F1442"/>
  <sheetViews>
    <sheetView showFormulas="false" showGridLines="true" showRowColHeaders="true" showZeros="true" rightToLeft="false" tabSelected="false" showOutlineSymbols="true" defaultGridColor="true" view="pageBreakPreview" topLeftCell="A1" colorId="64" zoomScale="100" zoomScaleNormal="70" zoomScalePageLayoutView="100" workbookViewId="0">
      <pane xSplit="17" ySplit="11" topLeftCell="V858" activePane="bottomRight" state="frozen"/>
      <selection pane="topLeft" activeCell="A1" activeCellId="0" sqref="A1"/>
      <selection pane="topRight" activeCell="V1" activeCellId="0" sqref="V1"/>
      <selection pane="bottomLeft" activeCell="A858" activeCellId="0" sqref="A858"/>
      <selection pane="bottomRight" activeCell="V860" activeCellId="0" sqref="V860"/>
    </sheetView>
  </sheetViews>
  <sheetFormatPr defaultColWidth="9.140625" defaultRowHeight="15" zeroHeight="false" outlineLevelRow="1" outlineLevelCol="0"/>
  <cols>
    <col collapsed="false" customWidth="true" hidden="false" outlineLevel="0" max="1" min="1" style="188" width="20.28"/>
    <col collapsed="false" customWidth="true" hidden="false" outlineLevel="0" max="2" min="2" style="188" width="17.57"/>
    <col collapsed="false" customWidth="true" hidden="false" outlineLevel="0" max="3" min="3" style="188" width="18.85"/>
    <col collapsed="false" customWidth="true" hidden="false" outlineLevel="0" max="4" min="4" style="188" width="16"/>
    <col collapsed="false" customWidth="true" hidden="false" outlineLevel="0" max="5" min="5" style="188" width="19"/>
    <col collapsed="false" customWidth="true" hidden="false" outlineLevel="0" max="6" min="6" style="188" width="5.43"/>
    <col collapsed="false" customWidth="true" hidden="false" outlineLevel="0" max="7" min="7" style="188" width="18.28"/>
    <col collapsed="false" customWidth="true" hidden="false" outlineLevel="0" max="8" min="8" style="188" width="15.71"/>
    <col collapsed="false" customWidth="true" hidden="false" outlineLevel="0" max="9" min="9" style="188" width="13.14"/>
    <col collapsed="false" customWidth="true" hidden="false" outlineLevel="0" max="10" min="10" style="188" width="11.43"/>
    <col collapsed="false" customWidth="true" hidden="false" outlineLevel="0" max="11" min="11" style="188" width="11.14"/>
    <col collapsed="false" customWidth="true" hidden="false" outlineLevel="0" max="12" min="12" style="188" width="11.71"/>
    <col collapsed="false" customWidth="true" hidden="false" outlineLevel="0" max="14" min="13" style="188" width="6.43"/>
    <col collapsed="false" customWidth="true" hidden="false" outlineLevel="0" max="15" min="15" style="189" width="8.14"/>
    <col collapsed="false" customWidth="true" hidden="false" outlineLevel="0" max="16" min="16" style="189" width="8.85"/>
    <col collapsed="false" customWidth="true" hidden="false" outlineLevel="0" max="17" min="17" style="189" width="8.71"/>
    <col collapsed="false" customWidth="true" hidden="false" outlineLevel="0" max="18" min="18" style="188" width="18.71"/>
    <col collapsed="false" customWidth="true" hidden="false" outlineLevel="0" max="19" min="19" style="188" width="28.28"/>
    <col collapsed="false" customWidth="true" hidden="false" outlineLevel="0" max="20" min="20" style="188" width="21.85"/>
    <col collapsed="false" customWidth="true" hidden="true" outlineLevel="0" max="21" min="21" style="188" width="16.85"/>
    <col collapsed="false" customWidth="true" hidden="false" outlineLevel="0" max="22" min="22" style="188" width="25.43"/>
    <col collapsed="false" customWidth="true" hidden="false" outlineLevel="0" max="23" min="23" style="188" width="12.14"/>
    <col collapsed="false" customWidth="true" hidden="false" outlineLevel="0" max="24" min="24" style="188" width="14.14"/>
    <col collapsed="false" customWidth="true" hidden="false" outlineLevel="0" max="25" min="25" style="188" width="13.14"/>
    <col collapsed="false" customWidth="false" hidden="false" outlineLevel="0" max="26" min="26" style="188" width="9.14"/>
    <col collapsed="false" customWidth="true" hidden="false" outlineLevel="0" max="27" min="27" style="188" width="10.71"/>
    <col collapsed="false" customWidth="true" hidden="false" outlineLevel="0" max="28" min="28" style="188" width="13.71"/>
    <col collapsed="false" customWidth="true" hidden="false" outlineLevel="0" max="29" min="29" style="303" width="14.28"/>
    <col collapsed="false" customWidth="true" hidden="false" outlineLevel="0" max="30" min="30" style="474" width="15.28"/>
    <col collapsed="false" customWidth="true" hidden="false" outlineLevel="0" max="32" min="31" style="188" width="13"/>
    <col collapsed="false" customWidth="false" hidden="false" outlineLevel="0" max="16384" min="33" style="188" width="9.14"/>
  </cols>
  <sheetData>
    <row r="1" s="475" customFormat="true" ht="31.5" hidden="false" customHeight="true" outlineLevel="0" collapsed="false">
      <c r="B1" s="476" t="s">
        <v>1052</v>
      </c>
      <c r="C1" s="476"/>
      <c r="D1" s="476"/>
      <c r="E1" s="476"/>
      <c r="F1" s="476"/>
      <c r="G1" s="476"/>
      <c r="H1" s="476"/>
      <c r="I1" s="476"/>
      <c r="J1" s="476"/>
      <c r="K1" s="476"/>
      <c r="L1" s="476"/>
      <c r="M1" s="476"/>
      <c r="N1" s="476"/>
      <c r="O1" s="476"/>
      <c r="P1" s="476"/>
      <c r="Q1" s="476"/>
      <c r="R1" s="476"/>
      <c r="S1" s="476"/>
      <c r="T1" s="477" t="s">
        <v>1053</v>
      </c>
      <c r="U1" s="477"/>
      <c r="V1" s="477"/>
      <c r="W1" s="475" t="n">
        <f aca="false">Форма!R1</f>
        <v>2025</v>
      </c>
      <c r="X1" s="475" t="s">
        <v>1054</v>
      </c>
      <c r="AC1" s="478"/>
      <c r="AD1" s="479"/>
    </row>
    <row r="2" s="475" customFormat="true" ht="15.75" hidden="false" customHeight="false" outlineLevel="0" collapsed="false">
      <c r="B2" s="480"/>
      <c r="D2" s="481"/>
      <c r="E2" s="481"/>
      <c r="F2" s="481"/>
      <c r="H2" s="482" t="str">
        <f aca="false">Форма!F57</f>
        <v>на 2025 г. текущий финансовый год</v>
      </c>
      <c r="I2" s="481"/>
      <c r="J2" s="481"/>
      <c r="K2" s="481"/>
      <c r="L2" s="481"/>
      <c r="M2" s="481"/>
      <c r="N2" s="481"/>
      <c r="O2" s="483"/>
      <c r="P2" s="483"/>
      <c r="Q2" s="484"/>
      <c r="R2" s="485"/>
      <c r="S2" s="481"/>
      <c r="T2" s="486" t="s">
        <v>10</v>
      </c>
      <c r="V2" s="487" t="str">
        <f aca="false">Форма!C33</f>
        <v>«  28  »           декабря             2024 г.</v>
      </c>
      <c r="W2" s="475" t="n">
        <f aca="false">W1-1</f>
        <v>2024</v>
      </c>
      <c r="AB2" s="488"/>
      <c r="AC2" s="478"/>
      <c r="AD2" s="479"/>
    </row>
    <row r="3" s="475" customFormat="true" ht="15.75" hidden="false" customHeight="false" outlineLevel="0" collapsed="false">
      <c r="B3" s="489"/>
      <c r="C3" s="489"/>
      <c r="D3" s="486" t="s">
        <v>19</v>
      </c>
      <c r="E3" s="490" t="str">
        <f aca="false">Форма!C44</f>
        <v>Муниципальное  автономное дошкольное образовательное</v>
      </c>
      <c r="F3" s="490"/>
      <c r="G3" s="490"/>
      <c r="H3" s="490"/>
      <c r="I3" s="490"/>
      <c r="J3" s="490"/>
      <c r="K3" s="481"/>
      <c r="L3" s="481"/>
      <c r="M3" s="481"/>
      <c r="N3" s="481"/>
      <c r="O3" s="483"/>
      <c r="P3" s="483"/>
      <c r="Q3" s="484"/>
      <c r="R3" s="485"/>
      <c r="S3" s="481"/>
      <c r="T3" s="481"/>
      <c r="U3" s="486"/>
      <c r="V3" s="487"/>
      <c r="AB3" s="488"/>
      <c r="AC3" s="478"/>
      <c r="AD3" s="479"/>
    </row>
    <row r="4" s="475" customFormat="true" ht="15.75" hidden="false" customHeight="false" outlineLevel="0" collapsed="false">
      <c r="B4" s="490" t="str">
        <f aca="false">Форма!B45</f>
        <v>                                                                                           учреждение № 216 "Детский сад комбинированного вида"</v>
      </c>
      <c r="C4" s="490"/>
      <c r="D4" s="490"/>
      <c r="E4" s="490"/>
      <c r="F4" s="490"/>
      <c r="G4" s="490"/>
      <c r="H4" s="490"/>
      <c r="I4" s="490"/>
      <c r="J4" s="490"/>
      <c r="K4" s="481"/>
      <c r="L4" s="481"/>
      <c r="M4" s="481"/>
      <c r="N4" s="481"/>
      <c r="O4" s="483"/>
      <c r="P4" s="483"/>
      <c r="Q4" s="484"/>
      <c r="R4" s="485"/>
      <c r="S4" s="481"/>
      <c r="T4" s="481"/>
      <c r="U4" s="486"/>
      <c r="V4" s="487"/>
      <c r="X4" s="491"/>
      <c r="Y4" s="474"/>
      <c r="AB4" s="492"/>
      <c r="AC4" s="303"/>
      <c r="AD4" s="474"/>
    </row>
    <row r="5" s="475" customFormat="true" ht="15.75" hidden="false" customHeight="false" outlineLevel="0" collapsed="false">
      <c r="B5" s="486" t="s">
        <v>21</v>
      </c>
      <c r="C5" s="482"/>
      <c r="D5" s="481"/>
      <c r="E5" s="481"/>
      <c r="F5" s="481"/>
      <c r="G5" s="481"/>
      <c r="H5" s="481"/>
      <c r="I5" s="481"/>
      <c r="J5" s="481"/>
      <c r="K5" s="481"/>
      <c r="L5" s="481"/>
      <c r="M5" s="481"/>
      <c r="N5" s="481"/>
      <c r="O5" s="483"/>
      <c r="P5" s="483"/>
      <c r="Q5" s="484"/>
      <c r="R5" s="485"/>
      <c r="S5" s="493"/>
      <c r="T5" s="481"/>
      <c r="U5" s="481"/>
      <c r="V5" s="481"/>
      <c r="X5" s="494"/>
      <c r="Y5" s="479"/>
      <c r="AB5" s="492"/>
      <c r="AC5" s="478"/>
      <c r="AD5" s="479"/>
    </row>
    <row r="6" s="475" customFormat="true" ht="15.75" hidden="false" customHeight="false" outlineLevel="0" collapsed="false">
      <c r="B6" s="495"/>
      <c r="C6" s="481"/>
      <c r="D6" s="481"/>
      <c r="E6" s="481"/>
      <c r="F6" s="481"/>
      <c r="G6" s="481"/>
      <c r="H6" s="481"/>
      <c r="I6" s="481"/>
      <c r="J6" s="481"/>
      <c r="K6" s="481"/>
      <c r="L6" s="481"/>
      <c r="M6" s="481"/>
      <c r="N6" s="481"/>
      <c r="O6" s="483"/>
      <c r="P6" s="483"/>
      <c r="Q6" s="484"/>
      <c r="R6" s="485"/>
      <c r="S6" s="481"/>
      <c r="T6" s="481"/>
      <c r="U6" s="481"/>
      <c r="V6" s="481"/>
      <c r="X6" s="494"/>
      <c r="Y6" s="479"/>
      <c r="AB6" s="492"/>
      <c r="AC6" s="478"/>
      <c r="AD6" s="479"/>
    </row>
    <row r="7" s="489" customFormat="true" ht="15.75" hidden="false" customHeight="true" outlineLevel="0" collapsed="false">
      <c r="A7" s="496" t="s">
        <v>23</v>
      </c>
      <c r="B7" s="496"/>
      <c r="C7" s="496"/>
      <c r="D7" s="496"/>
      <c r="E7" s="496"/>
      <c r="F7" s="496"/>
      <c r="G7" s="496"/>
      <c r="H7" s="496"/>
      <c r="I7" s="496"/>
      <c r="J7" s="496"/>
      <c r="K7" s="496"/>
      <c r="L7" s="496"/>
      <c r="M7" s="497" t="s">
        <v>1055</v>
      </c>
      <c r="N7" s="497" t="s">
        <v>508</v>
      </c>
      <c r="O7" s="497" t="s">
        <v>509</v>
      </c>
      <c r="P7" s="497" t="s">
        <v>231</v>
      </c>
      <c r="Q7" s="498" t="s">
        <v>1056</v>
      </c>
      <c r="R7" s="498" t="s">
        <v>1057</v>
      </c>
      <c r="S7" s="499" t="s">
        <v>1023</v>
      </c>
      <c r="T7" s="499"/>
      <c r="U7" s="499"/>
      <c r="V7" s="499"/>
      <c r="X7" s="500"/>
      <c r="Y7" s="501"/>
      <c r="AC7" s="478"/>
      <c r="AD7" s="479"/>
    </row>
    <row r="8" customFormat="false" ht="15.75" hidden="false" customHeight="true" outlineLevel="0" collapsed="false">
      <c r="A8" s="496"/>
      <c r="B8" s="496"/>
      <c r="C8" s="496"/>
      <c r="D8" s="496"/>
      <c r="E8" s="496"/>
      <c r="F8" s="496"/>
      <c r="G8" s="496"/>
      <c r="H8" s="496"/>
      <c r="I8" s="496"/>
      <c r="J8" s="496"/>
      <c r="K8" s="496"/>
      <c r="L8" s="496"/>
      <c r="M8" s="497"/>
      <c r="N8" s="497"/>
      <c r="O8" s="497"/>
      <c r="P8" s="497"/>
      <c r="Q8" s="498"/>
      <c r="R8" s="498"/>
      <c r="S8" s="502" t="s">
        <v>1058</v>
      </c>
      <c r="T8" s="502" t="s">
        <v>1059</v>
      </c>
      <c r="U8" s="502"/>
      <c r="V8" s="502" t="s">
        <v>1060</v>
      </c>
      <c r="X8" s="503"/>
      <c r="Y8" s="190"/>
      <c r="AB8" s="196"/>
    </row>
    <row r="9" customFormat="false" ht="15.75" hidden="false" customHeight="true" outlineLevel="0" collapsed="false">
      <c r="A9" s="496"/>
      <c r="B9" s="496"/>
      <c r="C9" s="496"/>
      <c r="D9" s="496"/>
      <c r="E9" s="496"/>
      <c r="F9" s="496"/>
      <c r="G9" s="496"/>
      <c r="H9" s="496"/>
      <c r="I9" s="496"/>
      <c r="J9" s="496"/>
      <c r="K9" s="496"/>
      <c r="L9" s="496"/>
      <c r="M9" s="497"/>
      <c r="N9" s="497"/>
      <c r="O9" s="497"/>
      <c r="P9" s="497"/>
      <c r="Q9" s="498"/>
      <c r="R9" s="498"/>
      <c r="S9" s="502"/>
      <c r="T9" s="502"/>
      <c r="U9" s="502"/>
      <c r="V9" s="502"/>
      <c r="X9" s="503"/>
      <c r="Y9" s="190"/>
    </row>
    <row r="10" customFormat="false" ht="96" hidden="false" customHeight="true" outlineLevel="0" collapsed="false">
      <c r="A10" s="496"/>
      <c r="B10" s="496"/>
      <c r="C10" s="496"/>
      <c r="D10" s="496"/>
      <c r="E10" s="496"/>
      <c r="F10" s="496"/>
      <c r="G10" s="496"/>
      <c r="H10" s="496"/>
      <c r="I10" s="496"/>
      <c r="J10" s="496"/>
      <c r="K10" s="496"/>
      <c r="L10" s="496"/>
      <c r="M10" s="497"/>
      <c r="N10" s="497"/>
      <c r="O10" s="497"/>
      <c r="P10" s="497"/>
      <c r="Q10" s="498"/>
      <c r="R10" s="498"/>
      <c r="S10" s="502"/>
      <c r="T10" s="502"/>
      <c r="U10" s="502"/>
      <c r="V10" s="502"/>
      <c r="X10" s="503"/>
      <c r="Y10" s="190"/>
    </row>
    <row r="11" s="508" customFormat="true" ht="15.75" hidden="false" customHeight="true" outlineLevel="0" collapsed="false">
      <c r="A11" s="504"/>
      <c r="B11" s="505"/>
      <c r="C11" s="505"/>
      <c r="D11" s="505"/>
      <c r="E11" s="505"/>
      <c r="F11" s="505"/>
      <c r="G11" s="506" t="n">
        <v>1</v>
      </c>
      <c r="H11" s="505"/>
      <c r="I11" s="505"/>
      <c r="J11" s="505"/>
      <c r="K11" s="505"/>
      <c r="L11" s="505"/>
      <c r="M11" s="507" t="n">
        <f aca="false">G11+1</f>
        <v>2</v>
      </c>
      <c r="N11" s="507"/>
      <c r="O11" s="507" t="n">
        <f aca="false">M11+1</f>
        <v>3</v>
      </c>
      <c r="P11" s="507" t="n">
        <f aca="false">O11+1</f>
        <v>4</v>
      </c>
      <c r="Q11" s="507" t="n">
        <f aca="false">P11+1</f>
        <v>5</v>
      </c>
      <c r="R11" s="507" t="n">
        <f aca="false">Q11+1</f>
        <v>6</v>
      </c>
      <c r="S11" s="507" t="n">
        <f aca="false">R11+1</f>
        <v>7</v>
      </c>
      <c r="T11" s="507" t="n">
        <f aca="false">S11+1</f>
        <v>8</v>
      </c>
      <c r="U11" s="507" t="n">
        <f aca="false">T11+1</f>
        <v>9</v>
      </c>
      <c r="V11" s="507" t="n">
        <f aca="false">U11+1</f>
        <v>10</v>
      </c>
      <c r="AC11" s="509"/>
      <c r="AD11" s="510"/>
    </row>
    <row r="12" customFormat="false" ht="20.25" hidden="false" customHeight="true" outlineLevel="0" collapsed="false">
      <c r="A12" s="511" t="s">
        <v>1061</v>
      </c>
      <c r="B12" s="511"/>
      <c r="C12" s="511"/>
      <c r="D12" s="511"/>
      <c r="E12" s="511"/>
      <c r="F12" s="511"/>
      <c r="G12" s="511"/>
      <c r="H12" s="511"/>
      <c r="I12" s="511"/>
      <c r="J12" s="511"/>
      <c r="K12" s="511"/>
      <c r="L12" s="511"/>
      <c r="M12" s="512"/>
      <c r="N12" s="513"/>
      <c r="O12" s="514" t="n">
        <v>112</v>
      </c>
      <c r="P12" s="515" t="s">
        <v>34</v>
      </c>
      <c r="Q12" s="516"/>
      <c r="R12" s="517" t="n">
        <f aca="false">SUM(R13:R18)</f>
        <v>5700</v>
      </c>
      <c r="S12" s="517" t="n">
        <f aca="false">SUM(S13:S18)</f>
        <v>5700</v>
      </c>
      <c r="T12" s="517" t="n">
        <f aca="false">SUM(T13:T18)</f>
        <v>0</v>
      </c>
      <c r="U12" s="517" t="n">
        <f aca="false">SUM(U13:U18)</f>
        <v>0</v>
      </c>
      <c r="V12" s="517" t="n">
        <f aca="false">SUM(V13:V18)</f>
        <v>0</v>
      </c>
    </row>
    <row r="13" s="489" customFormat="true" ht="15.75" hidden="false" customHeight="false" outlineLevel="0" collapsed="false">
      <c r="A13" s="518" t="s">
        <v>1062</v>
      </c>
      <c r="B13" s="518"/>
      <c r="C13" s="518"/>
      <c r="D13" s="519"/>
      <c r="E13" s="520" t="s">
        <v>1063</v>
      </c>
      <c r="F13" s="520" t="s">
        <v>1064</v>
      </c>
      <c r="G13" s="521" t="n">
        <v>65</v>
      </c>
      <c r="H13" s="520" t="s">
        <v>1065</v>
      </c>
      <c r="I13" s="522"/>
      <c r="J13" s="523"/>
      <c r="K13" s="520"/>
      <c r="L13" s="518"/>
      <c r="M13" s="524"/>
      <c r="N13" s="525" t="s">
        <v>1066</v>
      </c>
      <c r="O13" s="526" t="n">
        <v>112</v>
      </c>
      <c r="P13" s="527" t="n">
        <v>266</v>
      </c>
      <c r="Q13" s="528" t="n">
        <v>12</v>
      </c>
      <c r="R13" s="529" t="n">
        <f aca="false">SUM(S13,T13,U13,V13)</f>
        <v>0</v>
      </c>
      <c r="S13" s="529"/>
      <c r="T13" s="529"/>
      <c r="U13" s="529"/>
      <c r="V13" s="529"/>
      <c r="AC13" s="478"/>
      <c r="AD13" s="479"/>
    </row>
    <row r="14" s="489" customFormat="true" ht="15.75" hidden="false" customHeight="false" outlineLevel="0" collapsed="false">
      <c r="A14" s="481" t="s">
        <v>1062</v>
      </c>
      <c r="B14" s="481"/>
      <c r="C14" s="481"/>
      <c r="D14" s="530"/>
      <c r="E14" s="522" t="s">
        <v>1063</v>
      </c>
      <c r="F14" s="522" t="s">
        <v>1064</v>
      </c>
      <c r="G14" s="531" t="n">
        <v>65</v>
      </c>
      <c r="H14" s="522" t="s">
        <v>1065</v>
      </c>
      <c r="I14" s="522"/>
      <c r="J14" s="532"/>
      <c r="K14" s="522"/>
      <c r="L14" s="481"/>
      <c r="M14" s="524"/>
      <c r="N14" s="525" t="s">
        <v>1066</v>
      </c>
      <c r="O14" s="526" t="n">
        <v>112</v>
      </c>
      <c r="P14" s="527" t="n">
        <v>266</v>
      </c>
      <c r="Q14" s="528" t="n">
        <v>12</v>
      </c>
      <c r="R14" s="529" t="n">
        <f aca="false">SUM(S14,T14,U14,V14)</f>
        <v>0</v>
      </c>
      <c r="S14" s="529"/>
      <c r="T14" s="529"/>
      <c r="U14" s="529"/>
      <c r="V14" s="529"/>
      <c r="AC14" s="478"/>
      <c r="AD14" s="479"/>
    </row>
    <row r="15" s="489" customFormat="true" ht="15.75" hidden="false" customHeight="false" outlineLevel="0" collapsed="false">
      <c r="A15" s="481" t="s">
        <v>1067</v>
      </c>
      <c r="B15" s="481"/>
      <c r="C15" s="481"/>
      <c r="D15" s="522"/>
      <c r="E15" s="522"/>
      <c r="F15" s="522"/>
      <c r="G15" s="532"/>
      <c r="H15" s="522"/>
      <c r="I15" s="522"/>
      <c r="J15" s="532"/>
      <c r="K15" s="522"/>
      <c r="L15" s="481"/>
      <c r="M15" s="524"/>
      <c r="N15" s="525"/>
      <c r="O15" s="526" t="n">
        <v>112</v>
      </c>
      <c r="P15" s="527" t="n">
        <v>226</v>
      </c>
      <c r="Q15" s="528"/>
      <c r="R15" s="529" t="n">
        <f aca="false">SUM(S15,T15,U15,V15)</f>
        <v>0</v>
      </c>
      <c r="S15" s="529"/>
      <c r="T15" s="529"/>
      <c r="U15" s="529"/>
      <c r="V15" s="529"/>
      <c r="AC15" s="478"/>
      <c r="AD15" s="479"/>
    </row>
    <row r="16" s="489" customFormat="true" ht="15.75" hidden="false" customHeight="false" outlineLevel="0" collapsed="false">
      <c r="A16" s="481" t="s">
        <v>1068</v>
      </c>
      <c r="B16" s="481"/>
      <c r="C16" s="481"/>
      <c r="D16" s="522"/>
      <c r="E16" s="522"/>
      <c r="F16" s="522"/>
      <c r="G16" s="532"/>
      <c r="H16" s="522"/>
      <c r="I16" s="522"/>
      <c r="J16" s="532"/>
      <c r="K16" s="522"/>
      <c r="L16" s="481"/>
      <c r="M16" s="524"/>
      <c r="N16" s="525"/>
      <c r="O16" s="526" t="n">
        <v>112</v>
      </c>
      <c r="P16" s="527" t="n">
        <v>266</v>
      </c>
      <c r="Q16" s="528"/>
      <c r="R16" s="529" t="n">
        <f aca="false">SUM(S16,T16,U16,V16)</f>
        <v>0</v>
      </c>
      <c r="S16" s="529"/>
      <c r="T16" s="529"/>
      <c r="U16" s="529"/>
      <c r="V16" s="529"/>
      <c r="AC16" s="478"/>
      <c r="AD16" s="479"/>
    </row>
    <row r="17" s="489" customFormat="true" ht="15.75" hidden="false" customHeight="false" outlineLevel="0" collapsed="false">
      <c r="A17" s="481" t="s">
        <v>1069</v>
      </c>
      <c r="B17" s="481"/>
      <c r="C17" s="530" t="n">
        <v>1</v>
      </c>
      <c r="D17" s="530" t="n">
        <v>1</v>
      </c>
      <c r="E17" s="530"/>
      <c r="F17" s="530"/>
      <c r="G17" s="522" t="s">
        <v>1070</v>
      </c>
      <c r="H17" s="531" t="n">
        <v>2300</v>
      </c>
      <c r="I17" s="531" t="n">
        <v>3400</v>
      </c>
      <c r="J17" s="531"/>
      <c r="K17" s="531"/>
      <c r="L17" s="522" t="s">
        <v>1065</v>
      </c>
      <c r="M17" s="533"/>
      <c r="N17" s="534" t="s">
        <v>531</v>
      </c>
      <c r="O17" s="526" t="n">
        <v>112</v>
      </c>
      <c r="P17" s="527" t="n">
        <v>226</v>
      </c>
      <c r="Q17" s="528"/>
      <c r="R17" s="529" t="n">
        <f aca="false">SUM(S17,T17,U17,V17)</f>
        <v>5700</v>
      </c>
      <c r="S17" s="529" t="n">
        <f aca="false">(C17*H17)+(D17*I17)</f>
        <v>5700</v>
      </c>
      <c r="T17" s="529"/>
      <c r="U17" s="529"/>
      <c r="V17" s="529"/>
      <c r="AC17" s="478"/>
      <c r="AD17" s="479"/>
    </row>
    <row r="18" s="489" customFormat="true" ht="15.75" hidden="false" customHeight="false" outlineLevel="0" collapsed="false">
      <c r="A18" s="481" t="s">
        <v>1071</v>
      </c>
      <c r="B18" s="535"/>
      <c r="C18" s="535"/>
      <c r="D18" s="535"/>
      <c r="E18" s="535"/>
      <c r="F18" s="535"/>
      <c r="G18" s="535"/>
      <c r="H18" s="536"/>
      <c r="I18" s="536"/>
      <c r="J18" s="536"/>
      <c r="K18" s="537"/>
      <c r="L18" s="536"/>
      <c r="M18" s="538"/>
      <c r="N18" s="539"/>
      <c r="O18" s="526" t="n">
        <v>112</v>
      </c>
      <c r="P18" s="527" t="n">
        <v>226</v>
      </c>
      <c r="Q18" s="528"/>
      <c r="R18" s="529" t="n">
        <f aca="false">SUM(S18,T18,U18,V18)</f>
        <v>0</v>
      </c>
      <c r="S18" s="529"/>
      <c r="T18" s="529"/>
      <c r="U18" s="529"/>
      <c r="V18" s="529"/>
      <c r="AC18" s="478"/>
      <c r="AD18" s="479"/>
    </row>
    <row r="19" customFormat="false" ht="20.25" hidden="false" customHeight="true" outlineLevel="0" collapsed="false">
      <c r="A19" s="511" t="s">
        <v>1072</v>
      </c>
      <c r="B19" s="511"/>
      <c r="C19" s="511"/>
      <c r="D19" s="511"/>
      <c r="E19" s="511"/>
      <c r="F19" s="511"/>
      <c r="G19" s="511"/>
      <c r="H19" s="511"/>
      <c r="I19" s="511"/>
      <c r="J19" s="511"/>
      <c r="K19" s="511"/>
      <c r="L19" s="511"/>
      <c r="M19" s="512"/>
      <c r="N19" s="513"/>
      <c r="O19" s="514" t="n">
        <v>113</v>
      </c>
      <c r="P19" s="515" t="s">
        <v>34</v>
      </c>
      <c r="Q19" s="516"/>
      <c r="R19" s="517" t="n">
        <f aca="false">SUM(R20:R21)</f>
        <v>0</v>
      </c>
      <c r="S19" s="517" t="n">
        <f aca="false">SUM(S20:S21)</f>
        <v>0</v>
      </c>
      <c r="T19" s="517" t="n">
        <f aca="false">SUM(T20:T21)</f>
        <v>0</v>
      </c>
      <c r="U19" s="517" t="n">
        <f aca="false">SUM(U20:U21)</f>
        <v>0</v>
      </c>
      <c r="V19" s="517" t="n">
        <f aca="false">SUM(V20:V21)</f>
        <v>0</v>
      </c>
    </row>
    <row r="20" s="489" customFormat="true" ht="15.75" hidden="false" customHeight="false" outlineLevel="1" collapsed="false">
      <c r="A20" s="481"/>
      <c r="B20" s="481"/>
      <c r="C20" s="481"/>
      <c r="D20" s="522"/>
      <c r="E20" s="522"/>
      <c r="F20" s="522"/>
      <c r="G20" s="532"/>
      <c r="H20" s="522"/>
      <c r="I20" s="522"/>
      <c r="J20" s="532"/>
      <c r="K20" s="522"/>
      <c r="L20" s="481"/>
      <c r="M20" s="524"/>
      <c r="N20" s="525"/>
      <c r="O20" s="526" t="n">
        <v>113</v>
      </c>
      <c r="P20" s="527" t="n">
        <v>226</v>
      </c>
      <c r="Q20" s="528"/>
      <c r="R20" s="529" t="n">
        <f aca="false">SUM(S20,T20,U20,V20)</f>
        <v>0</v>
      </c>
      <c r="S20" s="529"/>
      <c r="T20" s="529"/>
      <c r="U20" s="529"/>
      <c r="V20" s="529"/>
      <c r="AC20" s="478"/>
      <c r="AD20" s="479"/>
    </row>
    <row r="21" s="489" customFormat="true" ht="15.75" hidden="false" customHeight="false" outlineLevel="1" collapsed="false">
      <c r="A21" s="481"/>
      <c r="B21" s="481"/>
      <c r="C21" s="481"/>
      <c r="D21" s="522"/>
      <c r="E21" s="522"/>
      <c r="F21" s="522"/>
      <c r="G21" s="532"/>
      <c r="H21" s="522"/>
      <c r="I21" s="522"/>
      <c r="J21" s="532"/>
      <c r="K21" s="522"/>
      <c r="L21" s="481"/>
      <c r="M21" s="524"/>
      <c r="N21" s="525"/>
      <c r="O21" s="526" t="n">
        <v>113</v>
      </c>
      <c r="P21" s="527" t="n">
        <v>226</v>
      </c>
      <c r="Q21" s="528"/>
      <c r="R21" s="529" t="n">
        <f aca="false">SUM(S21,T21,U21,V21)</f>
        <v>0</v>
      </c>
      <c r="S21" s="529"/>
      <c r="T21" s="529"/>
      <c r="U21" s="529"/>
      <c r="V21" s="529"/>
      <c r="AC21" s="478"/>
      <c r="AD21" s="479"/>
    </row>
    <row r="22" customFormat="false" ht="20.25" hidden="false" customHeight="true" outlineLevel="0" collapsed="false">
      <c r="A22" s="511" t="s">
        <v>1073</v>
      </c>
      <c r="B22" s="511"/>
      <c r="C22" s="511"/>
      <c r="D22" s="511"/>
      <c r="E22" s="511"/>
      <c r="F22" s="511"/>
      <c r="G22" s="511"/>
      <c r="H22" s="511"/>
      <c r="I22" s="511"/>
      <c r="J22" s="511"/>
      <c r="K22" s="511"/>
      <c r="L22" s="511"/>
      <c r="M22" s="512"/>
      <c r="N22" s="513"/>
      <c r="O22" s="514" t="n">
        <v>243</v>
      </c>
      <c r="P22" s="515" t="s">
        <v>34</v>
      </c>
      <c r="Q22" s="516"/>
      <c r="R22" s="517" t="n">
        <f aca="false">SUM(R23:R24)</f>
        <v>0</v>
      </c>
      <c r="S22" s="517" t="n">
        <f aca="false">SUM(S23:S24)</f>
        <v>0</v>
      </c>
      <c r="T22" s="517" t="n">
        <f aca="false">SUM(T23:T24)</f>
        <v>0</v>
      </c>
      <c r="U22" s="517" t="n">
        <f aca="false">SUM(U23:U24)</f>
        <v>0</v>
      </c>
      <c r="V22" s="517" t="n">
        <f aca="false">SUM(V23:V24)</f>
        <v>0</v>
      </c>
    </row>
    <row r="23" s="489" customFormat="true" ht="15.75" hidden="false" customHeight="false" outlineLevel="1" collapsed="false">
      <c r="A23" s="481" t="s">
        <v>1074</v>
      </c>
      <c r="B23" s="481"/>
      <c r="C23" s="481"/>
      <c r="D23" s="522"/>
      <c r="E23" s="522"/>
      <c r="F23" s="522"/>
      <c r="G23" s="532"/>
      <c r="H23" s="522"/>
      <c r="I23" s="522"/>
      <c r="J23" s="532"/>
      <c r="K23" s="522"/>
      <c r="L23" s="481"/>
      <c r="M23" s="524"/>
      <c r="N23" s="525"/>
      <c r="O23" s="526" t="n">
        <v>243</v>
      </c>
      <c r="P23" s="527" t="n">
        <v>226</v>
      </c>
      <c r="Q23" s="528"/>
      <c r="R23" s="529" t="n">
        <f aca="false">SUM(S23,T23,U23,V23)</f>
        <v>0</v>
      </c>
      <c r="S23" s="529"/>
      <c r="T23" s="529"/>
      <c r="U23" s="529"/>
      <c r="V23" s="529"/>
      <c r="AC23" s="478"/>
      <c r="AD23" s="479"/>
    </row>
    <row r="24" s="489" customFormat="true" ht="15.75" hidden="false" customHeight="false" outlineLevel="1" collapsed="false">
      <c r="A24" s="481"/>
      <c r="B24" s="481"/>
      <c r="C24" s="481"/>
      <c r="D24" s="522"/>
      <c r="E24" s="522"/>
      <c r="F24" s="522"/>
      <c r="G24" s="532"/>
      <c r="H24" s="522"/>
      <c r="I24" s="522"/>
      <c r="J24" s="532"/>
      <c r="K24" s="522"/>
      <c r="L24" s="481"/>
      <c r="M24" s="524"/>
      <c r="N24" s="525"/>
      <c r="O24" s="526" t="n">
        <v>243</v>
      </c>
      <c r="P24" s="527" t="n">
        <v>226</v>
      </c>
      <c r="Q24" s="528"/>
      <c r="R24" s="529" t="n">
        <f aca="false">SUM(S24,T24,U24,V24)</f>
        <v>0</v>
      </c>
      <c r="S24" s="529"/>
      <c r="T24" s="529"/>
      <c r="U24" s="529"/>
      <c r="V24" s="529"/>
      <c r="AC24" s="478"/>
      <c r="AD24" s="479"/>
    </row>
    <row r="25" customFormat="false" ht="20.25" hidden="false" customHeight="true" outlineLevel="0" collapsed="false">
      <c r="A25" s="511" t="s">
        <v>1075</v>
      </c>
      <c r="B25" s="511"/>
      <c r="C25" s="511"/>
      <c r="D25" s="511"/>
      <c r="E25" s="511"/>
      <c r="F25" s="511"/>
      <c r="G25" s="511"/>
      <c r="H25" s="511"/>
      <c r="I25" s="511"/>
      <c r="J25" s="511"/>
      <c r="K25" s="511"/>
      <c r="L25" s="511"/>
      <c r="M25" s="512"/>
      <c r="N25" s="513"/>
      <c r="O25" s="514" t="n">
        <v>321</v>
      </c>
      <c r="P25" s="515" t="s">
        <v>34</v>
      </c>
      <c r="Q25" s="516"/>
      <c r="R25" s="517" t="n">
        <f aca="false">SUM(R26:R29)</f>
        <v>0</v>
      </c>
      <c r="S25" s="517" t="n">
        <f aca="false">SUM(S26:S29)</f>
        <v>0</v>
      </c>
      <c r="T25" s="517" t="n">
        <f aca="false">SUM(T26:T29)</f>
        <v>0</v>
      </c>
      <c r="U25" s="517" t="n">
        <f aca="false">SUM(U26:U29)</f>
        <v>0</v>
      </c>
      <c r="V25" s="517" t="n">
        <f aca="false">SUM(V26:V29)</f>
        <v>0</v>
      </c>
      <c r="W25" s="188" t="s">
        <v>1076</v>
      </c>
    </row>
    <row r="26" s="489" customFormat="true" ht="15.75" hidden="false" customHeight="false" outlineLevel="0" collapsed="false">
      <c r="A26" s="481" t="s">
        <v>1077</v>
      </c>
      <c r="B26" s="481"/>
      <c r="C26" s="481"/>
      <c r="D26" s="522"/>
      <c r="E26" s="522"/>
      <c r="F26" s="522"/>
      <c r="G26" s="532"/>
      <c r="H26" s="522"/>
      <c r="I26" s="522"/>
      <c r="J26" s="532"/>
      <c r="K26" s="522"/>
      <c r="L26" s="481"/>
      <c r="M26" s="524"/>
      <c r="N26" s="525"/>
      <c r="O26" s="526" t="n">
        <v>321</v>
      </c>
      <c r="P26" s="527" t="n">
        <v>264</v>
      </c>
      <c r="Q26" s="528"/>
      <c r="R26" s="529" t="n">
        <f aca="false">SUM(S26,T26,U26,V26)</f>
        <v>0</v>
      </c>
      <c r="S26" s="529"/>
      <c r="T26" s="529"/>
      <c r="U26" s="529"/>
      <c r="V26" s="529"/>
      <c r="AC26" s="478"/>
      <c r="AD26" s="479"/>
    </row>
    <row r="27" s="489" customFormat="true" ht="15.75" hidden="false" customHeight="false" outlineLevel="0" collapsed="false">
      <c r="A27" s="481" t="s">
        <v>1078</v>
      </c>
      <c r="B27" s="481"/>
      <c r="C27" s="481"/>
      <c r="D27" s="522"/>
      <c r="E27" s="522"/>
      <c r="F27" s="522"/>
      <c r="G27" s="540"/>
      <c r="H27" s="541" t="s">
        <v>1079</v>
      </c>
      <c r="I27" s="541" t="s">
        <v>1064</v>
      </c>
      <c r="J27" s="540"/>
      <c r="K27" s="522" t="s">
        <v>1065</v>
      </c>
      <c r="L27" s="481"/>
      <c r="M27" s="524"/>
      <c r="N27" s="525"/>
      <c r="O27" s="526" t="n">
        <v>321</v>
      </c>
      <c r="P27" s="527" t="n">
        <v>296</v>
      </c>
      <c r="Q27" s="528"/>
      <c r="R27" s="529" t="n">
        <f aca="false">SUM(S27,T27,U27,V27)</f>
        <v>0</v>
      </c>
      <c r="S27" s="529"/>
      <c r="T27" s="529"/>
      <c r="U27" s="529"/>
      <c r="V27" s="529"/>
      <c r="X27" s="542"/>
      <c r="Y27" s="543"/>
      <c r="AC27" s="478"/>
      <c r="AD27" s="479"/>
    </row>
    <row r="28" s="489" customFormat="true" ht="15.75" hidden="false" customHeight="false" outlineLevel="0" collapsed="false">
      <c r="A28" s="481" t="s">
        <v>1080</v>
      </c>
      <c r="B28" s="481"/>
      <c r="C28" s="481"/>
      <c r="D28" s="522"/>
      <c r="E28" s="522"/>
      <c r="F28" s="522"/>
      <c r="G28" s="532"/>
      <c r="H28" s="522"/>
      <c r="I28" s="522"/>
      <c r="J28" s="532"/>
      <c r="K28" s="522"/>
      <c r="L28" s="481"/>
      <c r="M28" s="524"/>
      <c r="N28" s="525"/>
      <c r="O28" s="526" t="n">
        <v>321</v>
      </c>
      <c r="P28" s="527" t="n">
        <v>264</v>
      </c>
      <c r="Q28" s="528"/>
      <c r="R28" s="529" t="n">
        <f aca="false">SUM(S28,T28,U28,V28)</f>
        <v>0</v>
      </c>
      <c r="S28" s="529"/>
      <c r="T28" s="529"/>
      <c r="U28" s="529"/>
      <c r="V28" s="529"/>
      <c r="AC28" s="478"/>
      <c r="AD28" s="479"/>
    </row>
    <row r="29" s="489" customFormat="true" ht="15.75" hidden="false" customHeight="false" outlineLevel="0" collapsed="false">
      <c r="A29" s="481" t="s">
        <v>1081</v>
      </c>
      <c r="B29" s="481"/>
      <c r="C29" s="481"/>
      <c r="D29" s="522"/>
      <c r="E29" s="522"/>
      <c r="F29" s="522"/>
      <c r="G29" s="532"/>
      <c r="H29" s="522"/>
      <c r="I29" s="522"/>
      <c r="J29" s="532"/>
      <c r="K29" s="522"/>
      <c r="L29" s="481"/>
      <c r="M29" s="524"/>
      <c r="N29" s="525"/>
      <c r="O29" s="526" t="n">
        <v>321</v>
      </c>
      <c r="P29" s="527" t="n">
        <v>266</v>
      </c>
      <c r="Q29" s="528"/>
      <c r="R29" s="529" t="n">
        <f aca="false">SUM(S29,T29,U29,V29)</f>
        <v>0</v>
      </c>
      <c r="S29" s="529"/>
      <c r="T29" s="529"/>
      <c r="U29" s="529"/>
      <c r="V29" s="529"/>
      <c r="AC29" s="478"/>
      <c r="AD29" s="479"/>
    </row>
    <row r="30" customFormat="false" ht="20.25" hidden="false" customHeight="true" outlineLevel="0" collapsed="false">
      <c r="A30" s="511" t="s">
        <v>1082</v>
      </c>
      <c r="B30" s="511"/>
      <c r="C30" s="511"/>
      <c r="D30" s="511"/>
      <c r="E30" s="511"/>
      <c r="F30" s="511"/>
      <c r="G30" s="511"/>
      <c r="H30" s="511"/>
      <c r="I30" s="511"/>
      <c r="J30" s="511"/>
      <c r="K30" s="511"/>
      <c r="L30" s="511"/>
      <c r="M30" s="512"/>
      <c r="N30" s="513"/>
      <c r="O30" s="514" t="n">
        <v>851</v>
      </c>
      <c r="P30" s="515" t="s">
        <v>34</v>
      </c>
      <c r="Q30" s="516"/>
      <c r="R30" s="517" t="n">
        <f aca="false">SUM(R31,R34)</f>
        <v>2726500.00242116</v>
      </c>
      <c r="S30" s="517" t="n">
        <f aca="false">SUM(S31,S34)</f>
        <v>2726500.00242116</v>
      </c>
      <c r="T30" s="517" t="n">
        <f aca="false">SUM(T31,T34)</f>
        <v>0</v>
      </c>
      <c r="U30" s="517" t="n">
        <f aca="false">SUM(U31,U34)</f>
        <v>0</v>
      </c>
      <c r="V30" s="517" t="n">
        <f aca="false">SUM(V31,V34)</f>
        <v>0</v>
      </c>
    </row>
    <row r="31" s="196" customFormat="true" ht="15.75" hidden="false" customHeight="false" outlineLevel="0" collapsed="false">
      <c r="A31" s="544" t="s">
        <v>1083</v>
      </c>
      <c r="B31" s="545"/>
      <c r="C31" s="545"/>
      <c r="D31" s="545"/>
      <c r="E31" s="545"/>
      <c r="F31" s="545"/>
      <c r="G31" s="545"/>
      <c r="H31" s="545"/>
      <c r="I31" s="545"/>
      <c r="J31" s="545"/>
      <c r="K31" s="545"/>
      <c r="L31" s="545"/>
      <c r="M31" s="546"/>
      <c r="N31" s="547" t="s">
        <v>624</v>
      </c>
      <c r="O31" s="548" t="n">
        <v>851</v>
      </c>
      <c r="P31" s="549" t="n">
        <v>291</v>
      </c>
      <c r="Q31" s="550"/>
      <c r="R31" s="551" t="n">
        <f aca="false">SUM(S31,T31,U31,V31)</f>
        <v>2426921.99975438</v>
      </c>
      <c r="S31" s="551" t="n">
        <f aca="false">SUM(S32:S33)</f>
        <v>2426921.99975438</v>
      </c>
      <c r="T31" s="551" t="n">
        <f aca="false">SUM(T32:T33)</f>
        <v>0</v>
      </c>
      <c r="U31" s="551" t="n">
        <f aca="false">SUM(U32:U33)</f>
        <v>0</v>
      </c>
      <c r="V31" s="551" t="n">
        <f aca="false">SUM(V32:V33)</f>
        <v>0</v>
      </c>
      <c r="W31" s="188" t="s">
        <v>1084</v>
      </c>
      <c r="AC31" s="303"/>
      <c r="AD31" s="474"/>
    </row>
    <row r="32" customFormat="false" ht="15.75" hidden="false" customHeight="false" outlineLevel="1" collapsed="false">
      <c r="A32" s="552" t="s">
        <v>1085</v>
      </c>
      <c r="B32" s="541"/>
      <c r="C32" s="541"/>
      <c r="D32" s="540" t="n">
        <v>221001353.16</v>
      </c>
      <c r="E32" s="522" t="s">
        <v>1065</v>
      </c>
      <c r="F32" s="541" t="s">
        <v>1064</v>
      </c>
      <c r="G32" s="553" t="n">
        <v>2.2</v>
      </c>
      <c r="H32" s="541" t="s">
        <v>1086</v>
      </c>
      <c r="I32" s="541"/>
      <c r="J32" s="541"/>
      <c r="K32" s="541"/>
      <c r="L32" s="541"/>
      <c r="M32" s="554"/>
      <c r="N32" s="555"/>
      <c r="O32" s="556"/>
      <c r="P32" s="557"/>
      <c r="Q32" s="550" t="n">
        <v>3</v>
      </c>
      <c r="R32" s="558" t="n">
        <f aca="false">SUM(S32,T32,U32,V32)</f>
        <v>2426921.99975438</v>
      </c>
      <c r="S32" s="558" t="n">
        <f aca="false">D32*G32%*49.915819417%</f>
        <v>2426921.99975438</v>
      </c>
      <c r="T32" s="558"/>
      <c r="U32" s="558"/>
      <c r="V32" s="558"/>
      <c r="AD32" s="479"/>
    </row>
    <row r="33" customFormat="false" ht="15.75" hidden="false" customHeight="false" outlineLevel="1" collapsed="false">
      <c r="A33" s="552" t="s">
        <v>1087</v>
      </c>
      <c r="B33" s="541"/>
      <c r="C33" s="541"/>
      <c r="D33" s="540"/>
      <c r="E33" s="522" t="s">
        <v>1065</v>
      </c>
      <c r="F33" s="541" t="s">
        <v>1064</v>
      </c>
      <c r="G33" s="553" t="n">
        <v>2.2</v>
      </c>
      <c r="H33" s="541" t="s">
        <v>1086</v>
      </c>
      <c r="I33" s="541"/>
      <c r="J33" s="541"/>
      <c r="K33" s="541"/>
      <c r="L33" s="541"/>
      <c r="M33" s="554"/>
      <c r="N33" s="555"/>
      <c r="O33" s="556"/>
      <c r="P33" s="557"/>
      <c r="Q33" s="550"/>
      <c r="R33" s="558" t="n">
        <f aca="false">SUM(S33,T33,U33,V33)</f>
        <v>0</v>
      </c>
      <c r="S33" s="558"/>
      <c r="T33" s="558"/>
      <c r="U33" s="558"/>
      <c r="V33" s="558"/>
    </row>
    <row r="34" s="196" customFormat="true" ht="15.75" hidden="false" customHeight="false" outlineLevel="0" collapsed="false">
      <c r="A34" s="559" t="s">
        <v>1088</v>
      </c>
      <c r="B34" s="560"/>
      <c r="C34" s="560"/>
      <c r="D34" s="560"/>
      <c r="E34" s="560"/>
      <c r="F34" s="560"/>
      <c r="G34" s="560"/>
      <c r="H34" s="560"/>
      <c r="I34" s="560"/>
      <c r="J34" s="560"/>
      <c r="K34" s="560"/>
      <c r="L34" s="560"/>
      <c r="M34" s="561"/>
      <c r="N34" s="562" t="s">
        <v>624</v>
      </c>
      <c r="O34" s="563" t="n">
        <v>851</v>
      </c>
      <c r="P34" s="564" t="n">
        <v>291</v>
      </c>
      <c r="Q34" s="550"/>
      <c r="R34" s="551" t="n">
        <f aca="false">SUM(S34,T34,U34,V34)</f>
        <v>299578.002666779</v>
      </c>
      <c r="S34" s="551" t="n">
        <f aca="false">SUM(S36,S38,S40)</f>
        <v>299578.002666779</v>
      </c>
      <c r="T34" s="551" t="n">
        <f aca="false">SUM(T36,T38,T40)</f>
        <v>0</v>
      </c>
      <c r="U34" s="551" t="n">
        <f aca="false">SUM(U36,U38,U40)</f>
        <v>0</v>
      </c>
      <c r="V34" s="551" t="n">
        <f aca="false">SUM(V36,V38,V40)</f>
        <v>0</v>
      </c>
      <c r="W34" s="188" t="s">
        <v>1084</v>
      </c>
      <c r="AC34" s="303"/>
      <c r="AD34" s="474"/>
    </row>
    <row r="35" s="196" customFormat="true" ht="15.75" hidden="false" customHeight="false" outlineLevel="1" collapsed="false">
      <c r="A35" s="565" t="s">
        <v>1089</v>
      </c>
      <c r="B35" s="566" t="s">
        <v>1090</v>
      </c>
      <c r="C35" s="567"/>
      <c r="D35" s="568" t="s">
        <v>1091</v>
      </c>
      <c r="E35" s="569" t="s">
        <v>1092</v>
      </c>
      <c r="F35" s="560"/>
      <c r="G35" s="567" t="n">
        <v>7690.41</v>
      </c>
      <c r="H35" s="568" t="s">
        <v>1093</v>
      </c>
      <c r="I35" s="540" t="n">
        <f aca="false">D36/G35</f>
        <v>3649.39999947987</v>
      </c>
      <c r="J35" s="568" t="s">
        <v>1065</v>
      </c>
      <c r="K35" s="560"/>
      <c r="L35" s="560"/>
      <c r="M35" s="561"/>
      <c r="N35" s="562"/>
      <c r="O35" s="563"/>
      <c r="P35" s="564"/>
      <c r="Q35" s="550"/>
      <c r="R35" s="558" t="s">
        <v>34</v>
      </c>
      <c r="S35" s="558" t="s">
        <v>34</v>
      </c>
      <c r="T35" s="558" t="s">
        <v>34</v>
      </c>
      <c r="U35" s="558" t="s">
        <v>34</v>
      </c>
      <c r="V35" s="558" t="s">
        <v>34</v>
      </c>
      <c r="W35" s="188"/>
      <c r="AC35" s="303"/>
      <c r="AD35" s="474"/>
    </row>
    <row r="36" s="196" customFormat="true" ht="15.75" hidden="false" customHeight="false" outlineLevel="1" collapsed="false">
      <c r="A36" s="570"/>
      <c r="B36" s="571"/>
      <c r="C36" s="571"/>
      <c r="D36" s="540" t="n">
        <v>28065382.25</v>
      </c>
      <c r="E36" s="522" t="s">
        <v>1065</v>
      </c>
      <c r="F36" s="541" t="s">
        <v>1064</v>
      </c>
      <c r="G36" s="553" t="n">
        <v>1.5</v>
      </c>
      <c r="H36" s="541" t="s">
        <v>1086</v>
      </c>
      <c r="I36" s="571"/>
      <c r="J36" s="560"/>
      <c r="K36" s="560"/>
      <c r="L36" s="560"/>
      <c r="M36" s="561"/>
      <c r="N36" s="562"/>
      <c r="O36" s="563"/>
      <c r="P36" s="564"/>
      <c r="Q36" s="550" t="n">
        <v>8</v>
      </c>
      <c r="R36" s="558" t="n">
        <f aca="false">SUM(S36,T36,U36,V36)</f>
        <v>299578.002666779</v>
      </c>
      <c r="S36" s="558" t="n">
        <f aca="false">D36*G36%*71.161927055%</f>
        <v>299578.002666779</v>
      </c>
      <c r="T36" s="558"/>
      <c r="U36" s="558"/>
      <c r="V36" s="558"/>
      <c r="AC36" s="303"/>
      <c r="AD36" s="474"/>
    </row>
    <row r="37" s="196" customFormat="true" ht="15.75" hidden="false" customHeight="false" outlineLevel="1" collapsed="false">
      <c r="A37" s="565" t="s">
        <v>1094</v>
      </c>
      <c r="B37" s="566"/>
      <c r="C37" s="567"/>
      <c r="D37" s="568" t="s">
        <v>1091</v>
      </c>
      <c r="E37" s="569"/>
      <c r="F37" s="541"/>
      <c r="G37" s="567"/>
      <c r="H37" s="568" t="s">
        <v>1093</v>
      </c>
      <c r="I37" s="540" t="e">
        <f aca="false">D38/G37</f>
        <v>#DIV/0!</v>
      </c>
      <c r="J37" s="568" t="s">
        <v>1065</v>
      </c>
      <c r="K37" s="560"/>
      <c r="L37" s="560"/>
      <c r="M37" s="561"/>
      <c r="N37" s="562"/>
      <c r="O37" s="563"/>
      <c r="P37" s="564"/>
      <c r="Q37" s="550"/>
      <c r="R37" s="558" t="s">
        <v>34</v>
      </c>
      <c r="S37" s="558" t="s">
        <v>34</v>
      </c>
      <c r="T37" s="558" t="s">
        <v>34</v>
      </c>
      <c r="U37" s="558" t="s">
        <v>34</v>
      </c>
      <c r="V37" s="558" t="s">
        <v>34</v>
      </c>
      <c r="Y37" s="230"/>
      <c r="AC37" s="303"/>
      <c r="AD37" s="474"/>
    </row>
    <row r="38" s="196" customFormat="true" ht="15.75" hidden="false" customHeight="false" outlineLevel="1" collapsed="false">
      <c r="A38" s="570"/>
      <c r="B38" s="571"/>
      <c r="C38" s="571"/>
      <c r="D38" s="540"/>
      <c r="E38" s="522" t="s">
        <v>1065</v>
      </c>
      <c r="F38" s="541" t="s">
        <v>1064</v>
      </c>
      <c r="G38" s="553" t="n">
        <v>1.5</v>
      </c>
      <c r="H38" s="541" t="s">
        <v>1086</v>
      </c>
      <c r="I38" s="571"/>
      <c r="J38" s="560"/>
      <c r="K38" s="560"/>
      <c r="L38" s="560"/>
      <c r="M38" s="561"/>
      <c r="N38" s="562"/>
      <c r="O38" s="563"/>
      <c r="P38" s="564"/>
      <c r="Q38" s="550"/>
      <c r="R38" s="558" t="n">
        <f aca="false">SUM(S38,T38,U38,V38)</f>
        <v>0</v>
      </c>
      <c r="S38" s="558"/>
      <c r="T38" s="558"/>
      <c r="U38" s="558"/>
      <c r="V38" s="558"/>
      <c r="X38" s="230"/>
      <c r="AC38" s="303"/>
      <c r="AD38" s="474"/>
    </row>
    <row r="39" s="196" customFormat="true" ht="15.75" hidden="false" customHeight="false" outlineLevel="1" collapsed="false">
      <c r="A39" s="565" t="s">
        <v>1094</v>
      </c>
      <c r="B39" s="566"/>
      <c r="C39" s="567"/>
      <c r="D39" s="568" t="s">
        <v>1091</v>
      </c>
      <c r="E39" s="569"/>
      <c r="F39" s="541"/>
      <c r="G39" s="567"/>
      <c r="H39" s="568" t="s">
        <v>1093</v>
      </c>
      <c r="I39" s="567"/>
      <c r="J39" s="568" t="s">
        <v>1065</v>
      </c>
      <c r="K39" s="560"/>
      <c r="L39" s="560"/>
      <c r="M39" s="561"/>
      <c r="N39" s="562"/>
      <c r="O39" s="563"/>
      <c r="P39" s="564"/>
      <c r="Q39" s="550"/>
      <c r="R39" s="558" t="s">
        <v>34</v>
      </c>
      <c r="S39" s="558" t="s">
        <v>34</v>
      </c>
      <c r="T39" s="558" t="s">
        <v>34</v>
      </c>
      <c r="U39" s="558" t="s">
        <v>34</v>
      </c>
      <c r="V39" s="558" t="s">
        <v>34</v>
      </c>
      <c r="AC39" s="303"/>
      <c r="AD39" s="474"/>
    </row>
    <row r="40" s="196" customFormat="true" ht="15.75" hidden="false" customHeight="false" outlineLevel="1" collapsed="false">
      <c r="A40" s="572"/>
      <c r="B40" s="573"/>
      <c r="C40" s="573"/>
      <c r="D40" s="574" t="n">
        <f aca="false">ROUND(G39*I39,0)</f>
        <v>0</v>
      </c>
      <c r="E40" s="536" t="s">
        <v>1065</v>
      </c>
      <c r="F40" s="575" t="s">
        <v>1064</v>
      </c>
      <c r="G40" s="576"/>
      <c r="H40" s="575" t="s">
        <v>1086</v>
      </c>
      <c r="I40" s="573"/>
      <c r="J40" s="573"/>
      <c r="K40" s="573"/>
      <c r="L40" s="573"/>
      <c r="M40" s="577"/>
      <c r="N40" s="578"/>
      <c r="O40" s="579"/>
      <c r="P40" s="580"/>
      <c r="Q40" s="550"/>
      <c r="R40" s="558" t="n">
        <f aca="false">SUM(S40,T40,U40,V40)</f>
        <v>0</v>
      </c>
      <c r="S40" s="558"/>
      <c r="T40" s="558"/>
      <c r="U40" s="558"/>
      <c r="V40" s="558"/>
      <c r="X40" s="230"/>
      <c r="AC40" s="303"/>
      <c r="AD40" s="474"/>
    </row>
    <row r="41" customFormat="false" ht="20.25" hidden="false" customHeight="true" outlineLevel="0" collapsed="false">
      <c r="A41" s="511" t="s">
        <v>1095</v>
      </c>
      <c r="B41" s="511"/>
      <c r="C41" s="511"/>
      <c r="D41" s="511"/>
      <c r="E41" s="511"/>
      <c r="F41" s="511"/>
      <c r="G41" s="511"/>
      <c r="H41" s="511"/>
      <c r="I41" s="511"/>
      <c r="J41" s="511"/>
      <c r="K41" s="511"/>
      <c r="L41" s="511"/>
      <c r="M41" s="512"/>
      <c r="N41" s="513"/>
      <c r="O41" s="514" t="n">
        <v>852</v>
      </c>
      <c r="P41" s="515" t="s">
        <v>34</v>
      </c>
      <c r="Q41" s="516"/>
      <c r="R41" s="517" t="n">
        <f aca="false">SUM(R42:R46)</f>
        <v>0</v>
      </c>
      <c r="S41" s="517" t="n">
        <f aca="false">SUM(S42:S46)</f>
        <v>0</v>
      </c>
      <c r="T41" s="517" t="n">
        <f aca="false">SUM(T42:T46)</f>
        <v>0</v>
      </c>
      <c r="U41" s="517" t="n">
        <f aca="false">SUM(U42:U46)</f>
        <v>0</v>
      </c>
      <c r="V41" s="517" t="n">
        <f aca="false">SUM(V42:V46)</f>
        <v>0</v>
      </c>
    </row>
    <row r="42" s="196" customFormat="true" ht="15.75" hidden="false" customHeight="false" outlineLevel="0" collapsed="false">
      <c r="A42" s="559" t="s">
        <v>1096</v>
      </c>
      <c r="B42" s="560"/>
      <c r="C42" s="560"/>
      <c r="D42" s="560"/>
      <c r="E42" s="560"/>
      <c r="F42" s="560"/>
      <c r="G42" s="560"/>
      <c r="H42" s="560"/>
      <c r="I42" s="560"/>
      <c r="J42" s="560"/>
      <c r="K42" s="560"/>
      <c r="L42" s="560"/>
      <c r="M42" s="561"/>
      <c r="N42" s="562" t="s">
        <v>617</v>
      </c>
      <c r="O42" s="563" t="n">
        <v>852</v>
      </c>
      <c r="P42" s="564" t="n">
        <v>291</v>
      </c>
      <c r="Q42" s="550"/>
      <c r="R42" s="551" t="n">
        <f aca="false">SUM(S42,T42,U42,V42)</f>
        <v>0</v>
      </c>
      <c r="S42" s="551"/>
      <c r="T42" s="551"/>
      <c r="U42" s="551"/>
      <c r="V42" s="551"/>
      <c r="AC42" s="303"/>
      <c r="AD42" s="474"/>
    </row>
    <row r="43" s="196" customFormat="true" ht="15.75" hidden="false" customHeight="false" outlineLevel="0" collapsed="false">
      <c r="A43" s="559" t="s">
        <v>1097</v>
      </c>
      <c r="B43" s="560"/>
      <c r="C43" s="560"/>
      <c r="D43" s="560"/>
      <c r="E43" s="560"/>
      <c r="F43" s="560"/>
      <c r="G43" s="560"/>
      <c r="H43" s="560"/>
      <c r="I43" s="560"/>
      <c r="J43" s="560"/>
      <c r="K43" s="560"/>
      <c r="L43" s="560"/>
      <c r="M43" s="561"/>
      <c r="N43" s="562"/>
      <c r="O43" s="563" t="n">
        <v>852</v>
      </c>
      <c r="P43" s="564" t="n">
        <v>291</v>
      </c>
      <c r="Q43" s="550"/>
      <c r="R43" s="551" t="n">
        <f aca="false">SUM(S43,T43,U43,V43)</f>
        <v>0</v>
      </c>
      <c r="S43" s="551"/>
      <c r="T43" s="551"/>
      <c r="U43" s="551"/>
      <c r="V43" s="551"/>
      <c r="AC43" s="303"/>
      <c r="AD43" s="474"/>
    </row>
    <row r="44" s="196" customFormat="true" ht="15.75" hidden="false" customHeight="false" outlineLevel="0" collapsed="false">
      <c r="A44" s="559" t="s">
        <v>1098</v>
      </c>
      <c r="B44" s="560"/>
      <c r="C44" s="560"/>
      <c r="D44" s="560"/>
      <c r="E44" s="560"/>
      <c r="F44" s="560"/>
      <c r="G44" s="560"/>
      <c r="H44" s="560"/>
      <c r="I44" s="560"/>
      <c r="J44" s="560"/>
      <c r="K44" s="560"/>
      <c r="L44" s="560"/>
      <c r="M44" s="561"/>
      <c r="N44" s="562"/>
      <c r="O44" s="563" t="n">
        <v>852</v>
      </c>
      <c r="P44" s="564" t="n">
        <v>291</v>
      </c>
      <c r="Q44" s="550"/>
      <c r="R44" s="551" t="n">
        <f aca="false">SUM(S44,T44,U44,V44)</f>
        <v>0</v>
      </c>
      <c r="S44" s="551"/>
      <c r="T44" s="551"/>
      <c r="U44" s="551"/>
      <c r="V44" s="551"/>
      <c r="AC44" s="303"/>
      <c r="AD44" s="474"/>
    </row>
    <row r="45" s="196" customFormat="true" ht="15.75" hidden="false" customHeight="false" outlineLevel="0" collapsed="false">
      <c r="A45" s="559" t="s">
        <v>1099</v>
      </c>
      <c r="B45" s="560"/>
      <c r="C45" s="560"/>
      <c r="D45" s="560"/>
      <c r="E45" s="560"/>
      <c r="F45" s="560"/>
      <c r="G45" s="560"/>
      <c r="H45" s="560"/>
      <c r="I45" s="560"/>
      <c r="J45" s="560"/>
      <c r="K45" s="560"/>
      <c r="L45" s="560"/>
      <c r="M45" s="561"/>
      <c r="N45" s="562"/>
      <c r="O45" s="563" t="n">
        <v>852</v>
      </c>
      <c r="P45" s="564" t="n">
        <v>291</v>
      </c>
      <c r="Q45" s="550"/>
      <c r="R45" s="551" t="n">
        <f aca="false">SUM(S45,T45,U45,V45)</f>
        <v>0</v>
      </c>
      <c r="S45" s="551"/>
      <c r="T45" s="551"/>
      <c r="U45" s="551"/>
      <c r="V45" s="551"/>
      <c r="AC45" s="303"/>
      <c r="AD45" s="474"/>
    </row>
    <row r="46" s="196" customFormat="true" ht="15.75" hidden="false" customHeight="false" outlineLevel="0" collapsed="false">
      <c r="A46" s="559" t="s">
        <v>1100</v>
      </c>
      <c r="B46" s="560"/>
      <c r="C46" s="560"/>
      <c r="D46" s="560"/>
      <c r="E46" s="560"/>
      <c r="F46" s="560"/>
      <c r="G46" s="560"/>
      <c r="H46" s="560"/>
      <c r="I46" s="560"/>
      <c r="J46" s="560"/>
      <c r="K46" s="560"/>
      <c r="L46" s="560"/>
      <c r="M46" s="561"/>
      <c r="N46" s="562"/>
      <c r="O46" s="563" t="n">
        <v>852</v>
      </c>
      <c r="P46" s="564" t="n">
        <v>291</v>
      </c>
      <c r="Q46" s="550"/>
      <c r="R46" s="551" t="n">
        <f aca="false">SUM(S46,T46,U46,V46)</f>
        <v>0</v>
      </c>
      <c r="S46" s="551" t="n">
        <f aca="false">SUM(S48,S50,S56,S52,S54)</f>
        <v>0</v>
      </c>
      <c r="T46" s="551" t="n">
        <f aca="false">SUM(T48,T50,T56,T52,T54)</f>
        <v>0</v>
      </c>
      <c r="U46" s="551" t="n">
        <f aca="false">SUM(U48,U50,U56,U52,U54)</f>
        <v>0</v>
      </c>
      <c r="V46" s="551" t="n">
        <f aca="false">SUM(V48,V50,V56,V52,V54)</f>
        <v>0</v>
      </c>
      <c r="W46" s="188" t="s">
        <v>1084</v>
      </c>
      <c r="AC46" s="303"/>
      <c r="AD46" s="474"/>
    </row>
    <row r="47" customFormat="false" ht="15.75" hidden="false" customHeight="false" outlineLevel="1" collapsed="false">
      <c r="A47" s="581"/>
      <c r="B47" s="582" t="s">
        <v>1101</v>
      </c>
      <c r="C47" s="567"/>
      <c r="D47" s="568" t="s">
        <v>1102</v>
      </c>
      <c r="E47" s="567" t="s">
        <v>1103</v>
      </c>
      <c r="F47" s="568"/>
      <c r="G47" s="583" t="s">
        <v>1104</v>
      </c>
      <c r="H47" s="567"/>
      <c r="I47" s="567" t="n">
        <v>12</v>
      </c>
      <c r="J47" s="190" t="s">
        <v>1105</v>
      </c>
      <c r="K47" s="190"/>
      <c r="L47" s="541"/>
      <c r="M47" s="554"/>
      <c r="N47" s="555"/>
      <c r="O47" s="556"/>
      <c r="P47" s="557"/>
      <c r="Q47" s="550"/>
      <c r="R47" s="558" t="s">
        <v>34</v>
      </c>
      <c r="S47" s="558" t="s">
        <v>34</v>
      </c>
      <c r="T47" s="558" t="s">
        <v>34</v>
      </c>
      <c r="U47" s="558" t="s">
        <v>34</v>
      </c>
      <c r="V47" s="558" t="s">
        <v>34</v>
      </c>
    </row>
    <row r="48" s="196" customFormat="true" ht="15.75" hidden="false" customHeight="false" outlineLevel="1" collapsed="false">
      <c r="A48" s="559"/>
      <c r="B48" s="228"/>
      <c r="C48" s="584" t="s">
        <v>1106</v>
      </c>
      <c r="D48" s="567"/>
      <c r="E48" s="560" t="s">
        <v>1107</v>
      </c>
      <c r="F48" s="541" t="s">
        <v>1064</v>
      </c>
      <c r="G48" s="553" t="n">
        <v>5.5</v>
      </c>
      <c r="H48" s="541" t="s">
        <v>1086</v>
      </c>
      <c r="I48" s="540" t="n">
        <f aca="false">12/I47</f>
        <v>1</v>
      </c>
      <c r="J48" s="541" t="s">
        <v>1108</v>
      </c>
      <c r="K48" s="560"/>
      <c r="L48" s="560"/>
      <c r="M48" s="561"/>
      <c r="N48" s="562"/>
      <c r="O48" s="563"/>
      <c r="P48" s="564"/>
      <c r="Q48" s="550" t="n">
        <v>4</v>
      </c>
      <c r="R48" s="558" t="n">
        <f aca="false">SUM(S48,T48,U48,V48)</f>
        <v>0</v>
      </c>
      <c r="S48" s="558"/>
      <c r="T48" s="558"/>
      <c r="U48" s="558"/>
      <c r="V48" s="558"/>
      <c r="AC48" s="303"/>
      <c r="AD48" s="474"/>
    </row>
    <row r="49" customFormat="false" ht="15.75" hidden="false" customHeight="false" outlineLevel="1" collapsed="false">
      <c r="A49" s="581"/>
      <c r="B49" s="582" t="s">
        <v>1101</v>
      </c>
      <c r="C49" s="567"/>
      <c r="D49" s="568" t="s">
        <v>1102</v>
      </c>
      <c r="E49" s="567" t="s">
        <v>1109</v>
      </c>
      <c r="F49" s="568"/>
      <c r="G49" s="583" t="s">
        <v>1104</v>
      </c>
      <c r="H49" s="567"/>
      <c r="I49" s="567" t="n">
        <v>12</v>
      </c>
      <c r="J49" s="190" t="s">
        <v>1105</v>
      </c>
      <c r="K49" s="190"/>
      <c r="L49" s="541"/>
      <c r="M49" s="554"/>
      <c r="N49" s="555"/>
      <c r="O49" s="556"/>
      <c r="P49" s="557"/>
      <c r="Q49" s="550"/>
      <c r="R49" s="558" t="s">
        <v>34</v>
      </c>
      <c r="S49" s="558" t="s">
        <v>34</v>
      </c>
      <c r="T49" s="558" t="s">
        <v>34</v>
      </c>
      <c r="U49" s="558" t="s">
        <v>34</v>
      </c>
      <c r="V49" s="558" t="s">
        <v>34</v>
      </c>
    </row>
    <row r="50" s="196" customFormat="true" ht="15.75" hidden="false" customHeight="false" outlineLevel="1" collapsed="false">
      <c r="A50" s="559"/>
      <c r="B50" s="228"/>
      <c r="C50" s="584" t="s">
        <v>1106</v>
      </c>
      <c r="D50" s="567"/>
      <c r="E50" s="560" t="s">
        <v>1107</v>
      </c>
      <c r="F50" s="541" t="s">
        <v>1064</v>
      </c>
      <c r="G50" s="553" t="n">
        <v>14</v>
      </c>
      <c r="H50" s="541" t="s">
        <v>1086</v>
      </c>
      <c r="I50" s="540" t="n">
        <f aca="false">12/I49</f>
        <v>1</v>
      </c>
      <c r="J50" s="541" t="s">
        <v>1108</v>
      </c>
      <c r="K50" s="560"/>
      <c r="L50" s="560"/>
      <c r="M50" s="561"/>
      <c r="N50" s="562"/>
      <c r="O50" s="563"/>
      <c r="P50" s="564"/>
      <c r="Q50" s="550" t="n">
        <v>4</v>
      </c>
      <c r="R50" s="558" t="n">
        <f aca="false">SUM(S50,T50,U50,V50)</f>
        <v>0</v>
      </c>
      <c r="S50" s="558"/>
      <c r="T50" s="558"/>
      <c r="U50" s="558"/>
      <c r="V50" s="558"/>
      <c r="AC50" s="303"/>
      <c r="AD50" s="474"/>
    </row>
    <row r="51" customFormat="false" ht="15.75" hidden="false" customHeight="false" outlineLevel="1" collapsed="false">
      <c r="A51" s="581"/>
      <c r="B51" s="582" t="s">
        <v>1101</v>
      </c>
      <c r="C51" s="567"/>
      <c r="D51" s="568" t="s">
        <v>1102</v>
      </c>
      <c r="E51" s="567" t="s">
        <v>1109</v>
      </c>
      <c r="F51" s="568"/>
      <c r="G51" s="583" t="s">
        <v>1104</v>
      </c>
      <c r="H51" s="567"/>
      <c r="I51" s="567" t="n">
        <v>12</v>
      </c>
      <c r="J51" s="190" t="s">
        <v>1105</v>
      </c>
      <c r="K51" s="190"/>
      <c r="L51" s="541"/>
      <c r="M51" s="554"/>
      <c r="N51" s="555"/>
      <c r="O51" s="556"/>
      <c r="P51" s="557"/>
      <c r="Q51" s="550"/>
      <c r="R51" s="558" t="s">
        <v>34</v>
      </c>
      <c r="S51" s="558" t="s">
        <v>34</v>
      </c>
      <c r="T51" s="558" t="s">
        <v>34</v>
      </c>
      <c r="U51" s="558" t="s">
        <v>34</v>
      </c>
      <c r="V51" s="558" t="s">
        <v>34</v>
      </c>
    </row>
    <row r="52" s="196" customFormat="true" ht="15.75" hidden="false" customHeight="false" outlineLevel="1" collapsed="false">
      <c r="A52" s="559"/>
      <c r="B52" s="228"/>
      <c r="C52" s="584" t="s">
        <v>1106</v>
      </c>
      <c r="D52" s="567"/>
      <c r="E52" s="560" t="s">
        <v>1107</v>
      </c>
      <c r="F52" s="541" t="s">
        <v>1064</v>
      </c>
      <c r="G52" s="553" t="n">
        <v>14</v>
      </c>
      <c r="H52" s="541" t="s">
        <v>1086</v>
      </c>
      <c r="I52" s="540" t="n">
        <f aca="false">12/I51</f>
        <v>1</v>
      </c>
      <c r="J52" s="541" t="s">
        <v>1108</v>
      </c>
      <c r="K52" s="560"/>
      <c r="L52" s="560"/>
      <c r="M52" s="561"/>
      <c r="N52" s="562"/>
      <c r="O52" s="563"/>
      <c r="P52" s="564"/>
      <c r="Q52" s="550" t="n">
        <v>4</v>
      </c>
      <c r="R52" s="558" t="n">
        <f aca="false">SUM(S52,T52,U52,V52)</f>
        <v>0</v>
      </c>
      <c r="S52" s="558"/>
      <c r="T52" s="558"/>
      <c r="U52" s="558"/>
      <c r="V52" s="558"/>
      <c r="AC52" s="303"/>
      <c r="AD52" s="474"/>
    </row>
    <row r="53" customFormat="false" ht="15.75" hidden="false" customHeight="false" outlineLevel="1" collapsed="false">
      <c r="A53" s="581"/>
      <c r="B53" s="582" t="s">
        <v>1101</v>
      </c>
      <c r="C53" s="567"/>
      <c r="D53" s="568" t="s">
        <v>1102</v>
      </c>
      <c r="E53" s="567" t="s">
        <v>1109</v>
      </c>
      <c r="F53" s="568"/>
      <c r="G53" s="583" t="s">
        <v>1104</v>
      </c>
      <c r="H53" s="567"/>
      <c r="I53" s="567" t="n">
        <v>12</v>
      </c>
      <c r="J53" s="190" t="s">
        <v>1105</v>
      </c>
      <c r="K53" s="190"/>
      <c r="L53" s="541"/>
      <c r="M53" s="554"/>
      <c r="N53" s="555"/>
      <c r="O53" s="556"/>
      <c r="P53" s="557"/>
      <c r="Q53" s="550"/>
      <c r="R53" s="558" t="s">
        <v>34</v>
      </c>
      <c r="S53" s="558" t="s">
        <v>34</v>
      </c>
      <c r="T53" s="558" t="s">
        <v>34</v>
      </c>
      <c r="U53" s="558" t="s">
        <v>34</v>
      </c>
      <c r="V53" s="558" t="s">
        <v>34</v>
      </c>
    </row>
    <row r="54" s="196" customFormat="true" ht="15.75" hidden="false" customHeight="false" outlineLevel="1" collapsed="false">
      <c r="A54" s="559"/>
      <c r="B54" s="228"/>
      <c r="C54" s="584" t="s">
        <v>1106</v>
      </c>
      <c r="D54" s="567"/>
      <c r="E54" s="560" t="s">
        <v>1107</v>
      </c>
      <c r="F54" s="541" t="s">
        <v>1064</v>
      </c>
      <c r="G54" s="553" t="n">
        <v>14</v>
      </c>
      <c r="H54" s="541" t="s">
        <v>1086</v>
      </c>
      <c r="I54" s="540" t="n">
        <f aca="false">12/I53</f>
        <v>1</v>
      </c>
      <c r="J54" s="541" t="s">
        <v>1108</v>
      </c>
      <c r="K54" s="560"/>
      <c r="L54" s="560"/>
      <c r="M54" s="561"/>
      <c r="N54" s="562"/>
      <c r="O54" s="563"/>
      <c r="P54" s="564"/>
      <c r="Q54" s="550" t="n">
        <v>4</v>
      </c>
      <c r="R54" s="558" t="n">
        <f aca="false">SUM(S54,T54,U54,V54)</f>
        <v>0</v>
      </c>
      <c r="S54" s="558"/>
      <c r="T54" s="558"/>
      <c r="U54" s="558"/>
      <c r="V54" s="558"/>
      <c r="AC54" s="303"/>
      <c r="AD54" s="474"/>
    </row>
    <row r="55" customFormat="false" ht="15.75" hidden="false" customHeight="false" outlineLevel="1" collapsed="false">
      <c r="A55" s="581"/>
      <c r="B55" s="582" t="s">
        <v>1101</v>
      </c>
      <c r="C55" s="567"/>
      <c r="D55" s="568" t="s">
        <v>1102</v>
      </c>
      <c r="E55" s="567" t="s">
        <v>1109</v>
      </c>
      <c r="F55" s="568"/>
      <c r="G55" s="583" t="s">
        <v>1104</v>
      </c>
      <c r="H55" s="567"/>
      <c r="I55" s="567" t="n">
        <v>12</v>
      </c>
      <c r="J55" s="190" t="s">
        <v>1105</v>
      </c>
      <c r="K55" s="190"/>
      <c r="L55" s="541"/>
      <c r="M55" s="554"/>
      <c r="N55" s="555"/>
      <c r="O55" s="556"/>
      <c r="P55" s="557"/>
      <c r="Q55" s="550"/>
      <c r="R55" s="558" t="s">
        <v>34</v>
      </c>
      <c r="S55" s="558" t="s">
        <v>34</v>
      </c>
      <c r="T55" s="558" t="s">
        <v>34</v>
      </c>
      <c r="U55" s="558" t="s">
        <v>34</v>
      </c>
      <c r="V55" s="558" t="s">
        <v>34</v>
      </c>
    </row>
    <row r="56" s="196" customFormat="true" ht="15.75" hidden="false" customHeight="false" outlineLevel="1" collapsed="false">
      <c r="A56" s="559"/>
      <c r="B56" s="228"/>
      <c r="C56" s="584" t="s">
        <v>1106</v>
      </c>
      <c r="D56" s="567"/>
      <c r="E56" s="560" t="s">
        <v>1107</v>
      </c>
      <c r="F56" s="541" t="s">
        <v>1064</v>
      </c>
      <c r="G56" s="553" t="n">
        <v>5.5</v>
      </c>
      <c r="H56" s="541" t="s">
        <v>1086</v>
      </c>
      <c r="I56" s="540" t="n">
        <f aca="false">12/I55</f>
        <v>1</v>
      </c>
      <c r="J56" s="541" t="s">
        <v>1108</v>
      </c>
      <c r="K56" s="560"/>
      <c r="L56" s="560"/>
      <c r="M56" s="561"/>
      <c r="N56" s="562"/>
      <c r="O56" s="563"/>
      <c r="P56" s="564"/>
      <c r="Q56" s="550" t="n">
        <v>4</v>
      </c>
      <c r="R56" s="558" t="n">
        <f aca="false">SUM(S56,T56,U56,V56)</f>
        <v>0</v>
      </c>
      <c r="S56" s="558"/>
      <c r="T56" s="558"/>
      <c r="U56" s="558"/>
      <c r="V56" s="558"/>
      <c r="AC56" s="303"/>
      <c r="AD56" s="474"/>
    </row>
    <row r="57" s="196" customFormat="true" ht="20.25" hidden="false" customHeight="false" outlineLevel="0" collapsed="false">
      <c r="A57" s="585" t="s">
        <v>1110</v>
      </c>
      <c r="B57" s="586"/>
      <c r="C57" s="586"/>
      <c r="D57" s="586"/>
      <c r="E57" s="586"/>
      <c r="F57" s="586"/>
      <c r="G57" s="586"/>
      <c r="H57" s="586"/>
      <c r="I57" s="586"/>
      <c r="J57" s="586"/>
      <c r="K57" s="586"/>
      <c r="L57" s="586"/>
      <c r="M57" s="587"/>
      <c r="N57" s="588"/>
      <c r="O57" s="589" t="n">
        <v>247</v>
      </c>
      <c r="P57" s="590"/>
      <c r="Q57" s="591"/>
      <c r="R57" s="517" t="n">
        <f aca="false">SUM(R79,R58)</f>
        <v>2039964.85144</v>
      </c>
      <c r="S57" s="517" t="n">
        <f aca="false">SUM(S79,S58)</f>
        <v>2039964.85144</v>
      </c>
      <c r="T57" s="517" t="n">
        <f aca="false">SUM(T79,T58)</f>
        <v>0</v>
      </c>
      <c r="U57" s="517" t="n">
        <f aca="false">SUM(U79,U58)</f>
        <v>0</v>
      </c>
      <c r="V57" s="517" t="n">
        <f aca="false">SUM(V79,V58)</f>
        <v>0</v>
      </c>
      <c r="X57" s="542"/>
      <c r="Y57" s="543"/>
      <c r="AC57" s="228"/>
      <c r="AD57" s="228"/>
    </row>
    <row r="58" s="196" customFormat="true" ht="15.75" hidden="false" customHeight="false" outlineLevel="0" collapsed="false">
      <c r="A58" s="570" t="s">
        <v>1111</v>
      </c>
      <c r="B58" s="571"/>
      <c r="C58" s="571"/>
      <c r="D58" s="571"/>
      <c r="E58" s="592"/>
      <c r="F58" s="481"/>
      <c r="G58" s="481"/>
      <c r="H58" s="481"/>
      <c r="I58" s="190"/>
      <c r="J58" s="593"/>
      <c r="K58" s="481"/>
      <c r="L58" s="592"/>
      <c r="M58" s="594"/>
      <c r="N58" s="595" t="s">
        <v>1112</v>
      </c>
      <c r="O58" s="596" t="s">
        <v>547</v>
      </c>
      <c r="P58" s="597" t="n">
        <v>223</v>
      </c>
      <c r="Q58" s="598"/>
      <c r="R58" s="599" t="n">
        <f aca="false">SUM(R59,R74,R64,R69)</f>
        <v>1036900.00464</v>
      </c>
      <c r="S58" s="599" t="n">
        <f aca="false">SUM(S59,S74,S64,S69)</f>
        <v>1036900.00464</v>
      </c>
      <c r="T58" s="599" t="n">
        <f aca="false">SUM(T59,T74,T64,T69)</f>
        <v>0</v>
      </c>
      <c r="U58" s="599" t="n">
        <f aca="false">SUM(U59,U74,U64,U69)</f>
        <v>0</v>
      </c>
      <c r="V58" s="599" t="n">
        <f aca="false">SUM(V59,V74,V64,V69)</f>
        <v>0</v>
      </c>
      <c r="W58" s="188" t="s">
        <v>1113</v>
      </c>
      <c r="AC58" s="303"/>
      <c r="AD58" s="474"/>
    </row>
    <row r="59" s="196" customFormat="true" ht="15.75" hidden="false" customHeight="false" outlineLevel="1" collapsed="false">
      <c r="A59" s="600" t="s">
        <v>1089</v>
      </c>
      <c r="B59" s="566" t="s">
        <v>1090</v>
      </c>
      <c r="C59" s="567"/>
      <c r="D59" s="568" t="s">
        <v>1091</v>
      </c>
      <c r="E59" s="569" t="s">
        <v>1092</v>
      </c>
      <c r="F59" s="601"/>
      <c r="G59" s="560"/>
      <c r="H59" s="602"/>
      <c r="I59" s="603"/>
      <c r="J59" s="560"/>
      <c r="K59" s="228"/>
      <c r="L59" s="592"/>
      <c r="M59" s="594"/>
      <c r="N59" s="595"/>
      <c r="O59" s="596" t="s">
        <v>547</v>
      </c>
      <c r="P59" s="597" t="n">
        <v>223</v>
      </c>
      <c r="Q59" s="604"/>
      <c r="R59" s="529" t="n">
        <f aca="false">SUM(R60:R63)</f>
        <v>1036900.00464</v>
      </c>
      <c r="S59" s="529" t="n">
        <f aca="false">SUM(S60:S63)</f>
        <v>1036900.00464</v>
      </c>
      <c r="T59" s="529" t="n">
        <f aca="false">SUM(T60:T63)</f>
        <v>0</v>
      </c>
      <c r="U59" s="529" t="n">
        <f aca="false">SUM(U60:U63)</f>
        <v>0</v>
      </c>
      <c r="V59" s="529" t="n">
        <f aca="false">SUM(V60:V63)</f>
        <v>0</v>
      </c>
      <c r="W59" s="188" t="s">
        <v>1114</v>
      </c>
      <c r="AC59" s="303"/>
      <c r="AD59" s="474"/>
    </row>
    <row r="60" customFormat="false" ht="15.75" hidden="false" customHeight="false" outlineLevel="1" collapsed="false">
      <c r="A60" s="605" t="s">
        <v>1115</v>
      </c>
      <c r="B60" s="522" t="n">
        <f aca="false">$W$2</f>
        <v>2024</v>
      </c>
      <c r="C60" s="567"/>
      <c r="D60" s="567"/>
      <c r="E60" s="606"/>
      <c r="F60" s="607" t="s">
        <v>1116</v>
      </c>
      <c r="G60" s="608" t="s">
        <v>1117</v>
      </c>
      <c r="H60" s="522" t="s">
        <v>1118</v>
      </c>
      <c r="I60" s="609"/>
      <c r="J60" s="568" t="s">
        <v>1119</v>
      </c>
      <c r="K60" s="567" t="n">
        <v>14.26</v>
      </c>
      <c r="L60" s="522" t="s">
        <v>1065</v>
      </c>
      <c r="M60" s="538"/>
      <c r="N60" s="610"/>
      <c r="O60" s="611"/>
      <c r="P60" s="612"/>
      <c r="Q60" s="613"/>
      <c r="R60" s="614" t="n">
        <f aca="false">SUM(S60,T60,U60,V60)</f>
        <v>0</v>
      </c>
      <c r="S60" s="614" t="n">
        <f aca="false">(E60*G60)+(I60*K60)</f>
        <v>0</v>
      </c>
      <c r="T60" s="614"/>
      <c r="U60" s="614"/>
      <c r="V60" s="614"/>
      <c r="W60" s="188" t="s">
        <v>1120</v>
      </c>
    </row>
    <row r="61" customFormat="false" ht="15.75" hidden="false" customHeight="false" outlineLevel="1" collapsed="false">
      <c r="A61" s="605" t="s">
        <v>1121</v>
      </c>
      <c r="B61" s="522" t="n">
        <f aca="false">$W$1</f>
        <v>2025</v>
      </c>
      <c r="C61" s="567"/>
      <c r="D61" s="567" t="n">
        <v>71.67</v>
      </c>
      <c r="E61" s="606" t="n">
        <v>461.043</v>
      </c>
      <c r="F61" s="607" t="s">
        <v>1116</v>
      </c>
      <c r="G61" s="608" t="s">
        <v>1117</v>
      </c>
      <c r="H61" s="522" t="s">
        <v>1118</v>
      </c>
      <c r="I61" s="615" t="n">
        <v>903.57</v>
      </c>
      <c r="J61" s="568" t="s">
        <v>1119</v>
      </c>
      <c r="K61" s="567" t="n">
        <v>14.26</v>
      </c>
      <c r="L61" s="522" t="s">
        <v>1065</v>
      </c>
      <c r="M61" s="538"/>
      <c r="N61" s="610"/>
      <c r="O61" s="611"/>
      <c r="P61" s="612"/>
      <c r="Q61" s="613"/>
      <c r="R61" s="614" t="n">
        <f aca="false">SUM(S61,T61,U61,V61)</f>
        <v>1036900.00464</v>
      </c>
      <c r="S61" s="616" t="n">
        <f aca="false">(E61*G61)+(I61*K61)+1.71</f>
        <v>1036900.00464</v>
      </c>
      <c r="T61" s="614"/>
      <c r="U61" s="614"/>
      <c r="V61" s="614"/>
      <c r="W61" s="188" t="s">
        <v>1122</v>
      </c>
    </row>
    <row r="62" customFormat="false" ht="15.75" hidden="false" customHeight="false" outlineLevel="1" collapsed="false">
      <c r="A62" s="605" t="s">
        <v>1123</v>
      </c>
      <c r="B62" s="522" t="n">
        <f aca="false">$W$1</f>
        <v>2025</v>
      </c>
      <c r="C62" s="567"/>
      <c r="D62" s="567" t="n">
        <v>34.84</v>
      </c>
      <c r="E62" s="606"/>
      <c r="F62" s="607" t="s">
        <v>1116</v>
      </c>
      <c r="G62" s="608" t="s">
        <v>1124</v>
      </c>
      <c r="H62" s="522" t="s">
        <v>1118</v>
      </c>
      <c r="I62" s="609"/>
      <c r="J62" s="568" t="s">
        <v>1119</v>
      </c>
      <c r="K62" s="567"/>
      <c r="L62" s="522" t="s">
        <v>1065</v>
      </c>
      <c r="M62" s="538"/>
      <c r="N62" s="610"/>
      <c r="O62" s="611"/>
      <c r="P62" s="612"/>
      <c r="Q62" s="613"/>
      <c r="R62" s="614" t="n">
        <f aca="false">SUM(S62,T62,U62,V62)</f>
        <v>0</v>
      </c>
      <c r="S62" s="614"/>
      <c r="T62" s="614"/>
      <c r="U62" s="614"/>
      <c r="V62" s="614"/>
      <c r="W62" s="188" t="s">
        <v>1125</v>
      </c>
    </row>
    <row r="63" customFormat="false" ht="15.75" hidden="false" customHeight="false" outlineLevel="1" collapsed="false">
      <c r="A63" s="605" t="s">
        <v>1115</v>
      </c>
      <c r="B63" s="522" t="n">
        <f aca="false">$W$1</f>
        <v>2025</v>
      </c>
      <c r="C63" s="567"/>
      <c r="D63" s="567"/>
      <c r="E63" s="606"/>
      <c r="F63" s="607" t="s">
        <v>1116</v>
      </c>
      <c r="G63" s="608"/>
      <c r="H63" s="522" t="s">
        <v>1118</v>
      </c>
      <c r="I63" s="609"/>
      <c r="J63" s="568" t="s">
        <v>1119</v>
      </c>
      <c r="K63" s="567"/>
      <c r="L63" s="522" t="s">
        <v>1065</v>
      </c>
      <c r="M63" s="538"/>
      <c r="N63" s="610"/>
      <c r="O63" s="611"/>
      <c r="P63" s="612"/>
      <c r="Q63" s="613"/>
      <c r="R63" s="614" t="n">
        <f aca="false">SUM(S63,T63,U63,V63)</f>
        <v>0</v>
      </c>
      <c r="S63" s="614"/>
      <c r="T63" s="614"/>
      <c r="U63" s="614"/>
      <c r="V63" s="614"/>
      <c r="W63" s="188" t="s">
        <v>1125</v>
      </c>
    </row>
    <row r="64" customFormat="false" ht="15.75" hidden="false" customHeight="false" outlineLevel="1" collapsed="false">
      <c r="A64" s="600" t="s">
        <v>1094</v>
      </c>
      <c r="B64" s="617"/>
      <c r="C64" s="567"/>
      <c r="D64" s="568" t="s">
        <v>1091</v>
      </c>
      <c r="E64" s="618"/>
      <c r="F64" s="601"/>
      <c r="G64" s="560"/>
      <c r="H64" s="602"/>
      <c r="I64" s="603"/>
      <c r="J64" s="560"/>
      <c r="K64" s="190"/>
      <c r="L64" s="522"/>
      <c r="M64" s="538"/>
      <c r="N64" s="610"/>
      <c r="O64" s="527" t="s">
        <v>547</v>
      </c>
      <c r="P64" s="526" t="n">
        <v>223</v>
      </c>
      <c r="Q64" s="528"/>
      <c r="R64" s="529" t="n">
        <f aca="false">SUM(R65:R68)</f>
        <v>0</v>
      </c>
      <c r="S64" s="529" t="n">
        <f aca="false">SUM(S65:S68)</f>
        <v>0</v>
      </c>
      <c r="T64" s="529" t="n">
        <f aca="false">SUM(T65:T68)</f>
        <v>0</v>
      </c>
      <c r="U64" s="529" t="n">
        <f aca="false">SUM(U65:U68)</f>
        <v>0</v>
      </c>
      <c r="V64" s="529" t="n">
        <f aca="false">SUM(V65:V68)</f>
        <v>0</v>
      </c>
    </row>
    <row r="65" customFormat="false" ht="15.75" hidden="false" customHeight="false" outlineLevel="1" collapsed="false">
      <c r="A65" s="605" t="s">
        <v>1115</v>
      </c>
      <c r="B65" s="522" t="n">
        <f aca="false">$W$2</f>
        <v>2024</v>
      </c>
      <c r="C65" s="567"/>
      <c r="D65" s="567"/>
      <c r="E65" s="619"/>
      <c r="F65" s="607" t="s">
        <v>1116</v>
      </c>
      <c r="G65" s="608"/>
      <c r="H65" s="522" t="s">
        <v>1118</v>
      </c>
      <c r="I65" s="609"/>
      <c r="J65" s="568" t="s">
        <v>1119</v>
      </c>
      <c r="K65" s="567"/>
      <c r="L65" s="522" t="s">
        <v>1065</v>
      </c>
      <c r="M65" s="538"/>
      <c r="N65" s="610"/>
      <c r="O65" s="611"/>
      <c r="P65" s="612"/>
      <c r="Q65" s="613"/>
      <c r="R65" s="614" t="n">
        <f aca="false">SUM(S65,T65,U65,V65)</f>
        <v>0</v>
      </c>
      <c r="S65" s="614"/>
      <c r="T65" s="614"/>
      <c r="U65" s="614"/>
      <c r="V65" s="614"/>
      <c r="X65" s="193"/>
      <c r="Y65" s="193"/>
    </row>
    <row r="66" customFormat="false" ht="15.75" hidden="false" customHeight="false" outlineLevel="1" collapsed="false">
      <c r="A66" s="605" t="s">
        <v>1121</v>
      </c>
      <c r="B66" s="522" t="n">
        <f aca="false">$W$1</f>
        <v>2025</v>
      </c>
      <c r="C66" s="567"/>
      <c r="D66" s="567"/>
      <c r="E66" s="619"/>
      <c r="F66" s="607" t="s">
        <v>1116</v>
      </c>
      <c r="G66" s="608"/>
      <c r="H66" s="522" t="s">
        <v>1118</v>
      </c>
      <c r="I66" s="615"/>
      <c r="J66" s="568" t="s">
        <v>1119</v>
      </c>
      <c r="K66" s="567"/>
      <c r="L66" s="522" t="s">
        <v>1065</v>
      </c>
      <c r="M66" s="538"/>
      <c r="N66" s="610"/>
      <c r="O66" s="611"/>
      <c r="P66" s="612"/>
      <c r="Q66" s="613"/>
      <c r="R66" s="614" t="n">
        <f aca="false">SUM(S66,T66,U66,V66)</f>
        <v>0</v>
      </c>
      <c r="S66" s="614"/>
      <c r="T66" s="614"/>
      <c r="U66" s="614"/>
      <c r="V66" s="614"/>
      <c r="X66" s="193"/>
      <c r="Y66" s="193"/>
      <c r="AB66" s="193"/>
    </row>
    <row r="67" customFormat="false" ht="15.75" hidden="false" customHeight="false" outlineLevel="1" collapsed="false">
      <c r="A67" s="605" t="s">
        <v>1123</v>
      </c>
      <c r="B67" s="522" t="n">
        <f aca="false">$W$1</f>
        <v>2025</v>
      </c>
      <c r="C67" s="567"/>
      <c r="D67" s="567"/>
      <c r="E67" s="619"/>
      <c r="F67" s="607" t="s">
        <v>1116</v>
      </c>
      <c r="G67" s="608"/>
      <c r="H67" s="522" t="s">
        <v>1118</v>
      </c>
      <c r="I67" s="609"/>
      <c r="J67" s="568" t="s">
        <v>1119</v>
      </c>
      <c r="K67" s="567"/>
      <c r="L67" s="522" t="s">
        <v>1065</v>
      </c>
      <c r="M67" s="538"/>
      <c r="N67" s="610"/>
      <c r="O67" s="611"/>
      <c r="P67" s="612"/>
      <c r="Q67" s="613"/>
      <c r="R67" s="614" t="n">
        <f aca="false">SUM(S67,T67,U67,V67)</f>
        <v>0</v>
      </c>
      <c r="S67" s="614"/>
      <c r="T67" s="614"/>
      <c r="U67" s="614"/>
      <c r="V67" s="614"/>
      <c r="X67" s="193"/>
      <c r="Y67" s="193"/>
      <c r="AA67" s="620"/>
    </row>
    <row r="68" customFormat="false" ht="15.75" hidden="false" customHeight="false" outlineLevel="1" collapsed="false">
      <c r="A68" s="605" t="s">
        <v>1115</v>
      </c>
      <c r="B68" s="522" t="n">
        <f aca="false">$W$1</f>
        <v>2025</v>
      </c>
      <c r="C68" s="567"/>
      <c r="D68" s="567"/>
      <c r="E68" s="619"/>
      <c r="F68" s="607" t="s">
        <v>1116</v>
      </c>
      <c r="G68" s="608"/>
      <c r="H68" s="522" t="s">
        <v>1118</v>
      </c>
      <c r="I68" s="609"/>
      <c r="J68" s="568" t="s">
        <v>1119</v>
      </c>
      <c r="K68" s="567"/>
      <c r="L68" s="522" t="s">
        <v>1065</v>
      </c>
      <c r="M68" s="538"/>
      <c r="N68" s="610"/>
      <c r="O68" s="611"/>
      <c r="P68" s="612"/>
      <c r="Q68" s="613"/>
      <c r="R68" s="614" t="n">
        <f aca="false">SUM(S68,T68,U68,V68)</f>
        <v>0</v>
      </c>
      <c r="S68" s="614"/>
      <c r="T68" s="614"/>
      <c r="U68" s="614"/>
      <c r="V68" s="614"/>
      <c r="X68" s="193"/>
      <c r="Y68" s="193"/>
      <c r="AA68" s="620"/>
    </row>
    <row r="69" customFormat="false" ht="15.75" hidden="false" customHeight="false" outlineLevel="1" collapsed="false">
      <c r="A69" s="600" t="s">
        <v>1089</v>
      </c>
      <c r="B69" s="617"/>
      <c r="C69" s="567"/>
      <c r="D69" s="568" t="s">
        <v>1091</v>
      </c>
      <c r="E69" s="618"/>
      <c r="F69" s="601"/>
      <c r="G69" s="560"/>
      <c r="H69" s="602"/>
      <c r="I69" s="603"/>
      <c r="J69" s="560"/>
      <c r="K69" s="190"/>
      <c r="L69" s="522"/>
      <c r="M69" s="538"/>
      <c r="N69" s="610"/>
      <c r="O69" s="527" t="s">
        <v>547</v>
      </c>
      <c r="P69" s="526" t="n">
        <v>223</v>
      </c>
      <c r="Q69" s="528"/>
      <c r="R69" s="529" t="n">
        <f aca="false">SUM(R70:R73)</f>
        <v>0</v>
      </c>
      <c r="S69" s="529" t="n">
        <f aca="false">SUM(S70:S73)</f>
        <v>0</v>
      </c>
      <c r="T69" s="529" t="n">
        <f aca="false">SUM(T70:T73)</f>
        <v>0</v>
      </c>
      <c r="U69" s="529" t="n">
        <f aca="false">SUM(U70:U73)</f>
        <v>0</v>
      </c>
      <c r="V69" s="529" t="n">
        <f aca="false">SUM(V70:V73)</f>
        <v>0</v>
      </c>
    </row>
    <row r="70" customFormat="false" ht="15.75" hidden="false" customHeight="false" outlineLevel="1" collapsed="false">
      <c r="A70" s="605" t="s">
        <v>1115</v>
      </c>
      <c r="B70" s="522" t="n">
        <f aca="false">$W$2</f>
        <v>2024</v>
      </c>
      <c r="C70" s="567"/>
      <c r="D70" s="567"/>
      <c r="E70" s="621"/>
      <c r="F70" s="607" t="s">
        <v>1116</v>
      </c>
      <c r="G70" s="622"/>
      <c r="H70" s="522" t="s">
        <v>1118</v>
      </c>
      <c r="I70" s="609"/>
      <c r="J70" s="568" t="s">
        <v>1119</v>
      </c>
      <c r="K70" s="567"/>
      <c r="L70" s="522" t="s">
        <v>1065</v>
      </c>
      <c r="M70" s="538"/>
      <c r="N70" s="610"/>
      <c r="O70" s="611"/>
      <c r="P70" s="612"/>
      <c r="Q70" s="613"/>
      <c r="R70" s="614" t="n">
        <f aca="false">SUM(S70,T70,U70,V70)</f>
        <v>0</v>
      </c>
      <c r="S70" s="614"/>
      <c r="T70" s="614"/>
      <c r="U70" s="614"/>
      <c r="V70" s="614"/>
      <c r="X70" s="193"/>
      <c r="Y70" s="193"/>
    </row>
    <row r="71" customFormat="false" ht="15.75" hidden="false" customHeight="false" outlineLevel="1" collapsed="false">
      <c r="A71" s="605" t="s">
        <v>1121</v>
      </c>
      <c r="B71" s="522" t="n">
        <f aca="false">$W$1</f>
        <v>2025</v>
      </c>
      <c r="C71" s="567"/>
      <c r="D71" s="567"/>
      <c r="E71" s="621"/>
      <c r="F71" s="607" t="s">
        <v>1116</v>
      </c>
      <c r="G71" s="622"/>
      <c r="H71" s="522" t="s">
        <v>1118</v>
      </c>
      <c r="I71" s="609"/>
      <c r="J71" s="568" t="s">
        <v>1119</v>
      </c>
      <c r="K71" s="567"/>
      <c r="L71" s="522" t="s">
        <v>1065</v>
      </c>
      <c r="M71" s="538"/>
      <c r="N71" s="610"/>
      <c r="O71" s="611"/>
      <c r="P71" s="612"/>
      <c r="Q71" s="613"/>
      <c r="R71" s="614" t="n">
        <f aca="false">SUM(S71,T71,U71,V71)</f>
        <v>0</v>
      </c>
      <c r="S71" s="614"/>
      <c r="T71" s="614"/>
      <c r="U71" s="614"/>
      <c r="V71" s="614"/>
      <c r="X71" s="193"/>
      <c r="Y71" s="193"/>
    </row>
    <row r="72" customFormat="false" ht="15.75" hidden="false" customHeight="false" outlineLevel="1" collapsed="false">
      <c r="A72" s="605" t="s">
        <v>1123</v>
      </c>
      <c r="B72" s="522" t="n">
        <f aca="false">$W$1</f>
        <v>2025</v>
      </c>
      <c r="C72" s="567"/>
      <c r="D72" s="567"/>
      <c r="E72" s="621"/>
      <c r="F72" s="607" t="s">
        <v>1116</v>
      </c>
      <c r="G72" s="622"/>
      <c r="H72" s="522" t="s">
        <v>1118</v>
      </c>
      <c r="I72" s="609"/>
      <c r="J72" s="568" t="s">
        <v>1119</v>
      </c>
      <c r="K72" s="567"/>
      <c r="L72" s="522" t="s">
        <v>1065</v>
      </c>
      <c r="M72" s="538"/>
      <c r="N72" s="610"/>
      <c r="O72" s="611"/>
      <c r="P72" s="612"/>
      <c r="Q72" s="613"/>
      <c r="R72" s="614" t="n">
        <f aca="false">SUM(S72,T72,U72,V72)</f>
        <v>0</v>
      </c>
      <c r="S72" s="614"/>
      <c r="T72" s="614"/>
      <c r="U72" s="614"/>
      <c r="V72" s="614"/>
      <c r="X72" s="193"/>
      <c r="Y72" s="193"/>
      <c r="AA72" s="620"/>
    </row>
    <row r="73" customFormat="false" ht="15.75" hidden="false" customHeight="false" outlineLevel="1" collapsed="false">
      <c r="A73" s="605" t="s">
        <v>1115</v>
      </c>
      <c r="B73" s="522" t="n">
        <f aca="false">$W$1</f>
        <v>2025</v>
      </c>
      <c r="C73" s="567"/>
      <c r="D73" s="567"/>
      <c r="E73" s="621"/>
      <c r="F73" s="607" t="s">
        <v>1116</v>
      </c>
      <c r="G73" s="622"/>
      <c r="H73" s="522" t="s">
        <v>1118</v>
      </c>
      <c r="I73" s="609"/>
      <c r="J73" s="568" t="s">
        <v>1119</v>
      </c>
      <c r="K73" s="567"/>
      <c r="L73" s="522" t="s">
        <v>1065</v>
      </c>
      <c r="M73" s="538"/>
      <c r="N73" s="610"/>
      <c r="O73" s="611"/>
      <c r="P73" s="612"/>
      <c r="Q73" s="613"/>
      <c r="R73" s="614" t="n">
        <f aca="false">SUM(S73,T73,U73,V73)</f>
        <v>0</v>
      </c>
      <c r="S73" s="614"/>
      <c r="T73" s="614"/>
      <c r="U73" s="614"/>
      <c r="V73" s="614"/>
      <c r="X73" s="193"/>
      <c r="Y73" s="193"/>
      <c r="AA73" s="620"/>
    </row>
    <row r="74" customFormat="false" ht="15.75" hidden="false" customHeight="false" outlineLevel="1" collapsed="false">
      <c r="A74" s="600" t="s">
        <v>1094</v>
      </c>
      <c r="B74" s="617"/>
      <c r="C74" s="567"/>
      <c r="D74" s="568" t="s">
        <v>1091</v>
      </c>
      <c r="E74" s="569"/>
      <c r="F74" s="601"/>
      <c r="G74" s="560"/>
      <c r="H74" s="602"/>
      <c r="I74" s="603"/>
      <c r="J74" s="560"/>
      <c r="K74" s="190"/>
      <c r="L74" s="522"/>
      <c r="M74" s="538"/>
      <c r="N74" s="610"/>
      <c r="O74" s="527" t="s">
        <v>547</v>
      </c>
      <c r="P74" s="526" t="n">
        <v>223</v>
      </c>
      <c r="Q74" s="528"/>
      <c r="R74" s="529" t="n">
        <f aca="false">SUM(R75:R78)</f>
        <v>0</v>
      </c>
      <c r="S74" s="529" t="n">
        <f aca="false">SUM(S75:S78)</f>
        <v>0</v>
      </c>
      <c r="T74" s="529" t="n">
        <f aca="false">SUM(T75:T78)</f>
        <v>0</v>
      </c>
      <c r="U74" s="529" t="n">
        <f aca="false">SUM(U75:U78)</f>
        <v>0</v>
      </c>
      <c r="V74" s="529" t="n">
        <f aca="false">SUM(V75:V78)</f>
        <v>0</v>
      </c>
    </row>
    <row r="75" customFormat="false" ht="15.75" hidden="false" customHeight="false" outlineLevel="1" collapsed="false">
      <c r="A75" s="605" t="s">
        <v>1115</v>
      </c>
      <c r="B75" s="522" t="n">
        <f aca="false">$W$2</f>
        <v>2024</v>
      </c>
      <c r="C75" s="623"/>
      <c r="D75" s="623"/>
      <c r="E75" s="619"/>
      <c r="F75" s="607" t="s">
        <v>1116</v>
      </c>
      <c r="G75" s="608"/>
      <c r="H75" s="522" t="s">
        <v>1118</v>
      </c>
      <c r="I75" s="609"/>
      <c r="J75" s="568" t="s">
        <v>1119</v>
      </c>
      <c r="K75" s="567"/>
      <c r="L75" s="522" t="s">
        <v>1065</v>
      </c>
      <c r="M75" s="538"/>
      <c r="N75" s="610"/>
      <c r="O75" s="611"/>
      <c r="P75" s="612"/>
      <c r="Q75" s="613"/>
      <c r="R75" s="614" t="n">
        <f aca="false">SUM(S75,T75,U75,V75)</f>
        <v>0</v>
      </c>
      <c r="S75" s="614"/>
      <c r="T75" s="614"/>
      <c r="U75" s="614"/>
      <c r="V75" s="614"/>
      <c r="X75" s="193"/>
      <c r="Y75" s="193"/>
    </row>
    <row r="76" customFormat="false" ht="15.75" hidden="false" customHeight="false" outlineLevel="1" collapsed="false">
      <c r="A76" s="605" t="s">
        <v>1121</v>
      </c>
      <c r="B76" s="522" t="n">
        <f aca="false">$W$1</f>
        <v>2025</v>
      </c>
      <c r="C76" s="623"/>
      <c r="D76" s="623"/>
      <c r="E76" s="619"/>
      <c r="F76" s="607" t="s">
        <v>1116</v>
      </c>
      <c r="G76" s="608"/>
      <c r="H76" s="522" t="s">
        <v>1118</v>
      </c>
      <c r="I76" s="615"/>
      <c r="J76" s="568" t="s">
        <v>1119</v>
      </c>
      <c r="K76" s="567"/>
      <c r="L76" s="522" t="s">
        <v>1065</v>
      </c>
      <c r="M76" s="538"/>
      <c r="N76" s="610"/>
      <c r="O76" s="611"/>
      <c r="P76" s="612"/>
      <c r="Q76" s="613"/>
      <c r="R76" s="614" t="n">
        <f aca="false">SUM(S76,T76,U76,V76)</f>
        <v>0</v>
      </c>
      <c r="S76" s="614"/>
      <c r="T76" s="614"/>
      <c r="U76" s="614"/>
      <c r="V76" s="614"/>
      <c r="X76" s="193"/>
      <c r="Y76" s="193"/>
    </row>
    <row r="77" customFormat="false" ht="15.75" hidden="false" customHeight="false" outlineLevel="1" collapsed="false">
      <c r="A77" s="605" t="s">
        <v>1123</v>
      </c>
      <c r="B77" s="522" t="n">
        <f aca="false">$W$1</f>
        <v>2025</v>
      </c>
      <c r="C77" s="623"/>
      <c r="D77" s="623"/>
      <c r="E77" s="606"/>
      <c r="F77" s="607" t="s">
        <v>1116</v>
      </c>
      <c r="G77" s="608"/>
      <c r="H77" s="522" t="s">
        <v>1118</v>
      </c>
      <c r="I77" s="609"/>
      <c r="J77" s="568" t="s">
        <v>1119</v>
      </c>
      <c r="K77" s="567"/>
      <c r="L77" s="522" t="s">
        <v>1065</v>
      </c>
      <c r="M77" s="538"/>
      <c r="N77" s="610"/>
      <c r="O77" s="611"/>
      <c r="P77" s="612"/>
      <c r="Q77" s="613"/>
      <c r="R77" s="614" t="n">
        <f aca="false">SUM(S77,T77,U77,V77)</f>
        <v>0</v>
      </c>
      <c r="S77" s="614"/>
      <c r="T77" s="614"/>
      <c r="U77" s="614"/>
      <c r="V77" s="614"/>
      <c r="X77" s="193"/>
      <c r="Y77" s="193"/>
      <c r="AA77" s="620"/>
    </row>
    <row r="78" customFormat="false" ht="15.75" hidden="false" customHeight="false" outlineLevel="1" collapsed="false">
      <c r="A78" s="605" t="s">
        <v>1115</v>
      </c>
      <c r="B78" s="522" t="n">
        <f aca="false">$W$1</f>
        <v>2025</v>
      </c>
      <c r="C78" s="623"/>
      <c r="D78" s="623"/>
      <c r="E78" s="606"/>
      <c r="F78" s="607" t="s">
        <v>1116</v>
      </c>
      <c r="G78" s="608"/>
      <c r="H78" s="522" t="s">
        <v>1118</v>
      </c>
      <c r="I78" s="609"/>
      <c r="J78" s="568" t="s">
        <v>1119</v>
      </c>
      <c r="K78" s="567"/>
      <c r="L78" s="522" t="s">
        <v>1065</v>
      </c>
      <c r="M78" s="538"/>
      <c r="N78" s="610"/>
      <c r="O78" s="611"/>
      <c r="P78" s="612"/>
      <c r="Q78" s="613"/>
      <c r="R78" s="614" t="n">
        <f aca="false">SUM(S78,T78,U78,V78)</f>
        <v>0</v>
      </c>
      <c r="S78" s="614"/>
      <c r="T78" s="614"/>
      <c r="U78" s="614"/>
      <c r="V78" s="614"/>
      <c r="X78" s="193"/>
      <c r="Y78" s="193"/>
      <c r="AA78" s="620"/>
    </row>
    <row r="79" s="196" customFormat="true" ht="15.75" hidden="false" customHeight="false" outlineLevel="0" collapsed="false">
      <c r="A79" s="570" t="s">
        <v>1126</v>
      </c>
      <c r="B79" s="571"/>
      <c r="C79" s="571"/>
      <c r="D79" s="571"/>
      <c r="E79" s="592"/>
      <c r="F79" s="481"/>
      <c r="G79" s="481"/>
      <c r="H79" s="481"/>
      <c r="I79" s="190"/>
      <c r="J79" s="593"/>
      <c r="K79" s="481"/>
      <c r="L79" s="571"/>
      <c r="M79" s="624"/>
      <c r="N79" s="595" t="s">
        <v>1112</v>
      </c>
      <c r="O79" s="625" t="s">
        <v>547</v>
      </c>
      <c r="P79" s="626" t="n">
        <v>223</v>
      </c>
      <c r="Q79" s="627"/>
      <c r="R79" s="529" t="n">
        <f aca="false">SUM(R80,R89,R83,R86)</f>
        <v>1003064.8468</v>
      </c>
      <c r="S79" s="529" t="n">
        <f aca="false">SUM(S80,S89,S83,S86)</f>
        <v>1003064.8468</v>
      </c>
      <c r="T79" s="529" t="n">
        <f aca="false">SUM(T80,T89,T83,T86)</f>
        <v>0</v>
      </c>
      <c r="U79" s="529" t="n">
        <f aca="false">SUM(U80,U89,U83,U86)</f>
        <v>0</v>
      </c>
      <c r="V79" s="529" t="n">
        <f aca="false">SUM(V80,V89,V83,V86)</f>
        <v>0</v>
      </c>
      <c r="X79" s="193"/>
      <c r="Y79" s="193"/>
      <c r="AA79" s="628"/>
      <c r="AB79" s="629"/>
      <c r="AC79" s="303"/>
      <c r="AD79" s="474"/>
    </row>
    <row r="80" s="196" customFormat="true" ht="15.75" hidden="false" customHeight="false" outlineLevel="1" collapsed="false">
      <c r="A80" s="600" t="s">
        <v>1089</v>
      </c>
      <c r="B80" s="566" t="s">
        <v>1090</v>
      </c>
      <c r="C80" s="567"/>
      <c r="D80" s="568" t="s">
        <v>1091</v>
      </c>
      <c r="E80" s="569" t="s">
        <v>1092</v>
      </c>
      <c r="F80" s="601"/>
      <c r="G80" s="560"/>
      <c r="H80" s="602"/>
      <c r="I80" s="603"/>
      <c r="J80" s="560"/>
      <c r="K80" s="228"/>
      <c r="L80" s="592"/>
      <c r="M80" s="594"/>
      <c r="N80" s="595"/>
      <c r="O80" s="596" t="s">
        <v>547</v>
      </c>
      <c r="P80" s="597" t="n">
        <v>223</v>
      </c>
      <c r="Q80" s="604"/>
      <c r="R80" s="529" t="n">
        <f aca="false">SUM(R81:R82)</f>
        <v>1003064.8468</v>
      </c>
      <c r="S80" s="630" t="n">
        <f aca="false">SUM(S81:S82)</f>
        <v>1003064.8468</v>
      </c>
      <c r="T80" s="529" t="n">
        <f aca="false">SUM(T81:T82)</f>
        <v>0</v>
      </c>
      <c r="U80" s="529" t="n">
        <f aca="false">SUM(U81:U82)</f>
        <v>0</v>
      </c>
      <c r="V80" s="529" t="n">
        <f aca="false">SUM(V81:V82)</f>
        <v>0</v>
      </c>
      <c r="AC80" s="303"/>
      <c r="AD80" s="474"/>
    </row>
    <row r="81" customFormat="false" ht="15.75" hidden="false" customHeight="false" outlineLevel="1" collapsed="false">
      <c r="A81" s="605" t="s">
        <v>1115</v>
      </c>
      <c r="B81" s="522" t="n">
        <f aca="false">$W$2</f>
        <v>2024</v>
      </c>
      <c r="C81" s="567"/>
      <c r="D81" s="631" t="n">
        <v>6.62</v>
      </c>
      <c r="E81" s="607" t="s">
        <v>1127</v>
      </c>
      <c r="F81" s="607" t="s">
        <v>1064</v>
      </c>
      <c r="G81" s="608" t="s">
        <v>1128</v>
      </c>
      <c r="H81" s="522" t="s">
        <v>1065</v>
      </c>
      <c r="I81" s="632"/>
      <c r="J81" s="568"/>
      <c r="K81" s="190"/>
      <c r="L81" s="568"/>
      <c r="M81" s="633"/>
      <c r="N81" s="634"/>
      <c r="O81" s="635"/>
      <c r="P81" s="636"/>
      <c r="Q81" s="627" t="n">
        <v>1</v>
      </c>
      <c r="R81" s="614" t="n">
        <f aca="false">SUM(S81,T81,U81,V81)</f>
        <v>59223.9228</v>
      </c>
      <c r="S81" s="614" t="n">
        <f aca="false">D81*G81-37.92</f>
        <v>59223.9228</v>
      </c>
      <c r="T81" s="614"/>
      <c r="U81" s="614"/>
      <c r="V81" s="614"/>
    </row>
    <row r="82" customFormat="false" ht="15.75" hidden="false" customHeight="false" outlineLevel="1" collapsed="false">
      <c r="A82" s="605" t="s">
        <v>1129</v>
      </c>
      <c r="B82" s="522" t="n">
        <f aca="false">$W$1</f>
        <v>2025</v>
      </c>
      <c r="C82" s="567" t="n">
        <v>7.986693</v>
      </c>
      <c r="D82" s="631" t="n">
        <v>94.72</v>
      </c>
      <c r="E82" s="607" t="s">
        <v>1127</v>
      </c>
      <c r="F82" s="607" t="s">
        <v>1064</v>
      </c>
      <c r="G82" s="608" t="s">
        <v>1130</v>
      </c>
      <c r="H82" s="522" t="s">
        <v>1065</v>
      </c>
      <c r="I82" s="632"/>
      <c r="J82" s="568"/>
      <c r="K82" s="190"/>
      <c r="L82" s="568"/>
      <c r="M82" s="633"/>
      <c r="N82" s="634"/>
      <c r="O82" s="635"/>
      <c r="P82" s="636"/>
      <c r="Q82" s="627" t="n">
        <v>3</v>
      </c>
      <c r="R82" s="614" t="n">
        <f aca="false">SUM(S82,T82,U82,V82)</f>
        <v>943840.924</v>
      </c>
      <c r="S82" s="614" t="n">
        <f aca="false">D82*G82-15.46</f>
        <v>943840.924</v>
      </c>
      <c r="T82" s="614"/>
      <c r="U82" s="614"/>
      <c r="V82" s="614"/>
    </row>
    <row r="83" s="196" customFormat="true" ht="15.75" hidden="false" customHeight="false" outlineLevel="1" collapsed="false">
      <c r="A83" s="600" t="s">
        <v>1094</v>
      </c>
      <c r="B83" s="617"/>
      <c r="C83" s="567"/>
      <c r="D83" s="568" t="s">
        <v>1091</v>
      </c>
      <c r="E83" s="618"/>
      <c r="F83" s="601"/>
      <c r="G83" s="560"/>
      <c r="H83" s="602"/>
      <c r="I83" s="603"/>
      <c r="J83" s="560"/>
      <c r="K83" s="228"/>
      <c r="L83" s="592"/>
      <c r="M83" s="594"/>
      <c r="N83" s="595"/>
      <c r="O83" s="596" t="s">
        <v>547</v>
      </c>
      <c r="P83" s="597" t="n">
        <v>223</v>
      </c>
      <c r="Q83" s="604"/>
      <c r="R83" s="529" t="n">
        <f aca="false">SUM(R84:R85)</f>
        <v>0</v>
      </c>
      <c r="S83" s="529" t="n">
        <f aca="false">SUM(S84:S85)</f>
        <v>0</v>
      </c>
      <c r="T83" s="529" t="n">
        <f aca="false">SUM(T84:T85)</f>
        <v>0</v>
      </c>
      <c r="U83" s="529" t="n">
        <f aca="false">SUM(U84:U85)</f>
        <v>0</v>
      </c>
      <c r="V83" s="529" t="n">
        <f aca="false">SUM(V84:V85)</f>
        <v>0</v>
      </c>
      <c r="AC83" s="303"/>
      <c r="AD83" s="474"/>
    </row>
    <row r="84" customFormat="false" ht="15.75" hidden="false" customHeight="false" outlineLevel="1" collapsed="false">
      <c r="A84" s="605" t="s">
        <v>1115</v>
      </c>
      <c r="B84" s="522" t="n">
        <f aca="false">$W$2</f>
        <v>2024</v>
      </c>
      <c r="C84" s="623"/>
      <c r="D84" s="609"/>
      <c r="E84" s="607" t="s">
        <v>1127</v>
      </c>
      <c r="F84" s="607" t="s">
        <v>1064</v>
      </c>
      <c r="G84" s="608" t="s">
        <v>1131</v>
      </c>
      <c r="H84" s="522" t="s">
        <v>1065</v>
      </c>
      <c r="I84" s="632"/>
      <c r="J84" s="568"/>
      <c r="K84" s="190"/>
      <c r="L84" s="568"/>
      <c r="M84" s="633"/>
      <c r="N84" s="634"/>
      <c r="O84" s="635"/>
      <c r="P84" s="636"/>
      <c r="Q84" s="627"/>
      <c r="R84" s="614" t="n">
        <f aca="false">SUM(S84,T84,U84,V84)</f>
        <v>0</v>
      </c>
      <c r="S84" s="614"/>
      <c r="T84" s="614"/>
      <c r="U84" s="614"/>
      <c r="V84" s="614"/>
    </row>
    <row r="85" customFormat="false" ht="15.75" hidden="false" customHeight="false" outlineLevel="1" collapsed="false">
      <c r="A85" s="605" t="s">
        <v>1129</v>
      </c>
      <c r="B85" s="522" t="n">
        <f aca="false">$W$1</f>
        <v>2025</v>
      </c>
      <c r="C85" s="623"/>
      <c r="D85" s="609"/>
      <c r="E85" s="607" t="s">
        <v>1127</v>
      </c>
      <c r="F85" s="607" t="s">
        <v>1064</v>
      </c>
      <c r="G85" s="608" t="s">
        <v>1132</v>
      </c>
      <c r="H85" s="522" t="s">
        <v>1065</v>
      </c>
      <c r="I85" s="632"/>
      <c r="J85" s="568"/>
      <c r="K85" s="190"/>
      <c r="L85" s="568"/>
      <c r="M85" s="633"/>
      <c r="N85" s="634"/>
      <c r="O85" s="635"/>
      <c r="P85" s="636"/>
      <c r="Q85" s="627"/>
      <c r="R85" s="614" t="n">
        <f aca="false">SUM(S85,T85,U85,V85)</f>
        <v>0</v>
      </c>
      <c r="S85" s="614"/>
      <c r="T85" s="614"/>
      <c r="U85" s="614"/>
      <c r="V85" s="614"/>
    </row>
    <row r="86" s="196" customFormat="true" ht="15.75" hidden="false" customHeight="false" outlineLevel="1" collapsed="false">
      <c r="A86" s="600" t="s">
        <v>1089</v>
      </c>
      <c r="B86" s="617"/>
      <c r="C86" s="567"/>
      <c r="D86" s="568" t="s">
        <v>1091</v>
      </c>
      <c r="E86" s="618"/>
      <c r="F86" s="601"/>
      <c r="G86" s="560"/>
      <c r="H86" s="602"/>
      <c r="I86" s="603"/>
      <c r="J86" s="560"/>
      <c r="K86" s="228"/>
      <c r="L86" s="592"/>
      <c r="M86" s="594"/>
      <c r="N86" s="595"/>
      <c r="O86" s="596" t="s">
        <v>547</v>
      </c>
      <c r="P86" s="597" t="n">
        <v>223</v>
      </c>
      <c r="Q86" s="604"/>
      <c r="R86" s="529" t="n">
        <f aca="false">SUM(R87:R88)</f>
        <v>0</v>
      </c>
      <c r="S86" s="529" t="n">
        <f aca="false">SUM(S87:S88)</f>
        <v>0</v>
      </c>
      <c r="T86" s="529" t="n">
        <f aca="false">SUM(T87:T88)</f>
        <v>0</v>
      </c>
      <c r="U86" s="529" t="n">
        <f aca="false">SUM(U87:U88)</f>
        <v>0</v>
      </c>
      <c r="V86" s="529" t="n">
        <f aca="false">SUM(V87:V88)</f>
        <v>0</v>
      </c>
      <c r="AC86" s="303"/>
      <c r="AD86" s="474"/>
    </row>
    <row r="87" customFormat="false" ht="15.75" hidden="false" customHeight="false" outlineLevel="1" collapsed="false">
      <c r="A87" s="605" t="s">
        <v>1115</v>
      </c>
      <c r="B87" s="522" t="n">
        <f aca="false">$W$2</f>
        <v>2024</v>
      </c>
      <c r="C87" s="567"/>
      <c r="D87" s="609"/>
      <c r="E87" s="607" t="s">
        <v>1127</v>
      </c>
      <c r="F87" s="607" t="s">
        <v>1064</v>
      </c>
      <c r="G87" s="608" t="s">
        <v>1133</v>
      </c>
      <c r="H87" s="522" t="s">
        <v>1065</v>
      </c>
      <c r="I87" s="632"/>
      <c r="J87" s="568"/>
      <c r="K87" s="190"/>
      <c r="L87" s="568"/>
      <c r="M87" s="633"/>
      <c r="N87" s="634"/>
      <c r="O87" s="635"/>
      <c r="P87" s="636"/>
      <c r="Q87" s="627"/>
      <c r="R87" s="614" t="n">
        <f aca="false">SUM(S87,T87,U87,V87)</f>
        <v>0</v>
      </c>
      <c r="S87" s="614"/>
      <c r="T87" s="614"/>
      <c r="U87" s="614"/>
      <c r="V87" s="614"/>
    </row>
    <row r="88" customFormat="false" ht="15.75" hidden="false" customHeight="false" outlineLevel="1" collapsed="false">
      <c r="A88" s="605" t="s">
        <v>1129</v>
      </c>
      <c r="B88" s="522" t="n">
        <f aca="false">$W$1</f>
        <v>2025</v>
      </c>
      <c r="C88" s="567"/>
      <c r="D88" s="609"/>
      <c r="E88" s="607" t="s">
        <v>1127</v>
      </c>
      <c r="F88" s="607" t="s">
        <v>1064</v>
      </c>
      <c r="G88" s="608" t="s">
        <v>1133</v>
      </c>
      <c r="H88" s="522" t="s">
        <v>1065</v>
      </c>
      <c r="I88" s="632"/>
      <c r="J88" s="568"/>
      <c r="K88" s="190"/>
      <c r="L88" s="568"/>
      <c r="M88" s="633"/>
      <c r="N88" s="634"/>
      <c r="O88" s="635"/>
      <c r="P88" s="636"/>
      <c r="Q88" s="627"/>
      <c r="R88" s="614" t="n">
        <f aca="false">SUM(S88,T88,U88,V88)</f>
        <v>0</v>
      </c>
      <c r="S88" s="614"/>
      <c r="T88" s="614"/>
      <c r="U88" s="614"/>
      <c r="V88" s="614"/>
    </row>
    <row r="89" s="196" customFormat="true" ht="15.75" hidden="false" customHeight="false" outlineLevel="1" collapsed="false">
      <c r="A89" s="600" t="s">
        <v>1094</v>
      </c>
      <c r="B89" s="617"/>
      <c r="C89" s="567"/>
      <c r="D89" s="568" t="s">
        <v>1091</v>
      </c>
      <c r="E89" s="569"/>
      <c r="F89" s="601"/>
      <c r="G89" s="560"/>
      <c r="H89" s="602"/>
      <c r="I89" s="603"/>
      <c r="J89" s="560"/>
      <c r="K89" s="228"/>
      <c r="L89" s="592"/>
      <c r="M89" s="594"/>
      <c r="N89" s="595"/>
      <c r="O89" s="596" t="s">
        <v>547</v>
      </c>
      <c r="P89" s="597" t="n">
        <v>223</v>
      </c>
      <c r="Q89" s="604"/>
      <c r="R89" s="529" t="n">
        <f aca="false">SUM(R90:R91)</f>
        <v>0</v>
      </c>
      <c r="S89" s="529" t="n">
        <f aca="false">SUM(S90:S91)</f>
        <v>0</v>
      </c>
      <c r="T89" s="529" t="n">
        <f aca="false">SUM(T90:T91)</f>
        <v>0</v>
      </c>
      <c r="U89" s="529" t="n">
        <f aca="false">SUM(U90:U91)</f>
        <v>0</v>
      </c>
      <c r="V89" s="529" t="n">
        <f aca="false">SUM(V90:V91)</f>
        <v>0</v>
      </c>
      <c r="AC89" s="303"/>
      <c r="AD89" s="474"/>
    </row>
    <row r="90" customFormat="false" ht="15.75" hidden="false" customHeight="false" outlineLevel="1" collapsed="false">
      <c r="A90" s="605" t="s">
        <v>1115</v>
      </c>
      <c r="B90" s="522" t="n">
        <f aca="false">$W$2</f>
        <v>2024</v>
      </c>
      <c r="C90" s="609"/>
      <c r="D90" s="609"/>
      <c r="E90" s="607" t="s">
        <v>1127</v>
      </c>
      <c r="F90" s="607" t="s">
        <v>1064</v>
      </c>
      <c r="G90" s="608" t="s">
        <v>1134</v>
      </c>
      <c r="H90" s="522" t="s">
        <v>1065</v>
      </c>
      <c r="I90" s="632"/>
      <c r="J90" s="568"/>
      <c r="K90" s="190"/>
      <c r="L90" s="568"/>
      <c r="M90" s="633"/>
      <c r="N90" s="634"/>
      <c r="O90" s="635"/>
      <c r="P90" s="636"/>
      <c r="Q90" s="627"/>
      <c r="R90" s="614" t="n">
        <f aca="false">SUM(S90,T90,U90,V90)</f>
        <v>0</v>
      </c>
      <c r="S90" s="614"/>
      <c r="T90" s="614"/>
      <c r="U90" s="614"/>
      <c r="V90" s="614"/>
    </row>
    <row r="91" customFormat="false" ht="15.75" hidden="false" customHeight="false" outlineLevel="1" collapsed="false">
      <c r="A91" s="605" t="s">
        <v>1129</v>
      </c>
      <c r="B91" s="522" t="n">
        <f aca="false">$W$1</f>
        <v>2025</v>
      </c>
      <c r="C91" s="609"/>
      <c r="D91" s="609"/>
      <c r="E91" s="607" t="s">
        <v>1127</v>
      </c>
      <c r="F91" s="607" t="s">
        <v>1064</v>
      </c>
      <c r="G91" s="608" t="s">
        <v>1135</v>
      </c>
      <c r="H91" s="522" t="s">
        <v>1065</v>
      </c>
      <c r="I91" s="632"/>
      <c r="J91" s="568"/>
      <c r="K91" s="190"/>
      <c r="L91" s="568"/>
      <c r="M91" s="633"/>
      <c r="N91" s="634"/>
      <c r="O91" s="635"/>
      <c r="P91" s="636"/>
      <c r="Q91" s="627"/>
      <c r="R91" s="614" t="n">
        <f aca="false">SUM(S91,T91,U91,V91)</f>
        <v>0</v>
      </c>
      <c r="S91" s="614"/>
      <c r="T91" s="614"/>
      <c r="U91" s="614"/>
      <c r="V91" s="614"/>
    </row>
    <row r="92" s="196" customFormat="true" ht="20.25" hidden="false" customHeight="false" outlineLevel="0" collapsed="false">
      <c r="A92" s="637" t="s">
        <v>1136</v>
      </c>
      <c r="B92" s="638"/>
      <c r="C92" s="638"/>
      <c r="D92" s="638"/>
      <c r="E92" s="638"/>
      <c r="F92" s="638"/>
      <c r="G92" s="638"/>
      <c r="H92" s="638"/>
      <c r="I92" s="638"/>
      <c r="J92" s="638"/>
      <c r="K92" s="638"/>
      <c r="L92" s="638"/>
      <c r="M92" s="639"/>
      <c r="N92" s="640"/>
      <c r="O92" s="641" t="n">
        <v>244</v>
      </c>
      <c r="P92" s="642"/>
      <c r="Q92" s="591"/>
      <c r="R92" s="517" t="n">
        <f aca="false">SUM(R93,R117,R125,R133,R134,R157,R221,R248,R249,R254,R379,R404,R408,R409,R422,R423,R490,R491,R494,R568,R618,R654,R680,R705,R1084,R1169,R1170,R1175,R140,R137,R594)</f>
        <v>6277805.69895</v>
      </c>
      <c r="S92" s="517" t="n">
        <f aca="false">SUM(S93,S117,S125,S133,S134,S157,S221,S248,S249,S254,S379,S404,S408,S409,S422,S423,S490,S491,S494,S568,S618,S654,S680,S705,S1084,S1169,S1170,S1175,S140,S137,S594)</f>
        <v>4954563.03895</v>
      </c>
      <c r="T92" s="517" t="n">
        <f aca="false">SUM(T93,T117,T125,T133,T134,T157,T221,T248,T249,T254,T379,T404,T408,T409,T422,T423,T490,T491,T494,T568,T618,T654,T680,T705,T1084,T1169,T1170,T1175,T140,T137,T594)</f>
        <v>54920</v>
      </c>
      <c r="U92" s="517" t="n">
        <f aca="false">SUM(U93,U117,U125,U133,U134,U157,U221,U248,U249,U254,U379,U404,U408,U409,U422,U423,U490,U491,U494,U568,U618,U654,U680,U705,U1084,U1169,U1170,U1175,U140,U137,U594)</f>
        <v>0</v>
      </c>
      <c r="V92" s="517" t="n">
        <f aca="false">SUM(V93,V117,V125,V133,V134,V157,V221,V248,V249,V254,V379,V404,V408,V409,V422,V423,V490,V491,V494,V568,V618,V654,V680,V705,V1084,V1169,V1170,V1175,V140,V137,V594)</f>
        <v>1268322.66</v>
      </c>
      <c r="X92" s="542"/>
      <c r="Y92" s="543"/>
      <c r="AC92" s="228"/>
      <c r="AD92" s="228"/>
    </row>
    <row r="93" s="651" customFormat="true" ht="18.75" hidden="false" customHeight="false" outlineLevel="0" collapsed="false">
      <c r="A93" s="643" t="s">
        <v>1137</v>
      </c>
      <c r="B93" s="644"/>
      <c r="C93" s="644"/>
      <c r="D93" s="644"/>
      <c r="E93" s="645"/>
      <c r="F93" s="645"/>
      <c r="G93" s="645"/>
      <c r="H93" s="644"/>
      <c r="I93" s="644"/>
      <c r="J93" s="644"/>
      <c r="K93" s="644"/>
      <c r="L93" s="644"/>
      <c r="M93" s="646"/>
      <c r="N93" s="647" t="s">
        <v>1138</v>
      </c>
      <c r="O93" s="648" t="n">
        <v>244</v>
      </c>
      <c r="P93" s="649" t="n">
        <v>221</v>
      </c>
      <c r="Q93" s="627"/>
      <c r="R93" s="650" t="n">
        <f aca="false">SUM(R94,R98,R101,R105,R108,R111,R114)</f>
        <v>16516.8068</v>
      </c>
      <c r="S93" s="650" t="n">
        <f aca="false">SUM(S94,S98,S101,S105,S108,S111,S114)</f>
        <v>16516.8068</v>
      </c>
      <c r="T93" s="650" t="n">
        <f aca="false">SUM(T94,T98,T101,T105,T108,T111,T114)</f>
        <v>0</v>
      </c>
      <c r="U93" s="650" t="n">
        <f aca="false">SUM(U94,U98,U101,U105,U108,U111,U114)</f>
        <v>0</v>
      </c>
      <c r="V93" s="650" t="n">
        <f aca="false">SUM(V94,V98,V101,V105,V108,V111,V114)</f>
        <v>0</v>
      </c>
      <c r="W93" s="298" t="s">
        <v>1139</v>
      </c>
      <c r="AC93" s="303"/>
      <c r="AD93" s="474"/>
    </row>
    <row r="94" customFormat="false" ht="15.75" hidden="false" customHeight="false" outlineLevel="1" collapsed="false">
      <c r="A94" s="652" t="s">
        <v>1140</v>
      </c>
      <c r="B94" s="603"/>
      <c r="C94" s="190"/>
      <c r="D94" s="190"/>
      <c r="E94" s="190"/>
      <c r="F94" s="601"/>
      <c r="G94" s="560"/>
      <c r="H94" s="602"/>
      <c r="I94" s="603"/>
      <c r="J94" s="560"/>
      <c r="K94" s="190"/>
      <c r="L94" s="603"/>
      <c r="M94" s="653"/>
      <c r="N94" s="654"/>
      <c r="O94" s="655" t="n">
        <v>244</v>
      </c>
      <c r="P94" s="656" t="n">
        <v>221</v>
      </c>
      <c r="Q94" s="613"/>
      <c r="R94" s="657" t="n">
        <f aca="false">SUM(R95:R97)</f>
        <v>11750.4068</v>
      </c>
      <c r="S94" s="657" t="n">
        <f aca="false">SUM(S95:S97)</f>
        <v>11750.4068</v>
      </c>
      <c r="T94" s="657" t="n">
        <f aca="false">SUM(T95:T97)</f>
        <v>0</v>
      </c>
      <c r="U94" s="657" t="n">
        <f aca="false">SUM(U95:U97)</f>
        <v>0</v>
      </c>
      <c r="V94" s="657" t="n">
        <f aca="false">SUM(V95:V97)</f>
        <v>0</v>
      </c>
      <c r="W94" s="188" t="s">
        <v>1141</v>
      </c>
    </row>
    <row r="95" customFormat="false" ht="15.75" hidden="false" customHeight="false" outlineLevel="1" collapsed="false">
      <c r="A95" s="605" t="s">
        <v>1115</v>
      </c>
      <c r="B95" s="522" t="n">
        <f aca="false">$W$2</f>
        <v>2024</v>
      </c>
      <c r="C95" s="531"/>
      <c r="D95" s="658" t="n">
        <v>1385.84</v>
      </c>
      <c r="E95" s="522" t="s">
        <v>1142</v>
      </c>
      <c r="F95" s="522" t="s">
        <v>1064</v>
      </c>
      <c r="G95" s="659" t="n">
        <v>0.79</v>
      </c>
      <c r="H95" s="522" t="s">
        <v>1065</v>
      </c>
      <c r="I95" s="659" t="n">
        <v>0.44</v>
      </c>
      <c r="J95" s="522" t="s">
        <v>1065</v>
      </c>
      <c r="K95" s="522"/>
      <c r="L95" s="522"/>
      <c r="M95" s="538"/>
      <c r="N95" s="610"/>
      <c r="O95" s="611"/>
      <c r="P95" s="612"/>
      <c r="Q95" s="613" t="n">
        <v>1</v>
      </c>
      <c r="R95" s="614" t="n">
        <f aca="false">SUM(S95,T95,U95,V95)</f>
        <v>1094.8136</v>
      </c>
      <c r="S95" s="614" t="n">
        <f aca="false">D95*G95</f>
        <v>1094.8136</v>
      </c>
      <c r="T95" s="614"/>
      <c r="U95" s="614"/>
      <c r="V95" s="614"/>
      <c r="W95" s="188" t="s">
        <v>1143</v>
      </c>
    </row>
    <row r="96" customFormat="false" ht="15.75" hidden="false" customHeight="false" outlineLevel="1" collapsed="false">
      <c r="A96" s="605" t="s">
        <v>1144</v>
      </c>
      <c r="B96" s="522" t="n">
        <f aca="false">$W$1</f>
        <v>2025</v>
      </c>
      <c r="C96" s="531"/>
      <c r="D96" s="658" t="n">
        <v>1226.2</v>
      </c>
      <c r="E96" s="522" t="s">
        <v>1142</v>
      </c>
      <c r="F96" s="522" t="s">
        <v>1064</v>
      </c>
      <c r="G96" s="659" t="n">
        <v>0.79</v>
      </c>
      <c r="H96" s="522" t="s">
        <v>1065</v>
      </c>
      <c r="I96" s="659" t="n">
        <v>0.44</v>
      </c>
      <c r="J96" s="522" t="s">
        <v>1065</v>
      </c>
      <c r="K96" s="522"/>
      <c r="L96" s="522"/>
      <c r="M96" s="538"/>
      <c r="N96" s="610"/>
      <c r="O96" s="611"/>
      <c r="P96" s="612"/>
      <c r="Q96" s="613" t="n">
        <v>5</v>
      </c>
      <c r="R96" s="614" t="n">
        <f aca="false">SUM(S96,T96,U96,V96)</f>
        <v>4843.49</v>
      </c>
      <c r="S96" s="614" t="n">
        <f aca="false">D96*G96*Q96</f>
        <v>4843.49</v>
      </c>
      <c r="T96" s="614"/>
      <c r="U96" s="614"/>
      <c r="V96" s="614"/>
      <c r="W96" s="188" t="s">
        <v>1145</v>
      </c>
    </row>
    <row r="97" customFormat="false" ht="15.75" hidden="false" customHeight="false" outlineLevel="1" collapsed="false">
      <c r="A97" s="605" t="s">
        <v>1146</v>
      </c>
      <c r="B97" s="522" t="n">
        <f aca="false">$W$1</f>
        <v>2025</v>
      </c>
      <c r="C97" s="531"/>
      <c r="D97" s="658" t="n">
        <v>1226.18</v>
      </c>
      <c r="E97" s="522" t="s">
        <v>1142</v>
      </c>
      <c r="F97" s="522" t="s">
        <v>1064</v>
      </c>
      <c r="G97" s="659" t="n">
        <v>0.79</v>
      </c>
      <c r="H97" s="522" t="s">
        <v>1065</v>
      </c>
      <c r="I97" s="659" t="n">
        <v>0.44</v>
      </c>
      <c r="J97" s="522" t="s">
        <v>1065</v>
      </c>
      <c r="K97" s="522"/>
      <c r="L97" s="522"/>
      <c r="M97" s="538"/>
      <c r="N97" s="610"/>
      <c r="O97" s="611"/>
      <c r="P97" s="612"/>
      <c r="Q97" s="613" t="n">
        <v>6</v>
      </c>
      <c r="R97" s="614" t="n">
        <f aca="false">SUM(S97,T97,U97,V97)</f>
        <v>5812.1032</v>
      </c>
      <c r="S97" s="614" t="n">
        <f aca="false">D97*G97*Q97+0.01</f>
        <v>5812.1032</v>
      </c>
      <c r="T97" s="614"/>
      <c r="U97" s="614"/>
      <c r="V97" s="614"/>
      <c r="W97" s="188" t="s">
        <v>1145</v>
      </c>
    </row>
    <row r="98" customFormat="false" ht="15.75" hidden="false" customHeight="false" outlineLevel="1" collapsed="false">
      <c r="A98" s="652" t="s">
        <v>1147</v>
      </c>
      <c r="B98" s="603"/>
      <c r="C98" s="603"/>
      <c r="D98" s="190"/>
      <c r="E98" s="190"/>
      <c r="F98" s="601"/>
      <c r="G98" s="560"/>
      <c r="H98" s="602"/>
      <c r="I98" s="603"/>
      <c r="J98" s="560"/>
      <c r="K98" s="190"/>
      <c r="L98" s="603"/>
      <c r="M98" s="653"/>
      <c r="N98" s="654"/>
      <c r="O98" s="655" t="n">
        <v>244</v>
      </c>
      <c r="P98" s="656" t="n">
        <v>221</v>
      </c>
      <c r="Q98" s="613"/>
      <c r="R98" s="657" t="n">
        <f aca="false">SUM(R99:R100)</f>
        <v>0</v>
      </c>
      <c r="S98" s="657" t="n">
        <f aca="false">SUM(S99:S100)</f>
        <v>0</v>
      </c>
      <c r="T98" s="657" t="n">
        <f aca="false">SUM(T99:T100)</f>
        <v>0</v>
      </c>
      <c r="U98" s="657" t="n">
        <f aca="false">SUM(U99:U100)</f>
        <v>0</v>
      </c>
      <c r="V98" s="657" t="n">
        <f aca="false">SUM(V99:V100)</f>
        <v>0</v>
      </c>
      <c r="W98" s="188" t="s">
        <v>1148</v>
      </c>
    </row>
    <row r="99" customFormat="false" ht="15.75" hidden="false" customHeight="false" outlineLevel="1" collapsed="false">
      <c r="A99" s="605" t="s">
        <v>1115</v>
      </c>
      <c r="B99" s="522" t="n">
        <f aca="false">$W$2</f>
        <v>2024</v>
      </c>
      <c r="C99" s="522"/>
      <c r="D99" s="660"/>
      <c r="E99" s="522" t="s">
        <v>1149</v>
      </c>
      <c r="F99" s="522" t="s">
        <v>1064</v>
      </c>
      <c r="G99" s="661" t="n">
        <v>182.4</v>
      </c>
      <c r="H99" s="522" t="s">
        <v>1065</v>
      </c>
      <c r="I99" s="522"/>
      <c r="J99" s="522"/>
      <c r="K99" s="190"/>
      <c r="L99" s="522"/>
      <c r="M99" s="538"/>
      <c r="N99" s="610"/>
      <c r="O99" s="611"/>
      <c r="P99" s="612"/>
      <c r="Q99" s="613" t="n">
        <v>1</v>
      </c>
      <c r="R99" s="614" t="n">
        <f aca="false">SUM(S99,T99,U99,V99)</f>
        <v>0</v>
      </c>
      <c r="S99" s="614"/>
      <c r="T99" s="614"/>
      <c r="U99" s="614"/>
      <c r="V99" s="614"/>
      <c r="W99" s="188" t="s">
        <v>1150</v>
      </c>
    </row>
    <row r="100" customFormat="false" ht="15.75" hidden="false" customHeight="false" outlineLevel="1" collapsed="false">
      <c r="A100" s="605" t="s">
        <v>1129</v>
      </c>
      <c r="B100" s="522" t="n">
        <f aca="false">$W$1</f>
        <v>2025</v>
      </c>
      <c r="C100" s="522"/>
      <c r="D100" s="660"/>
      <c r="E100" s="522" t="s">
        <v>1149</v>
      </c>
      <c r="F100" s="522" t="s">
        <v>1064</v>
      </c>
      <c r="G100" s="661" t="n">
        <v>182.4</v>
      </c>
      <c r="H100" s="522" t="s">
        <v>1065</v>
      </c>
      <c r="I100" s="522"/>
      <c r="J100" s="522"/>
      <c r="K100" s="190"/>
      <c r="L100" s="522"/>
      <c r="M100" s="538"/>
      <c r="N100" s="610"/>
      <c r="O100" s="611"/>
      <c r="P100" s="612"/>
      <c r="Q100" s="613" t="n">
        <v>8</v>
      </c>
      <c r="R100" s="614" t="n">
        <f aca="false">SUM(S100,T100,U100,V100)</f>
        <v>0</v>
      </c>
      <c r="S100" s="614"/>
      <c r="T100" s="614"/>
      <c r="U100" s="614"/>
      <c r="V100" s="614"/>
    </row>
    <row r="101" customFormat="false" ht="15.75" hidden="false" customHeight="false" outlineLevel="1" collapsed="false">
      <c r="A101" s="652" t="s">
        <v>1151</v>
      </c>
      <c r="B101" s="603"/>
      <c r="C101" s="662"/>
      <c r="D101" s="481"/>
      <c r="E101" s="603"/>
      <c r="F101" s="601"/>
      <c r="G101" s="560"/>
      <c r="H101" s="602"/>
      <c r="I101" s="603"/>
      <c r="J101" s="560"/>
      <c r="K101" s="190"/>
      <c r="L101" s="603"/>
      <c r="M101" s="653"/>
      <c r="N101" s="654"/>
      <c r="O101" s="655" t="n">
        <v>244</v>
      </c>
      <c r="P101" s="656" t="n">
        <v>221</v>
      </c>
      <c r="Q101" s="613"/>
      <c r="R101" s="657" t="n">
        <f aca="false">SUM(R102:R104)</f>
        <v>3686.4</v>
      </c>
      <c r="S101" s="657" t="n">
        <f aca="false">SUM(S102:S104)</f>
        <v>3686.4</v>
      </c>
      <c r="T101" s="657" t="n">
        <f aca="false">SUM(T102:T104)</f>
        <v>0</v>
      </c>
      <c r="U101" s="657" t="n">
        <f aca="false">SUM(U102:U104)</f>
        <v>0</v>
      </c>
      <c r="V101" s="657" t="n">
        <f aca="false">SUM(V102:V104)</f>
        <v>0</v>
      </c>
    </row>
    <row r="102" customFormat="false" ht="15.75" hidden="false" customHeight="false" outlineLevel="1" collapsed="false">
      <c r="A102" s="605" t="s">
        <v>1115</v>
      </c>
      <c r="B102" s="522" t="n">
        <f aca="false">$W$2</f>
        <v>2024</v>
      </c>
      <c r="C102" s="522"/>
      <c r="D102" s="660" t="n">
        <v>1</v>
      </c>
      <c r="E102" s="522" t="s">
        <v>1152</v>
      </c>
      <c r="F102" s="522" t="s">
        <v>1064</v>
      </c>
      <c r="G102" s="661" t="n">
        <v>270.94</v>
      </c>
      <c r="H102" s="522" t="s">
        <v>1065</v>
      </c>
      <c r="I102" s="661" t="n">
        <v>221</v>
      </c>
      <c r="J102" s="522" t="s">
        <v>1065</v>
      </c>
      <c r="K102" s="661" t="n">
        <v>307.2</v>
      </c>
      <c r="L102" s="522" t="s">
        <v>1065</v>
      </c>
      <c r="M102" s="538"/>
      <c r="N102" s="610"/>
      <c r="O102" s="611"/>
      <c r="P102" s="612"/>
      <c r="Q102" s="613" t="n">
        <v>1</v>
      </c>
      <c r="R102" s="614" t="n">
        <f aca="false">SUM(S102,T102,U102,V102)</f>
        <v>307.2</v>
      </c>
      <c r="S102" s="614" t="n">
        <f aca="false">D102*K102</f>
        <v>307.2</v>
      </c>
      <c r="T102" s="614"/>
      <c r="U102" s="614"/>
      <c r="V102" s="614"/>
    </row>
    <row r="103" customFormat="false" ht="15.75" hidden="false" customHeight="false" outlineLevel="1" collapsed="false">
      <c r="A103" s="605" t="s">
        <v>1144</v>
      </c>
      <c r="B103" s="522" t="n">
        <f aca="false">$W$1</f>
        <v>2025</v>
      </c>
      <c r="C103" s="522"/>
      <c r="D103" s="660" t="n">
        <v>1</v>
      </c>
      <c r="E103" s="522" t="s">
        <v>1152</v>
      </c>
      <c r="F103" s="522" t="s">
        <v>1064</v>
      </c>
      <c r="G103" s="661" t="n">
        <v>270.94</v>
      </c>
      <c r="H103" s="522" t="s">
        <v>1065</v>
      </c>
      <c r="I103" s="661" t="n">
        <v>221</v>
      </c>
      <c r="J103" s="522" t="s">
        <v>1065</v>
      </c>
      <c r="K103" s="661" t="n">
        <v>307.2</v>
      </c>
      <c r="L103" s="522" t="s">
        <v>1065</v>
      </c>
      <c r="M103" s="538"/>
      <c r="N103" s="610"/>
      <c r="O103" s="611"/>
      <c r="P103" s="612"/>
      <c r="Q103" s="613" t="n">
        <v>5</v>
      </c>
      <c r="R103" s="614" t="n">
        <f aca="false">SUM(S103,T103,U103,V103)</f>
        <v>1536</v>
      </c>
      <c r="S103" s="614" t="n">
        <f aca="false">D103*K103*Q103</f>
        <v>1536</v>
      </c>
      <c r="T103" s="614"/>
      <c r="U103" s="614"/>
      <c r="V103" s="614"/>
    </row>
    <row r="104" customFormat="false" ht="15.75" hidden="false" customHeight="false" outlineLevel="1" collapsed="false">
      <c r="A104" s="605" t="s">
        <v>1146</v>
      </c>
      <c r="B104" s="522" t="n">
        <f aca="false">$W$1</f>
        <v>2025</v>
      </c>
      <c r="C104" s="522"/>
      <c r="D104" s="660" t="n">
        <v>1</v>
      </c>
      <c r="E104" s="522" t="s">
        <v>1152</v>
      </c>
      <c r="F104" s="522" t="s">
        <v>1064</v>
      </c>
      <c r="G104" s="661" t="n">
        <v>270.94</v>
      </c>
      <c r="H104" s="522" t="s">
        <v>1065</v>
      </c>
      <c r="I104" s="661" t="n">
        <v>221</v>
      </c>
      <c r="J104" s="522" t="s">
        <v>1065</v>
      </c>
      <c r="K104" s="661" t="n">
        <v>307.2</v>
      </c>
      <c r="L104" s="522" t="s">
        <v>1065</v>
      </c>
      <c r="M104" s="538"/>
      <c r="N104" s="610"/>
      <c r="O104" s="611"/>
      <c r="P104" s="612"/>
      <c r="Q104" s="613" t="n">
        <v>6</v>
      </c>
      <c r="R104" s="614" t="n">
        <f aca="false">SUM(S104,T104,U104,V104)</f>
        <v>1843.2</v>
      </c>
      <c r="S104" s="614" t="n">
        <f aca="false">D104*K104*Q104</f>
        <v>1843.2</v>
      </c>
      <c r="T104" s="614"/>
      <c r="U104" s="614"/>
      <c r="V104" s="614"/>
    </row>
    <row r="105" customFormat="false" ht="15.75" hidden="false" customHeight="false" outlineLevel="1" collapsed="false">
      <c r="A105" s="652" t="s">
        <v>1153</v>
      </c>
      <c r="B105" s="603"/>
      <c r="C105" s="603"/>
      <c r="D105" s="603"/>
      <c r="E105" s="603"/>
      <c r="F105" s="601"/>
      <c r="G105" s="560"/>
      <c r="H105" s="602"/>
      <c r="I105" s="603"/>
      <c r="J105" s="560"/>
      <c r="K105" s="190"/>
      <c r="L105" s="603"/>
      <c r="M105" s="653"/>
      <c r="N105" s="654"/>
      <c r="O105" s="655" t="n">
        <v>244</v>
      </c>
      <c r="P105" s="656" t="n">
        <v>221</v>
      </c>
      <c r="Q105" s="613"/>
      <c r="R105" s="657" t="n">
        <f aca="false">SUM(R106:R107)</f>
        <v>0</v>
      </c>
      <c r="S105" s="657" t="n">
        <f aca="false">SUM(S106:S107)</f>
        <v>0</v>
      </c>
      <c r="T105" s="657" t="n">
        <f aca="false">SUM(T106:T107)</f>
        <v>0</v>
      </c>
      <c r="U105" s="657" t="n">
        <f aca="false">SUM(U106:U107)</f>
        <v>0</v>
      </c>
      <c r="V105" s="657" t="n">
        <f aca="false">SUM(V106:V107)</f>
        <v>0</v>
      </c>
    </row>
    <row r="106" customFormat="false" ht="15.75" hidden="false" customHeight="false" outlineLevel="1" collapsed="false">
      <c r="A106" s="605" t="s">
        <v>1115</v>
      </c>
      <c r="B106" s="522" t="n">
        <f aca="false">$W$2</f>
        <v>2024</v>
      </c>
      <c r="C106" s="522"/>
      <c r="D106" s="660"/>
      <c r="E106" s="522" t="s">
        <v>1152</v>
      </c>
      <c r="F106" s="522" t="s">
        <v>1064</v>
      </c>
      <c r="G106" s="661" t="n">
        <v>48</v>
      </c>
      <c r="H106" s="522" t="s">
        <v>1065</v>
      </c>
      <c r="I106" s="661"/>
      <c r="J106" s="522" t="s">
        <v>1065</v>
      </c>
      <c r="K106" s="190"/>
      <c r="L106" s="522"/>
      <c r="M106" s="538"/>
      <c r="N106" s="610"/>
      <c r="O106" s="611"/>
      <c r="P106" s="612"/>
      <c r="Q106" s="613"/>
      <c r="R106" s="614" t="n">
        <f aca="false">SUM(S106,T106,U106,V106)</f>
        <v>0</v>
      </c>
      <c r="S106" s="614"/>
      <c r="T106" s="614"/>
      <c r="U106" s="614"/>
      <c r="V106" s="614"/>
    </row>
    <row r="107" customFormat="false" ht="15.75" hidden="false" customHeight="false" outlineLevel="1" collapsed="false">
      <c r="A107" s="605" t="s">
        <v>1129</v>
      </c>
      <c r="B107" s="522" t="n">
        <f aca="false">$W$1</f>
        <v>2025</v>
      </c>
      <c r="C107" s="522"/>
      <c r="D107" s="660"/>
      <c r="E107" s="522" t="s">
        <v>1152</v>
      </c>
      <c r="F107" s="522" t="s">
        <v>1064</v>
      </c>
      <c r="G107" s="661" t="n">
        <v>48</v>
      </c>
      <c r="H107" s="522" t="s">
        <v>1065</v>
      </c>
      <c r="I107" s="661"/>
      <c r="J107" s="522" t="s">
        <v>1065</v>
      </c>
      <c r="K107" s="190"/>
      <c r="L107" s="522"/>
      <c r="M107" s="538"/>
      <c r="N107" s="610"/>
      <c r="O107" s="611"/>
      <c r="P107" s="612"/>
      <c r="Q107" s="613"/>
      <c r="R107" s="614" t="n">
        <f aca="false">SUM(S107,T107,U107,V107)</f>
        <v>0</v>
      </c>
      <c r="S107" s="614"/>
      <c r="T107" s="614"/>
      <c r="U107" s="614"/>
      <c r="V107" s="614"/>
    </row>
    <row r="108" customFormat="false" ht="15.75" hidden="false" customHeight="false" outlineLevel="1" collapsed="false">
      <c r="A108" s="652" t="s">
        <v>1154</v>
      </c>
      <c r="B108" s="603"/>
      <c r="C108" s="603"/>
      <c r="D108" s="603"/>
      <c r="E108" s="603"/>
      <c r="F108" s="601"/>
      <c r="G108" s="560"/>
      <c r="H108" s="602"/>
      <c r="I108" s="603"/>
      <c r="J108" s="560"/>
      <c r="K108" s="190"/>
      <c r="L108" s="603"/>
      <c r="M108" s="653"/>
      <c r="N108" s="654"/>
      <c r="O108" s="655" t="n">
        <v>244</v>
      </c>
      <c r="P108" s="656" t="n">
        <v>221</v>
      </c>
      <c r="Q108" s="613"/>
      <c r="R108" s="657" t="n">
        <f aca="false">SUM(R109:R110)</f>
        <v>1080</v>
      </c>
      <c r="S108" s="657" t="n">
        <f aca="false">SUM(S109:S110)</f>
        <v>1080</v>
      </c>
      <c r="T108" s="657" t="n">
        <f aca="false">SUM(T109:T110)</f>
        <v>0</v>
      </c>
      <c r="U108" s="657" t="n">
        <f aca="false">SUM(U109:U110)</f>
        <v>0</v>
      </c>
      <c r="V108" s="657" t="n">
        <f aca="false">SUM(V109:V110)</f>
        <v>0</v>
      </c>
    </row>
    <row r="109" customFormat="false" ht="15.75" hidden="false" customHeight="false" outlineLevel="1" collapsed="false">
      <c r="A109" s="605" t="s">
        <v>1115</v>
      </c>
      <c r="B109" s="522" t="n">
        <f aca="false">$W$2</f>
        <v>2024</v>
      </c>
      <c r="C109" s="522"/>
      <c r="D109" s="660" t="n">
        <v>1</v>
      </c>
      <c r="E109" s="522" t="s">
        <v>1152</v>
      </c>
      <c r="F109" s="522" t="s">
        <v>1064</v>
      </c>
      <c r="G109" s="661" t="n">
        <v>90</v>
      </c>
      <c r="H109" s="522" t="s">
        <v>1065</v>
      </c>
      <c r="I109" s="522"/>
      <c r="J109" s="522"/>
      <c r="K109" s="190"/>
      <c r="L109" s="522"/>
      <c r="M109" s="538"/>
      <c r="N109" s="610"/>
      <c r="O109" s="611"/>
      <c r="P109" s="612"/>
      <c r="Q109" s="613" t="n">
        <v>1</v>
      </c>
      <c r="R109" s="614" t="n">
        <f aca="false">SUM(S109,T109,U109,V109)</f>
        <v>90</v>
      </c>
      <c r="S109" s="614" t="n">
        <f aca="false">D109*G109</f>
        <v>90</v>
      </c>
      <c r="T109" s="614"/>
      <c r="U109" s="614"/>
      <c r="V109" s="614"/>
    </row>
    <row r="110" customFormat="false" ht="15.75" hidden="false" customHeight="false" outlineLevel="1" collapsed="false">
      <c r="A110" s="605" t="s">
        <v>1129</v>
      </c>
      <c r="B110" s="522" t="n">
        <f aca="false">$W$1</f>
        <v>2025</v>
      </c>
      <c r="C110" s="522"/>
      <c r="D110" s="660" t="n">
        <v>1</v>
      </c>
      <c r="E110" s="522" t="s">
        <v>1152</v>
      </c>
      <c r="F110" s="522" t="s">
        <v>1064</v>
      </c>
      <c r="G110" s="661" t="n">
        <v>90</v>
      </c>
      <c r="H110" s="522" t="s">
        <v>1065</v>
      </c>
      <c r="I110" s="522"/>
      <c r="J110" s="522"/>
      <c r="K110" s="190"/>
      <c r="L110" s="522"/>
      <c r="M110" s="538"/>
      <c r="N110" s="610"/>
      <c r="O110" s="611"/>
      <c r="P110" s="612"/>
      <c r="Q110" s="613" t="n">
        <v>11</v>
      </c>
      <c r="R110" s="614" t="n">
        <f aca="false">SUM(S110,T110,U110,V110)</f>
        <v>990</v>
      </c>
      <c r="S110" s="614" t="n">
        <f aca="false">D110*G110*Q110</f>
        <v>990</v>
      </c>
      <c r="T110" s="614"/>
      <c r="U110" s="614"/>
      <c r="V110" s="614"/>
    </row>
    <row r="111" customFormat="false" ht="15.75" hidden="false" customHeight="false" outlineLevel="1" collapsed="false">
      <c r="A111" s="663" t="s">
        <v>1155</v>
      </c>
      <c r="B111" s="603"/>
      <c r="C111" s="603"/>
      <c r="D111" s="603"/>
      <c r="E111" s="603"/>
      <c r="F111" s="601"/>
      <c r="G111" s="560"/>
      <c r="H111" s="602"/>
      <c r="I111" s="603"/>
      <c r="J111" s="560"/>
      <c r="K111" s="190"/>
      <c r="L111" s="603"/>
      <c r="M111" s="653"/>
      <c r="N111" s="654"/>
      <c r="O111" s="655" t="n">
        <v>244</v>
      </c>
      <c r="P111" s="656" t="n">
        <v>221</v>
      </c>
      <c r="Q111" s="613"/>
      <c r="R111" s="657" t="n">
        <f aca="false">SUM(R112:R113)</f>
        <v>0</v>
      </c>
      <c r="S111" s="657" t="n">
        <f aca="false">SUM(S112:S113)</f>
        <v>0</v>
      </c>
      <c r="T111" s="657" t="n">
        <f aca="false">SUM(T112:T113)</f>
        <v>0</v>
      </c>
      <c r="U111" s="657" t="n">
        <f aca="false">SUM(U112:U113)</f>
        <v>0</v>
      </c>
      <c r="V111" s="657" t="n">
        <f aca="false">SUM(V112:V113)</f>
        <v>0</v>
      </c>
    </row>
    <row r="112" customFormat="false" ht="15.75" hidden="false" customHeight="false" outlineLevel="1" collapsed="false">
      <c r="A112" s="605" t="s">
        <v>1115</v>
      </c>
      <c r="B112" s="522" t="n">
        <f aca="false">$W$2</f>
        <v>2024</v>
      </c>
      <c r="C112" s="522"/>
      <c r="D112" s="487"/>
      <c r="E112" s="522"/>
      <c r="F112" s="522"/>
      <c r="G112" s="661" t="n">
        <v>1430</v>
      </c>
      <c r="H112" s="522" t="s">
        <v>1065</v>
      </c>
      <c r="I112" s="522"/>
      <c r="J112" s="522"/>
      <c r="K112" s="190"/>
      <c r="L112" s="522"/>
      <c r="M112" s="538"/>
      <c r="N112" s="610"/>
      <c r="O112" s="611"/>
      <c r="P112" s="612"/>
      <c r="Q112" s="613" t="n">
        <v>1</v>
      </c>
      <c r="R112" s="614" t="n">
        <f aca="false">SUM(S112,T112,U112,V112)</f>
        <v>0</v>
      </c>
      <c r="S112" s="614"/>
      <c r="T112" s="614"/>
      <c r="U112" s="614"/>
      <c r="V112" s="614"/>
    </row>
    <row r="113" customFormat="false" ht="15.75" hidden="false" customHeight="false" outlineLevel="1" collapsed="false">
      <c r="A113" s="605" t="s">
        <v>1129</v>
      </c>
      <c r="B113" s="522" t="n">
        <f aca="false">$W$1</f>
        <v>2025</v>
      </c>
      <c r="C113" s="522"/>
      <c r="D113" s="487"/>
      <c r="E113" s="522"/>
      <c r="F113" s="522"/>
      <c r="G113" s="661" t="n">
        <v>1430</v>
      </c>
      <c r="H113" s="522" t="s">
        <v>1065</v>
      </c>
      <c r="I113" s="522"/>
      <c r="J113" s="522"/>
      <c r="K113" s="190"/>
      <c r="L113" s="522"/>
      <c r="M113" s="538"/>
      <c r="N113" s="610"/>
      <c r="O113" s="611"/>
      <c r="P113" s="612"/>
      <c r="Q113" s="613" t="n">
        <v>8</v>
      </c>
      <c r="R113" s="614" t="n">
        <f aca="false">SUM(S113,T113,U113,V113)</f>
        <v>0</v>
      </c>
      <c r="S113" s="614"/>
      <c r="T113" s="614"/>
      <c r="U113" s="614"/>
      <c r="V113" s="614"/>
    </row>
    <row r="114" customFormat="false" ht="15.75" hidden="false" customHeight="false" outlineLevel="1" collapsed="false">
      <c r="A114" s="663" t="s">
        <v>1156</v>
      </c>
      <c r="B114" s="603"/>
      <c r="C114" s="603"/>
      <c r="D114" s="603"/>
      <c r="E114" s="603"/>
      <c r="F114" s="601"/>
      <c r="G114" s="560"/>
      <c r="H114" s="602"/>
      <c r="I114" s="603"/>
      <c r="J114" s="560"/>
      <c r="K114" s="190"/>
      <c r="L114" s="603"/>
      <c r="M114" s="653"/>
      <c r="N114" s="654"/>
      <c r="O114" s="655" t="n">
        <v>244</v>
      </c>
      <c r="P114" s="656" t="n">
        <v>221</v>
      </c>
      <c r="Q114" s="613"/>
      <c r="R114" s="657" t="n">
        <f aca="false">SUM(R115:R116)</f>
        <v>0</v>
      </c>
      <c r="S114" s="657" t="n">
        <f aca="false">SUM(S115:S116)</f>
        <v>0</v>
      </c>
      <c r="T114" s="657" t="n">
        <f aca="false">SUM(T115:T116)</f>
        <v>0</v>
      </c>
      <c r="U114" s="657" t="n">
        <f aca="false">SUM(U115:U116)</f>
        <v>0</v>
      </c>
      <c r="V114" s="657" t="n">
        <f aca="false">SUM(V115:V116)</f>
        <v>0</v>
      </c>
    </row>
    <row r="115" customFormat="false" ht="15.75" hidden="false" customHeight="false" outlineLevel="1" collapsed="false">
      <c r="A115" s="605" t="s">
        <v>1115</v>
      </c>
      <c r="B115" s="522" t="n">
        <f aca="false">$W$2</f>
        <v>2024</v>
      </c>
      <c r="C115" s="522"/>
      <c r="D115" s="487"/>
      <c r="E115" s="522"/>
      <c r="F115" s="522"/>
      <c r="G115" s="661" t="n">
        <v>220.2</v>
      </c>
      <c r="H115" s="522" t="s">
        <v>1065</v>
      </c>
      <c r="I115" s="661" t="n">
        <v>93.6</v>
      </c>
      <c r="J115" s="522" t="s">
        <v>1065</v>
      </c>
      <c r="K115" s="190"/>
      <c r="L115" s="522"/>
      <c r="M115" s="538"/>
      <c r="N115" s="610"/>
      <c r="O115" s="611"/>
      <c r="P115" s="612"/>
      <c r="Q115" s="613" t="n">
        <v>1</v>
      </c>
      <c r="R115" s="614" t="n">
        <f aca="false">SUM(S115,T115,U115,V115)</f>
        <v>0</v>
      </c>
      <c r="S115" s="614"/>
      <c r="T115" s="614"/>
      <c r="U115" s="614"/>
      <c r="V115" s="614"/>
    </row>
    <row r="116" customFormat="false" ht="15.75" hidden="false" customHeight="false" outlineLevel="1" collapsed="false">
      <c r="A116" s="605" t="s">
        <v>1129</v>
      </c>
      <c r="B116" s="522" t="n">
        <f aca="false">$W$1</f>
        <v>2025</v>
      </c>
      <c r="C116" s="522"/>
      <c r="D116" s="487"/>
      <c r="E116" s="522"/>
      <c r="F116" s="522"/>
      <c r="G116" s="661" t="n">
        <v>160.15</v>
      </c>
      <c r="H116" s="522" t="s">
        <v>1065</v>
      </c>
      <c r="I116" s="661" t="n">
        <v>93.6</v>
      </c>
      <c r="J116" s="522" t="s">
        <v>1065</v>
      </c>
      <c r="K116" s="190"/>
      <c r="L116" s="522"/>
      <c r="M116" s="538"/>
      <c r="N116" s="610"/>
      <c r="O116" s="611"/>
      <c r="P116" s="612"/>
      <c r="Q116" s="613" t="n">
        <v>11</v>
      </c>
      <c r="R116" s="614" t="n">
        <f aca="false">SUM(S116,T116,U116,V116)</f>
        <v>0</v>
      </c>
      <c r="S116" s="614"/>
      <c r="T116" s="614"/>
      <c r="U116" s="614"/>
      <c r="V116" s="614"/>
    </row>
    <row r="117" s="196" customFormat="true" ht="15.75" hidden="false" customHeight="false" outlineLevel="0" collapsed="false">
      <c r="A117" s="664" t="s">
        <v>1157</v>
      </c>
      <c r="B117" s="481"/>
      <c r="C117" s="481"/>
      <c r="D117" s="481"/>
      <c r="E117" s="481"/>
      <c r="F117" s="481"/>
      <c r="G117" s="493"/>
      <c r="H117" s="481"/>
      <c r="I117" s="481"/>
      <c r="J117" s="481"/>
      <c r="K117" s="228"/>
      <c r="L117" s="481"/>
      <c r="M117" s="524"/>
      <c r="N117" s="665" t="s">
        <v>528</v>
      </c>
      <c r="O117" s="527" t="n">
        <v>244</v>
      </c>
      <c r="P117" s="526" t="n">
        <v>221</v>
      </c>
      <c r="Q117" s="528"/>
      <c r="R117" s="529" t="n">
        <f aca="false">SUM(R122,R118)</f>
        <v>14750</v>
      </c>
      <c r="S117" s="529" t="n">
        <f aca="false">SUM(S122,S118)</f>
        <v>14750</v>
      </c>
      <c r="T117" s="529" t="n">
        <f aca="false">SUM(T122,T118)</f>
        <v>0</v>
      </c>
      <c r="U117" s="529" t="n">
        <f aca="false">SUM(U122,U118)</f>
        <v>0</v>
      </c>
      <c r="V117" s="529" t="n">
        <f aca="false">SUM(V122,V118)</f>
        <v>0</v>
      </c>
      <c r="AC117" s="303"/>
      <c r="AD117" s="474"/>
    </row>
    <row r="118" s="196" customFormat="true" ht="15.75" hidden="false" customHeight="false" outlineLevel="1" collapsed="false">
      <c r="A118" s="666" t="s">
        <v>1158</v>
      </c>
      <c r="B118" s="603"/>
      <c r="C118" s="662"/>
      <c r="D118" s="603"/>
      <c r="E118" s="603"/>
      <c r="F118" s="601"/>
      <c r="G118" s="560"/>
      <c r="H118" s="602"/>
      <c r="I118" s="603"/>
      <c r="J118" s="560"/>
      <c r="K118" s="228"/>
      <c r="L118" s="603"/>
      <c r="M118" s="653"/>
      <c r="N118" s="654"/>
      <c r="O118" s="655" t="n">
        <v>244</v>
      </c>
      <c r="P118" s="656" t="n">
        <v>221</v>
      </c>
      <c r="Q118" s="613"/>
      <c r="R118" s="657" t="n">
        <f aca="false">SUM(R119:R121)</f>
        <v>14750</v>
      </c>
      <c r="S118" s="657" t="n">
        <f aca="false">SUM(S119:S121)</f>
        <v>14750</v>
      </c>
      <c r="T118" s="657" t="n">
        <f aca="false">SUM(T119:T121)</f>
        <v>0</v>
      </c>
      <c r="U118" s="657" t="n">
        <f aca="false">SUM(U119:U121)</f>
        <v>0</v>
      </c>
      <c r="V118" s="657" t="n">
        <f aca="false">SUM(V119:V121)</f>
        <v>0</v>
      </c>
      <c r="AC118" s="303"/>
      <c r="AD118" s="474"/>
    </row>
    <row r="119" s="669" customFormat="true" ht="15.75" hidden="false" customHeight="false" outlineLevel="1" collapsed="false">
      <c r="A119" s="605" t="s">
        <v>1115</v>
      </c>
      <c r="B119" s="522" t="n">
        <f aca="false">$W$2</f>
        <v>2024</v>
      </c>
      <c r="C119" s="667"/>
      <c r="D119" s="660" t="n">
        <v>1</v>
      </c>
      <c r="E119" s="522" t="s">
        <v>1149</v>
      </c>
      <c r="F119" s="522"/>
      <c r="G119" s="661" t="n">
        <v>1000</v>
      </c>
      <c r="H119" s="522" t="s">
        <v>1065</v>
      </c>
      <c r="I119" s="487"/>
      <c r="J119" s="522"/>
      <c r="K119" s="668"/>
      <c r="L119" s="522"/>
      <c r="M119" s="538"/>
      <c r="N119" s="610"/>
      <c r="O119" s="611"/>
      <c r="P119" s="612"/>
      <c r="Q119" s="613" t="n">
        <v>1</v>
      </c>
      <c r="R119" s="614" t="n">
        <f aca="false">SUM(S119,T119,U119,V119)</f>
        <v>1000</v>
      </c>
      <c r="S119" s="614" t="n">
        <f aca="false">D119*G119*Q119</f>
        <v>1000</v>
      </c>
      <c r="T119" s="614"/>
      <c r="U119" s="614"/>
      <c r="V119" s="614"/>
      <c r="AC119" s="303"/>
      <c r="AD119" s="474"/>
    </row>
    <row r="120" s="669" customFormat="true" ht="15.75" hidden="false" customHeight="false" outlineLevel="1" collapsed="false">
      <c r="A120" s="605" t="s">
        <v>1121</v>
      </c>
      <c r="B120" s="522" t="n">
        <f aca="false">$W$1</f>
        <v>2025</v>
      </c>
      <c r="C120" s="667"/>
      <c r="D120" s="660" t="n">
        <v>1</v>
      </c>
      <c r="E120" s="522" t="s">
        <v>1149</v>
      </c>
      <c r="F120" s="522"/>
      <c r="G120" s="661" t="n">
        <v>1250</v>
      </c>
      <c r="H120" s="522" t="s">
        <v>1065</v>
      </c>
      <c r="I120" s="522"/>
      <c r="J120" s="522"/>
      <c r="K120" s="668"/>
      <c r="L120" s="522"/>
      <c r="M120" s="538"/>
      <c r="N120" s="610"/>
      <c r="O120" s="611"/>
      <c r="P120" s="612"/>
      <c r="Q120" s="613" t="n">
        <v>6</v>
      </c>
      <c r="R120" s="614" t="n">
        <f aca="false">SUM(S120,T120,U120,V120)</f>
        <v>7500</v>
      </c>
      <c r="S120" s="614" t="n">
        <f aca="false">D120*G120*Q120</f>
        <v>7500</v>
      </c>
      <c r="T120" s="614"/>
      <c r="U120" s="614"/>
      <c r="V120" s="614"/>
      <c r="AC120" s="303"/>
      <c r="AD120" s="474"/>
    </row>
    <row r="121" s="669" customFormat="true" ht="15.75" hidden="false" customHeight="false" outlineLevel="1" collapsed="false">
      <c r="A121" s="605" t="s">
        <v>1159</v>
      </c>
      <c r="B121" s="522" t="n">
        <f aca="false">$W$1</f>
        <v>2025</v>
      </c>
      <c r="C121" s="667"/>
      <c r="D121" s="660" t="n">
        <v>1</v>
      </c>
      <c r="E121" s="522" t="s">
        <v>1149</v>
      </c>
      <c r="F121" s="522"/>
      <c r="G121" s="661" t="n">
        <v>1250</v>
      </c>
      <c r="H121" s="522" t="s">
        <v>1065</v>
      </c>
      <c r="I121" s="522"/>
      <c r="J121" s="522"/>
      <c r="K121" s="668"/>
      <c r="L121" s="522"/>
      <c r="M121" s="538"/>
      <c r="N121" s="610"/>
      <c r="O121" s="611"/>
      <c r="P121" s="612"/>
      <c r="Q121" s="613" t="n">
        <v>5</v>
      </c>
      <c r="R121" s="614" t="n">
        <f aca="false">SUM(S121,T121,U121,V121)</f>
        <v>6250</v>
      </c>
      <c r="S121" s="614" t="n">
        <f aca="false">D121*G121*Q121</f>
        <v>6250</v>
      </c>
      <c r="T121" s="614"/>
      <c r="U121" s="614"/>
      <c r="V121" s="614"/>
      <c r="AC121" s="303"/>
      <c r="AD121" s="474"/>
    </row>
    <row r="122" s="196" customFormat="true" ht="15.75" hidden="false" customHeight="false" outlineLevel="1" collapsed="false">
      <c r="A122" s="670"/>
      <c r="B122" s="603"/>
      <c r="C122" s="662"/>
      <c r="D122" s="603"/>
      <c r="E122" s="603"/>
      <c r="F122" s="601"/>
      <c r="G122" s="560"/>
      <c r="H122" s="602"/>
      <c r="I122" s="603"/>
      <c r="J122" s="560"/>
      <c r="K122" s="228"/>
      <c r="L122" s="603"/>
      <c r="M122" s="653"/>
      <c r="N122" s="654"/>
      <c r="O122" s="655" t="n">
        <v>244</v>
      </c>
      <c r="P122" s="656" t="n">
        <v>221</v>
      </c>
      <c r="Q122" s="613"/>
      <c r="R122" s="657" t="n">
        <f aca="false">SUM(R123:R124)</f>
        <v>0</v>
      </c>
      <c r="S122" s="657" t="n">
        <f aca="false">SUM(S123:S124)</f>
        <v>0</v>
      </c>
      <c r="T122" s="657" t="n">
        <f aca="false">SUM(T123:T124)</f>
        <v>0</v>
      </c>
      <c r="U122" s="657" t="n">
        <f aca="false">SUM(U123:U124)</f>
        <v>0</v>
      </c>
      <c r="V122" s="657" t="n">
        <f aca="false">SUM(V123:V124)</f>
        <v>0</v>
      </c>
      <c r="AC122" s="303"/>
      <c r="AD122" s="474"/>
    </row>
    <row r="123" s="669" customFormat="true" ht="15.75" hidden="false" customHeight="false" outlineLevel="1" collapsed="false">
      <c r="A123" s="605" t="s">
        <v>1115</v>
      </c>
      <c r="B123" s="522" t="n">
        <f aca="false">$W$2</f>
        <v>2024</v>
      </c>
      <c r="C123" s="667"/>
      <c r="D123" s="522"/>
      <c r="E123" s="522"/>
      <c r="F123" s="522"/>
      <c r="G123" s="661" t="n">
        <v>3400</v>
      </c>
      <c r="H123" s="522" t="s">
        <v>1065</v>
      </c>
      <c r="I123" s="522"/>
      <c r="J123" s="522"/>
      <c r="K123" s="522"/>
      <c r="L123" s="522"/>
      <c r="M123" s="538"/>
      <c r="N123" s="610"/>
      <c r="O123" s="611"/>
      <c r="P123" s="612"/>
      <c r="Q123" s="613"/>
      <c r="R123" s="614" t="n">
        <f aca="false">SUM(S123,T123,U123,V123)</f>
        <v>0</v>
      </c>
      <c r="S123" s="614"/>
      <c r="T123" s="614"/>
      <c r="U123" s="614"/>
      <c r="V123" s="614"/>
      <c r="AC123" s="303"/>
      <c r="AD123" s="474"/>
    </row>
    <row r="124" s="669" customFormat="true" ht="15.75" hidden="false" customHeight="false" outlineLevel="1" collapsed="false">
      <c r="A124" s="605" t="s">
        <v>1129</v>
      </c>
      <c r="B124" s="522" t="n">
        <f aca="false">$W$1</f>
        <v>2025</v>
      </c>
      <c r="C124" s="667"/>
      <c r="D124" s="522"/>
      <c r="E124" s="522"/>
      <c r="F124" s="522"/>
      <c r="G124" s="661" t="n">
        <v>3400</v>
      </c>
      <c r="H124" s="522" t="s">
        <v>1065</v>
      </c>
      <c r="I124" s="522"/>
      <c r="J124" s="522"/>
      <c r="K124" s="522"/>
      <c r="L124" s="522"/>
      <c r="M124" s="538"/>
      <c r="N124" s="610"/>
      <c r="O124" s="611"/>
      <c r="P124" s="612"/>
      <c r="Q124" s="613"/>
      <c r="R124" s="614" t="n">
        <f aca="false">SUM(S124,T124,U124,V124)</f>
        <v>0</v>
      </c>
      <c r="S124" s="614"/>
      <c r="T124" s="614"/>
      <c r="U124" s="614"/>
      <c r="V124" s="614"/>
      <c r="AC124" s="303"/>
      <c r="AD124" s="474"/>
    </row>
    <row r="125" s="196" customFormat="true" ht="15.75" hidden="false" customHeight="false" outlineLevel="0" collapsed="false">
      <c r="A125" s="664" t="s">
        <v>1160</v>
      </c>
      <c r="B125" s="481"/>
      <c r="C125" s="481"/>
      <c r="D125" s="481"/>
      <c r="E125" s="481"/>
      <c r="F125" s="601"/>
      <c r="G125" s="560"/>
      <c r="H125" s="602"/>
      <c r="I125" s="603"/>
      <c r="J125" s="560"/>
      <c r="K125" s="228"/>
      <c r="L125" s="481"/>
      <c r="M125" s="524"/>
      <c r="N125" s="665"/>
      <c r="O125" s="527" t="n">
        <v>244</v>
      </c>
      <c r="P125" s="526" t="n">
        <v>221</v>
      </c>
      <c r="Q125" s="528"/>
      <c r="R125" s="529" t="n">
        <f aca="false">SUM(R126:R129,R130)</f>
        <v>0</v>
      </c>
      <c r="S125" s="529" t="n">
        <f aca="false">SUM(S126:S129,S130)</f>
        <v>0</v>
      </c>
      <c r="T125" s="529" t="n">
        <f aca="false">SUM(T126:T129,T130)</f>
        <v>0</v>
      </c>
      <c r="U125" s="529" t="n">
        <f aca="false">SUM(U126:U129,U130)</f>
        <v>0</v>
      </c>
      <c r="V125" s="529" t="n">
        <f aca="false">SUM(V126:V129,V130)</f>
        <v>0</v>
      </c>
      <c r="AC125" s="303"/>
      <c r="AD125" s="474"/>
    </row>
    <row r="126" s="196" customFormat="true" ht="15.75" hidden="false" customHeight="false" outlineLevel="1" collapsed="false">
      <c r="A126" s="652" t="s">
        <v>1161</v>
      </c>
      <c r="B126" s="603"/>
      <c r="C126" s="662"/>
      <c r="D126" s="540"/>
      <c r="E126" s="541" t="s">
        <v>1149</v>
      </c>
      <c r="F126" s="607" t="s">
        <v>1064</v>
      </c>
      <c r="G126" s="540" t="n">
        <v>50</v>
      </c>
      <c r="H126" s="522" t="s">
        <v>1065</v>
      </c>
      <c r="I126" s="228"/>
      <c r="J126" s="228"/>
      <c r="K126" s="228"/>
      <c r="L126" s="603"/>
      <c r="M126" s="653"/>
      <c r="N126" s="654"/>
      <c r="O126" s="655"/>
      <c r="P126" s="656"/>
      <c r="Q126" s="613"/>
      <c r="R126" s="614" t="n">
        <f aca="false">SUM(S126,T126,U126,V126)</f>
        <v>0</v>
      </c>
      <c r="S126" s="614"/>
      <c r="T126" s="614"/>
      <c r="U126" s="614"/>
      <c r="V126" s="614"/>
      <c r="W126" s="196" t="s">
        <v>1162</v>
      </c>
      <c r="AC126" s="303"/>
      <c r="AD126" s="474"/>
    </row>
    <row r="127" s="196" customFormat="true" ht="15.75" hidden="false" customHeight="false" outlineLevel="1" collapsed="false">
      <c r="A127" s="652" t="s">
        <v>1161</v>
      </c>
      <c r="B127" s="603"/>
      <c r="C127" s="662"/>
      <c r="D127" s="540"/>
      <c r="E127" s="541" t="s">
        <v>1149</v>
      </c>
      <c r="F127" s="607" t="s">
        <v>1064</v>
      </c>
      <c r="G127" s="540" t="n">
        <v>50</v>
      </c>
      <c r="H127" s="522" t="s">
        <v>1065</v>
      </c>
      <c r="I127" s="228"/>
      <c r="J127" s="228"/>
      <c r="K127" s="228"/>
      <c r="L127" s="603"/>
      <c r="M127" s="653"/>
      <c r="N127" s="654"/>
      <c r="O127" s="655"/>
      <c r="P127" s="656"/>
      <c r="Q127" s="613"/>
      <c r="R127" s="614" t="n">
        <f aca="false">SUM(S127,T127,U127,V127)</f>
        <v>0</v>
      </c>
      <c r="S127" s="614"/>
      <c r="T127" s="614"/>
      <c r="U127" s="614"/>
      <c r="V127" s="614"/>
      <c r="W127" s="196" t="s">
        <v>1162</v>
      </c>
      <c r="AC127" s="303"/>
      <c r="AD127" s="474"/>
    </row>
    <row r="128" s="196" customFormat="true" ht="15.75" hidden="false" customHeight="false" outlineLevel="1" collapsed="false">
      <c r="A128" s="652" t="s">
        <v>1161</v>
      </c>
      <c r="B128" s="603"/>
      <c r="C128" s="662"/>
      <c r="D128" s="540"/>
      <c r="E128" s="541" t="s">
        <v>1149</v>
      </c>
      <c r="F128" s="607" t="s">
        <v>1064</v>
      </c>
      <c r="G128" s="540" t="n">
        <v>50</v>
      </c>
      <c r="H128" s="522" t="s">
        <v>1065</v>
      </c>
      <c r="I128" s="228"/>
      <c r="J128" s="228"/>
      <c r="K128" s="228"/>
      <c r="L128" s="603"/>
      <c r="M128" s="653"/>
      <c r="N128" s="654"/>
      <c r="O128" s="655"/>
      <c r="P128" s="656"/>
      <c r="Q128" s="613"/>
      <c r="R128" s="614" t="n">
        <f aca="false">SUM(S128,T128,U128,V128)</f>
        <v>0</v>
      </c>
      <c r="S128" s="614"/>
      <c r="T128" s="614"/>
      <c r="U128" s="614"/>
      <c r="V128" s="614"/>
      <c r="W128" s="196" t="s">
        <v>1162</v>
      </c>
      <c r="AC128" s="303"/>
      <c r="AD128" s="474"/>
    </row>
    <row r="129" s="196" customFormat="true" ht="15.75" hidden="false" customHeight="false" outlineLevel="1" collapsed="false">
      <c r="A129" s="652" t="s">
        <v>1161</v>
      </c>
      <c r="B129" s="603"/>
      <c r="C129" s="662"/>
      <c r="D129" s="540"/>
      <c r="E129" s="541" t="s">
        <v>1149</v>
      </c>
      <c r="F129" s="607" t="s">
        <v>1064</v>
      </c>
      <c r="G129" s="540" t="n">
        <v>50</v>
      </c>
      <c r="H129" s="522" t="s">
        <v>1065</v>
      </c>
      <c r="I129" s="228"/>
      <c r="J129" s="228"/>
      <c r="K129" s="228"/>
      <c r="L129" s="603"/>
      <c r="M129" s="653"/>
      <c r="N129" s="654"/>
      <c r="O129" s="655"/>
      <c r="P129" s="656"/>
      <c r="Q129" s="613"/>
      <c r="R129" s="614" t="n">
        <f aca="false">SUM(S129,T129,U129,V129)</f>
        <v>0</v>
      </c>
      <c r="S129" s="614"/>
      <c r="T129" s="614"/>
      <c r="U129" s="614"/>
      <c r="V129" s="614"/>
      <c r="W129" s="196" t="s">
        <v>1162</v>
      </c>
      <c r="AC129" s="303"/>
      <c r="AD129" s="474"/>
    </row>
    <row r="130" customFormat="false" ht="15.75" hidden="false" customHeight="false" outlineLevel="1" collapsed="false">
      <c r="A130" s="663" t="s">
        <v>1163</v>
      </c>
      <c r="B130" s="603"/>
      <c r="C130" s="603"/>
      <c r="D130" s="603"/>
      <c r="E130" s="603"/>
      <c r="F130" s="601"/>
      <c r="G130" s="560"/>
      <c r="H130" s="602"/>
      <c r="I130" s="603"/>
      <c r="J130" s="560"/>
      <c r="K130" s="190"/>
      <c r="L130" s="603"/>
      <c r="M130" s="653"/>
      <c r="N130" s="654"/>
      <c r="O130" s="655" t="n">
        <v>244</v>
      </c>
      <c r="P130" s="656" t="n">
        <v>221</v>
      </c>
      <c r="Q130" s="613"/>
      <c r="R130" s="657" t="n">
        <f aca="false">SUM(R131:R132)</f>
        <v>0</v>
      </c>
      <c r="S130" s="657" t="n">
        <f aca="false">SUM(S131:S132)</f>
        <v>0</v>
      </c>
      <c r="T130" s="657" t="n">
        <f aca="false">SUM(T131:T132)</f>
        <v>0</v>
      </c>
      <c r="U130" s="657" t="n">
        <f aca="false">SUM(U131:U132)</f>
        <v>0</v>
      </c>
      <c r="V130" s="657" t="n">
        <f aca="false">SUM(V131:V132)</f>
        <v>0</v>
      </c>
    </row>
    <row r="131" customFormat="false" ht="15.75" hidden="false" customHeight="false" outlineLevel="1" collapsed="false">
      <c r="A131" s="605" t="s">
        <v>1115</v>
      </c>
      <c r="B131" s="522" t="n">
        <f aca="false">$W$2</f>
        <v>2024</v>
      </c>
      <c r="C131" s="522"/>
      <c r="D131" s="487"/>
      <c r="E131" s="522"/>
      <c r="F131" s="522"/>
      <c r="G131" s="661"/>
      <c r="H131" s="522" t="s">
        <v>1065</v>
      </c>
      <c r="I131" s="522"/>
      <c r="J131" s="522"/>
      <c r="K131" s="190"/>
      <c r="L131" s="522"/>
      <c r="M131" s="538"/>
      <c r="N131" s="610"/>
      <c r="O131" s="611"/>
      <c r="P131" s="612"/>
      <c r="Q131" s="613"/>
      <c r="R131" s="614" t="n">
        <f aca="false">SUM(S131,T131,U131,V131)</f>
        <v>0</v>
      </c>
      <c r="S131" s="614"/>
      <c r="T131" s="614"/>
      <c r="U131" s="614"/>
      <c r="V131" s="614"/>
    </row>
    <row r="132" customFormat="false" ht="15.75" hidden="false" customHeight="false" outlineLevel="1" collapsed="false">
      <c r="A132" s="605" t="s">
        <v>1129</v>
      </c>
      <c r="B132" s="522" t="n">
        <f aca="false">$W$1</f>
        <v>2025</v>
      </c>
      <c r="C132" s="522"/>
      <c r="D132" s="487"/>
      <c r="E132" s="522"/>
      <c r="F132" s="522"/>
      <c r="G132" s="661"/>
      <c r="H132" s="522" t="s">
        <v>1065</v>
      </c>
      <c r="I132" s="522"/>
      <c r="J132" s="522"/>
      <c r="K132" s="190"/>
      <c r="L132" s="522"/>
      <c r="M132" s="538"/>
      <c r="N132" s="610"/>
      <c r="O132" s="611"/>
      <c r="P132" s="612"/>
      <c r="Q132" s="613"/>
      <c r="R132" s="614" t="n">
        <f aca="false">SUM(S132,T132,U132,V132)</f>
        <v>0</v>
      </c>
      <c r="S132" s="614"/>
      <c r="T132" s="614"/>
      <c r="U132" s="614"/>
      <c r="V132" s="614"/>
    </row>
    <row r="133" s="196" customFormat="true" ht="15.75" hidden="false" customHeight="false" outlineLevel="0" collapsed="false">
      <c r="A133" s="664" t="s">
        <v>1071</v>
      </c>
      <c r="B133" s="481"/>
      <c r="C133" s="671"/>
      <c r="D133" s="481"/>
      <c r="E133" s="481"/>
      <c r="F133" s="481"/>
      <c r="G133" s="493"/>
      <c r="H133" s="481"/>
      <c r="I133" s="481"/>
      <c r="J133" s="481"/>
      <c r="K133" s="481"/>
      <c r="L133" s="481"/>
      <c r="M133" s="524"/>
      <c r="N133" s="665"/>
      <c r="O133" s="527" t="n">
        <v>244</v>
      </c>
      <c r="P133" s="526" t="n">
        <v>221</v>
      </c>
      <c r="Q133" s="528"/>
      <c r="R133" s="529" t="n">
        <f aca="false">SUM(S133,T133,U133,V133)</f>
        <v>0</v>
      </c>
      <c r="S133" s="529"/>
      <c r="T133" s="529"/>
      <c r="U133" s="529"/>
      <c r="V133" s="529"/>
      <c r="AC133" s="303"/>
      <c r="AD133" s="474"/>
    </row>
    <row r="134" s="673" customFormat="true" ht="15.75" hidden="false" customHeight="false" outlineLevel="0" collapsed="false">
      <c r="A134" s="652" t="s">
        <v>1164</v>
      </c>
      <c r="B134" s="603"/>
      <c r="C134" s="603"/>
      <c r="D134" s="603"/>
      <c r="E134" s="603"/>
      <c r="F134" s="601"/>
      <c r="G134" s="560"/>
      <c r="H134" s="602"/>
      <c r="I134" s="603"/>
      <c r="J134" s="560"/>
      <c r="K134" s="672"/>
      <c r="L134" s="603"/>
      <c r="M134" s="653"/>
      <c r="N134" s="654"/>
      <c r="O134" s="655" t="n">
        <v>244</v>
      </c>
      <c r="P134" s="656" t="n">
        <v>222</v>
      </c>
      <c r="Q134" s="613"/>
      <c r="R134" s="657" t="n">
        <f aca="false">SUM(R135:R136)</f>
        <v>0</v>
      </c>
      <c r="S134" s="657" t="n">
        <f aca="false">SUM(S135:S136)</f>
        <v>0</v>
      </c>
      <c r="T134" s="657" t="n">
        <f aca="false">SUM(T135:T136)</f>
        <v>0</v>
      </c>
      <c r="U134" s="657" t="n">
        <f aca="false">SUM(U135:U136)</f>
        <v>0</v>
      </c>
      <c r="V134" s="657" t="n">
        <f aca="false">SUM(V135:V136)</f>
        <v>0</v>
      </c>
      <c r="AC134" s="303"/>
      <c r="AD134" s="474"/>
    </row>
    <row r="135" customFormat="false" ht="15.75" hidden="false" customHeight="false" outlineLevel="1" collapsed="false">
      <c r="A135" s="605"/>
      <c r="B135" s="487"/>
      <c r="C135" s="487"/>
      <c r="D135" s="530"/>
      <c r="E135" s="522" t="s">
        <v>1165</v>
      </c>
      <c r="F135" s="522" t="s">
        <v>1064</v>
      </c>
      <c r="G135" s="531" t="n">
        <v>25</v>
      </c>
      <c r="H135" s="522" t="s">
        <v>1065</v>
      </c>
      <c r="I135" s="487"/>
      <c r="J135" s="487"/>
      <c r="K135" s="487"/>
      <c r="L135" s="487"/>
      <c r="M135" s="674"/>
      <c r="N135" s="675"/>
      <c r="O135" s="676"/>
      <c r="P135" s="677"/>
      <c r="Q135" s="528"/>
      <c r="R135" s="614" t="n">
        <f aca="false">SUM(S135,T135,U135,V135)</f>
        <v>0</v>
      </c>
      <c r="S135" s="614"/>
      <c r="T135" s="614"/>
      <c r="U135" s="614"/>
      <c r="V135" s="614"/>
    </row>
    <row r="136" customFormat="false" ht="15.75" hidden="false" customHeight="false" outlineLevel="1" collapsed="false">
      <c r="A136" s="605"/>
      <c r="B136" s="487"/>
      <c r="C136" s="487"/>
      <c r="D136" s="530"/>
      <c r="E136" s="541" t="s">
        <v>1149</v>
      </c>
      <c r="F136" s="522" t="s">
        <v>1064</v>
      </c>
      <c r="G136" s="531" t="n">
        <v>25</v>
      </c>
      <c r="H136" s="522" t="s">
        <v>1065</v>
      </c>
      <c r="I136" s="487"/>
      <c r="J136" s="487"/>
      <c r="K136" s="487"/>
      <c r="L136" s="487"/>
      <c r="M136" s="674"/>
      <c r="N136" s="675"/>
      <c r="O136" s="676"/>
      <c r="P136" s="677"/>
      <c r="Q136" s="528"/>
      <c r="R136" s="614" t="n">
        <f aca="false">SUM(S136,T136,U136,V136)</f>
        <v>0</v>
      </c>
      <c r="S136" s="614"/>
      <c r="T136" s="614"/>
      <c r="U136" s="614"/>
      <c r="V136" s="614"/>
    </row>
    <row r="137" s="673" customFormat="true" ht="15.75" hidden="false" customHeight="false" outlineLevel="0" collapsed="false">
      <c r="A137" s="652" t="s">
        <v>1166</v>
      </c>
      <c r="B137" s="603"/>
      <c r="C137" s="603"/>
      <c r="D137" s="603"/>
      <c r="E137" s="603"/>
      <c r="F137" s="601"/>
      <c r="G137" s="560"/>
      <c r="H137" s="602"/>
      <c r="I137" s="603"/>
      <c r="J137" s="560"/>
      <c r="K137" s="672"/>
      <c r="L137" s="603"/>
      <c r="M137" s="653"/>
      <c r="N137" s="654"/>
      <c r="O137" s="655" t="n">
        <v>244</v>
      </c>
      <c r="P137" s="656" t="n">
        <v>222</v>
      </c>
      <c r="Q137" s="613"/>
      <c r="R137" s="657" t="n">
        <f aca="false">SUM(R138:R139)</f>
        <v>0</v>
      </c>
      <c r="S137" s="657" t="n">
        <f aca="false">SUM(S138:S139)</f>
        <v>0</v>
      </c>
      <c r="T137" s="657" t="n">
        <f aca="false">SUM(T138:T139)</f>
        <v>0</v>
      </c>
      <c r="U137" s="657" t="n">
        <f aca="false">SUM(U138:U139)</f>
        <v>0</v>
      </c>
      <c r="V137" s="657" t="n">
        <f aca="false">SUM(V138:V139)</f>
        <v>0</v>
      </c>
      <c r="AC137" s="303"/>
      <c r="AD137" s="474"/>
    </row>
    <row r="138" customFormat="false" ht="15.75" hidden="false" customHeight="false" outlineLevel="1" collapsed="false">
      <c r="A138" s="605"/>
      <c r="B138" s="487"/>
      <c r="C138" s="487"/>
      <c r="D138" s="530"/>
      <c r="E138" s="541" t="s">
        <v>1149</v>
      </c>
      <c r="F138" s="522" t="s">
        <v>1064</v>
      </c>
      <c r="G138" s="531" t="n">
        <v>500</v>
      </c>
      <c r="H138" s="522" t="s">
        <v>1065</v>
      </c>
      <c r="I138" s="487"/>
      <c r="J138" s="487"/>
      <c r="K138" s="487"/>
      <c r="L138" s="487"/>
      <c r="M138" s="674"/>
      <c r="N138" s="675"/>
      <c r="O138" s="676"/>
      <c r="P138" s="677"/>
      <c r="Q138" s="528"/>
      <c r="R138" s="614" t="n">
        <f aca="false">SUM(S138,T138,U138,V138)</f>
        <v>0</v>
      </c>
      <c r="S138" s="614"/>
      <c r="T138" s="614"/>
      <c r="U138" s="614"/>
      <c r="V138" s="614"/>
    </row>
    <row r="139" customFormat="false" ht="15.75" hidden="false" customHeight="false" outlineLevel="1" collapsed="false">
      <c r="A139" s="605"/>
      <c r="B139" s="487"/>
      <c r="C139" s="487"/>
      <c r="D139" s="530"/>
      <c r="E139" s="541" t="s">
        <v>1149</v>
      </c>
      <c r="F139" s="522" t="s">
        <v>1064</v>
      </c>
      <c r="G139" s="531"/>
      <c r="H139" s="522" t="s">
        <v>1065</v>
      </c>
      <c r="I139" s="487"/>
      <c r="J139" s="487"/>
      <c r="K139" s="487"/>
      <c r="L139" s="487"/>
      <c r="M139" s="674"/>
      <c r="N139" s="675"/>
      <c r="O139" s="676"/>
      <c r="P139" s="677"/>
      <c r="Q139" s="528"/>
      <c r="R139" s="614" t="n">
        <f aca="false">SUM(S139,T139,U139,V139)</f>
        <v>0</v>
      </c>
      <c r="S139" s="614"/>
      <c r="T139" s="614"/>
      <c r="U139" s="614"/>
      <c r="V139" s="614"/>
    </row>
    <row r="140" s="196" customFormat="true" ht="15.75" hidden="false" customHeight="false" outlineLevel="0" collapsed="false">
      <c r="A140" s="570" t="s">
        <v>1111</v>
      </c>
      <c r="B140" s="571"/>
      <c r="C140" s="571"/>
      <c r="D140" s="571"/>
      <c r="E140" s="592"/>
      <c r="F140" s="481"/>
      <c r="G140" s="481"/>
      <c r="H140" s="481"/>
      <c r="I140" s="190"/>
      <c r="J140" s="593"/>
      <c r="K140" s="481"/>
      <c r="L140" s="592"/>
      <c r="M140" s="594"/>
      <c r="N140" s="595" t="s">
        <v>1112</v>
      </c>
      <c r="O140" s="596" t="s">
        <v>539</v>
      </c>
      <c r="P140" s="597" t="n">
        <v>223</v>
      </c>
      <c r="Q140" s="598"/>
      <c r="R140" s="599" t="n">
        <f aca="false">SUM(R141,R153,R145,R149)</f>
        <v>0</v>
      </c>
      <c r="S140" s="599" t="n">
        <f aca="false">SUM(S141,S153,S145,S149)</f>
        <v>0</v>
      </c>
      <c r="T140" s="599" t="n">
        <f aca="false">SUM(T141,T153,T145,T149)</f>
        <v>0</v>
      </c>
      <c r="U140" s="599" t="n">
        <f aca="false">SUM(U141,U153,U145,U149)</f>
        <v>0</v>
      </c>
      <c r="V140" s="599" t="n">
        <f aca="false">SUM(V141,V153,V145,V149)</f>
        <v>0</v>
      </c>
      <c r="W140" s="188" t="s">
        <v>1113</v>
      </c>
      <c r="AC140" s="303"/>
      <c r="AD140" s="474"/>
    </row>
    <row r="141" s="196" customFormat="true" ht="15.75" hidden="false" customHeight="false" outlineLevel="1" collapsed="false">
      <c r="A141" s="600" t="s">
        <v>1089</v>
      </c>
      <c r="B141" s="617"/>
      <c r="C141" s="567"/>
      <c r="D141" s="568" t="s">
        <v>1091</v>
      </c>
      <c r="E141" s="569"/>
      <c r="F141" s="601"/>
      <c r="G141" s="560"/>
      <c r="H141" s="602"/>
      <c r="I141" s="603"/>
      <c r="J141" s="560"/>
      <c r="K141" s="228"/>
      <c r="L141" s="592"/>
      <c r="M141" s="594"/>
      <c r="N141" s="595"/>
      <c r="O141" s="596" t="s">
        <v>539</v>
      </c>
      <c r="P141" s="597" t="n">
        <v>223</v>
      </c>
      <c r="Q141" s="604"/>
      <c r="R141" s="529" t="n">
        <f aca="false">SUM(R142:R144)</f>
        <v>0</v>
      </c>
      <c r="S141" s="529" t="n">
        <f aca="false">SUM(S142:S144)</f>
        <v>0</v>
      </c>
      <c r="T141" s="529" t="n">
        <f aca="false">SUM(T142:T144)</f>
        <v>0</v>
      </c>
      <c r="U141" s="529" t="n">
        <f aca="false">SUM(U142:U144)</f>
        <v>0</v>
      </c>
      <c r="V141" s="529" t="n">
        <f aca="false">SUM(V142:V144)</f>
        <v>0</v>
      </c>
      <c r="W141" s="188" t="s">
        <v>1114</v>
      </c>
      <c r="AC141" s="303"/>
      <c r="AD141" s="474"/>
    </row>
    <row r="142" customFormat="false" ht="15.75" hidden="false" customHeight="false" outlineLevel="1" collapsed="false">
      <c r="A142" s="605" t="s">
        <v>1115</v>
      </c>
      <c r="B142" s="522" t="n">
        <f aca="false">$W$2</f>
        <v>2024</v>
      </c>
      <c r="C142" s="567"/>
      <c r="D142" s="567"/>
      <c r="E142" s="606"/>
      <c r="F142" s="607" t="s">
        <v>1116</v>
      </c>
      <c r="G142" s="608" t="s">
        <v>1167</v>
      </c>
      <c r="H142" s="522" t="s">
        <v>1118</v>
      </c>
      <c r="I142" s="615"/>
      <c r="J142" s="568" t="s">
        <v>1119</v>
      </c>
      <c r="K142" s="567" t="n">
        <v>11.92</v>
      </c>
      <c r="L142" s="522" t="s">
        <v>1065</v>
      </c>
      <c r="M142" s="538"/>
      <c r="N142" s="610"/>
      <c r="O142" s="611"/>
      <c r="P142" s="612"/>
      <c r="Q142" s="613"/>
      <c r="R142" s="614" t="n">
        <f aca="false">SUM(S142,T142,U142,V142)</f>
        <v>0</v>
      </c>
      <c r="S142" s="614"/>
      <c r="T142" s="614"/>
      <c r="U142" s="614"/>
      <c r="V142" s="614"/>
      <c r="W142" s="188" t="s">
        <v>1120</v>
      </c>
    </row>
    <row r="143" customFormat="false" ht="15.75" hidden="false" customHeight="false" outlineLevel="1" collapsed="false">
      <c r="A143" s="605" t="s">
        <v>1121</v>
      </c>
      <c r="B143" s="522" t="n">
        <f aca="false">$W$1</f>
        <v>2025</v>
      </c>
      <c r="C143" s="567"/>
      <c r="D143" s="567"/>
      <c r="E143" s="606"/>
      <c r="F143" s="607" t="s">
        <v>1116</v>
      </c>
      <c r="G143" s="608" t="s">
        <v>1167</v>
      </c>
      <c r="H143" s="522" t="s">
        <v>1118</v>
      </c>
      <c r="I143" s="615"/>
      <c r="J143" s="568" t="s">
        <v>1119</v>
      </c>
      <c r="K143" s="567" t="n">
        <v>11.92</v>
      </c>
      <c r="L143" s="522" t="s">
        <v>1065</v>
      </c>
      <c r="M143" s="538"/>
      <c r="N143" s="610"/>
      <c r="O143" s="611"/>
      <c r="P143" s="612"/>
      <c r="Q143" s="613"/>
      <c r="R143" s="614" t="n">
        <f aca="false">SUM(S143,T143,U143,V143)</f>
        <v>0</v>
      </c>
      <c r="S143" s="614"/>
      <c r="T143" s="614"/>
      <c r="U143" s="614"/>
      <c r="V143" s="614"/>
      <c r="W143" s="188" t="s">
        <v>1122</v>
      </c>
    </row>
    <row r="144" customFormat="false" ht="15.75" hidden="false" customHeight="false" outlineLevel="1" collapsed="false">
      <c r="A144" s="605" t="s">
        <v>1123</v>
      </c>
      <c r="B144" s="522" t="n">
        <f aca="false">$W$1</f>
        <v>2025</v>
      </c>
      <c r="C144" s="567"/>
      <c r="D144" s="567"/>
      <c r="E144" s="606"/>
      <c r="F144" s="607" t="s">
        <v>1116</v>
      </c>
      <c r="G144" s="608" t="s">
        <v>1168</v>
      </c>
      <c r="H144" s="522" t="s">
        <v>1118</v>
      </c>
      <c r="I144" s="615"/>
      <c r="J144" s="568" t="s">
        <v>1119</v>
      </c>
      <c r="K144" s="567" t="n">
        <v>12.55</v>
      </c>
      <c r="L144" s="522" t="s">
        <v>1065</v>
      </c>
      <c r="M144" s="538"/>
      <c r="N144" s="610"/>
      <c r="O144" s="611"/>
      <c r="P144" s="612"/>
      <c r="Q144" s="613"/>
      <c r="R144" s="614" t="n">
        <f aca="false">SUM(S144,T144,U144,V144)</f>
        <v>0</v>
      </c>
      <c r="S144" s="614"/>
      <c r="T144" s="614"/>
      <c r="U144" s="614"/>
      <c r="V144" s="614"/>
      <c r="W144" s="188" t="s">
        <v>1125</v>
      </c>
    </row>
    <row r="145" customFormat="false" ht="15.75" hidden="false" customHeight="false" outlineLevel="1" collapsed="false">
      <c r="A145" s="600" t="s">
        <v>1094</v>
      </c>
      <c r="B145" s="617"/>
      <c r="C145" s="567"/>
      <c r="D145" s="568" t="s">
        <v>1091</v>
      </c>
      <c r="E145" s="618"/>
      <c r="F145" s="601"/>
      <c r="G145" s="560"/>
      <c r="H145" s="602"/>
      <c r="I145" s="603"/>
      <c r="J145" s="560"/>
      <c r="K145" s="190"/>
      <c r="L145" s="522"/>
      <c r="M145" s="538"/>
      <c r="N145" s="610"/>
      <c r="O145" s="527" t="n">
        <v>244</v>
      </c>
      <c r="P145" s="526" t="n">
        <v>223</v>
      </c>
      <c r="Q145" s="528"/>
      <c r="R145" s="529" t="n">
        <f aca="false">SUM(R146:R148)</f>
        <v>0</v>
      </c>
      <c r="S145" s="529" t="n">
        <f aca="false">SUM(S146:S148)</f>
        <v>0</v>
      </c>
      <c r="T145" s="529" t="n">
        <f aca="false">SUM(T146:T148)</f>
        <v>0</v>
      </c>
      <c r="U145" s="529" t="n">
        <f aca="false">SUM(U146:U148)</f>
        <v>0</v>
      </c>
      <c r="V145" s="529" t="n">
        <f aca="false">SUM(V146:V148)</f>
        <v>0</v>
      </c>
    </row>
    <row r="146" customFormat="false" ht="15.75" hidden="false" customHeight="false" outlineLevel="1" collapsed="false">
      <c r="A146" s="605" t="s">
        <v>1115</v>
      </c>
      <c r="B146" s="522" t="n">
        <f aca="false">$W$2</f>
        <v>2024</v>
      </c>
      <c r="C146" s="567"/>
      <c r="D146" s="567"/>
      <c r="E146" s="619"/>
      <c r="F146" s="607" t="s">
        <v>1116</v>
      </c>
      <c r="G146" s="608" t="s">
        <v>1169</v>
      </c>
      <c r="H146" s="522" t="s">
        <v>1118</v>
      </c>
      <c r="I146" s="609"/>
      <c r="J146" s="568" t="s">
        <v>1119</v>
      </c>
      <c r="K146" s="567" t="n">
        <v>11.92</v>
      </c>
      <c r="L146" s="522" t="s">
        <v>1065</v>
      </c>
      <c r="M146" s="538"/>
      <c r="N146" s="610"/>
      <c r="O146" s="611"/>
      <c r="P146" s="612"/>
      <c r="Q146" s="613"/>
      <c r="R146" s="614" t="n">
        <f aca="false">SUM(S146,T146,U146,V146)</f>
        <v>0</v>
      </c>
      <c r="S146" s="614"/>
      <c r="T146" s="614"/>
      <c r="U146" s="614"/>
      <c r="V146" s="614"/>
      <c r="X146" s="193"/>
      <c r="Y146" s="193"/>
    </row>
    <row r="147" customFormat="false" ht="15.75" hidden="false" customHeight="false" outlineLevel="1" collapsed="false">
      <c r="A147" s="605" t="s">
        <v>1121</v>
      </c>
      <c r="B147" s="522" t="n">
        <f aca="false">$W$1</f>
        <v>2025</v>
      </c>
      <c r="C147" s="567"/>
      <c r="D147" s="567"/>
      <c r="E147" s="619"/>
      <c r="F147" s="607" t="s">
        <v>1116</v>
      </c>
      <c r="G147" s="608" t="s">
        <v>1169</v>
      </c>
      <c r="H147" s="522" t="s">
        <v>1118</v>
      </c>
      <c r="I147" s="609"/>
      <c r="J147" s="568" t="s">
        <v>1119</v>
      </c>
      <c r="K147" s="567" t="n">
        <v>11.92</v>
      </c>
      <c r="L147" s="522" t="s">
        <v>1065</v>
      </c>
      <c r="M147" s="538"/>
      <c r="N147" s="610"/>
      <c r="O147" s="611"/>
      <c r="P147" s="612"/>
      <c r="Q147" s="613"/>
      <c r="R147" s="614" t="n">
        <f aca="false">SUM(S147,T147,U147,V147)</f>
        <v>0</v>
      </c>
      <c r="S147" s="614"/>
      <c r="T147" s="614"/>
      <c r="U147" s="614"/>
      <c r="V147" s="614"/>
      <c r="X147" s="193"/>
      <c r="Y147" s="193"/>
    </row>
    <row r="148" customFormat="false" ht="15.75" hidden="false" customHeight="false" outlineLevel="1" collapsed="false">
      <c r="A148" s="605" t="s">
        <v>1123</v>
      </c>
      <c r="B148" s="522" t="n">
        <f aca="false">$W$1</f>
        <v>2025</v>
      </c>
      <c r="C148" s="567"/>
      <c r="D148" s="567"/>
      <c r="E148" s="631"/>
      <c r="F148" s="607" t="s">
        <v>1116</v>
      </c>
      <c r="G148" s="608" t="s">
        <v>1168</v>
      </c>
      <c r="H148" s="522" t="s">
        <v>1118</v>
      </c>
      <c r="I148" s="609"/>
      <c r="J148" s="568" t="s">
        <v>1119</v>
      </c>
      <c r="K148" s="567" t="n">
        <v>12.55</v>
      </c>
      <c r="L148" s="522" t="s">
        <v>1065</v>
      </c>
      <c r="M148" s="538"/>
      <c r="N148" s="610"/>
      <c r="O148" s="611"/>
      <c r="P148" s="612"/>
      <c r="Q148" s="613"/>
      <c r="R148" s="614" t="n">
        <f aca="false">SUM(S148,T148,U148,V148)</f>
        <v>0</v>
      </c>
      <c r="S148" s="614"/>
      <c r="T148" s="614"/>
      <c r="U148" s="614"/>
      <c r="V148" s="614"/>
      <c r="X148" s="193"/>
      <c r="Y148" s="193"/>
      <c r="AA148" s="620"/>
    </row>
    <row r="149" customFormat="false" ht="15.75" hidden="false" customHeight="false" outlineLevel="1" collapsed="false">
      <c r="A149" s="600" t="s">
        <v>1089</v>
      </c>
      <c r="B149" s="617"/>
      <c r="C149" s="567"/>
      <c r="D149" s="568" t="s">
        <v>1091</v>
      </c>
      <c r="E149" s="618"/>
      <c r="F149" s="601"/>
      <c r="G149" s="560"/>
      <c r="H149" s="602"/>
      <c r="I149" s="603"/>
      <c r="J149" s="560"/>
      <c r="K149" s="190"/>
      <c r="L149" s="522"/>
      <c r="M149" s="538"/>
      <c r="N149" s="610"/>
      <c r="O149" s="527" t="n">
        <v>244</v>
      </c>
      <c r="P149" s="526" t="n">
        <v>223</v>
      </c>
      <c r="Q149" s="528"/>
      <c r="R149" s="529" t="n">
        <f aca="false">SUM(R150:R152)</f>
        <v>0</v>
      </c>
      <c r="S149" s="529" t="n">
        <f aca="false">SUM(S150:S152)</f>
        <v>0</v>
      </c>
      <c r="T149" s="529" t="n">
        <f aca="false">SUM(T150:T152)</f>
        <v>0</v>
      </c>
      <c r="U149" s="529" t="n">
        <f aca="false">SUM(U150:U152)</f>
        <v>0</v>
      </c>
      <c r="V149" s="529" t="n">
        <f aca="false">SUM(V150:V152)</f>
        <v>0</v>
      </c>
    </row>
    <row r="150" customFormat="false" ht="15.75" hidden="false" customHeight="false" outlineLevel="1" collapsed="false">
      <c r="A150" s="605" t="s">
        <v>1115</v>
      </c>
      <c r="B150" s="522" t="n">
        <f aca="false">$W$2</f>
        <v>2024</v>
      </c>
      <c r="C150" s="567"/>
      <c r="D150" s="567"/>
      <c r="E150" s="621"/>
      <c r="F150" s="607" t="s">
        <v>1116</v>
      </c>
      <c r="G150" s="540" t="s">
        <v>1170</v>
      </c>
      <c r="H150" s="522" t="s">
        <v>1118</v>
      </c>
      <c r="I150" s="609"/>
      <c r="J150" s="568" t="s">
        <v>1119</v>
      </c>
      <c r="K150" s="567" t="n">
        <v>88.3</v>
      </c>
      <c r="L150" s="522" t="s">
        <v>1065</v>
      </c>
      <c r="M150" s="538"/>
      <c r="N150" s="610"/>
      <c r="O150" s="611"/>
      <c r="P150" s="612"/>
      <c r="Q150" s="613"/>
      <c r="R150" s="614" t="n">
        <f aca="false">SUM(S150,T150,U150,V150)</f>
        <v>0</v>
      </c>
      <c r="S150" s="614"/>
      <c r="T150" s="614"/>
      <c r="U150" s="614"/>
      <c r="V150" s="614"/>
      <c r="X150" s="193"/>
      <c r="Y150" s="193"/>
    </row>
    <row r="151" customFormat="false" ht="15.75" hidden="false" customHeight="false" outlineLevel="1" collapsed="false">
      <c r="A151" s="605" t="s">
        <v>1121</v>
      </c>
      <c r="B151" s="522" t="n">
        <f aca="false">$W$1</f>
        <v>2025</v>
      </c>
      <c r="C151" s="567"/>
      <c r="D151" s="567"/>
      <c r="E151" s="621"/>
      <c r="F151" s="607" t="s">
        <v>1116</v>
      </c>
      <c r="G151" s="540" t="s">
        <v>1170</v>
      </c>
      <c r="H151" s="522" t="s">
        <v>1118</v>
      </c>
      <c r="I151" s="609"/>
      <c r="J151" s="568" t="s">
        <v>1119</v>
      </c>
      <c r="K151" s="567" t="n">
        <v>88.3</v>
      </c>
      <c r="L151" s="522" t="s">
        <v>1065</v>
      </c>
      <c r="M151" s="538"/>
      <c r="N151" s="610"/>
      <c r="O151" s="611"/>
      <c r="P151" s="612"/>
      <c r="Q151" s="613"/>
      <c r="R151" s="614" t="n">
        <f aca="false">SUM(S151,T151,U151,V151)</f>
        <v>0</v>
      </c>
      <c r="S151" s="614"/>
      <c r="T151" s="614"/>
      <c r="U151" s="614"/>
      <c r="V151" s="614"/>
      <c r="X151" s="193"/>
      <c r="Y151" s="193"/>
    </row>
    <row r="152" customFormat="false" ht="15.75" hidden="false" customHeight="false" outlineLevel="1" collapsed="false">
      <c r="A152" s="605" t="s">
        <v>1123</v>
      </c>
      <c r="B152" s="522" t="n">
        <f aca="false">$W$1</f>
        <v>2025</v>
      </c>
      <c r="C152" s="567"/>
      <c r="D152" s="567"/>
      <c r="E152" s="621"/>
      <c r="F152" s="607" t="s">
        <v>1116</v>
      </c>
      <c r="G152" s="622" t="n">
        <v>2916.38</v>
      </c>
      <c r="H152" s="522" t="s">
        <v>1118</v>
      </c>
      <c r="I152" s="609"/>
      <c r="J152" s="568" t="s">
        <v>1119</v>
      </c>
      <c r="K152" s="567" t="n">
        <v>93.59</v>
      </c>
      <c r="L152" s="522" t="s">
        <v>1065</v>
      </c>
      <c r="M152" s="538"/>
      <c r="N152" s="610"/>
      <c r="O152" s="611"/>
      <c r="P152" s="612"/>
      <c r="Q152" s="613"/>
      <c r="R152" s="614" t="n">
        <f aca="false">SUM(S152,T152,U152,V152)</f>
        <v>0</v>
      </c>
      <c r="S152" s="614"/>
      <c r="T152" s="614"/>
      <c r="U152" s="614"/>
      <c r="V152" s="614"/>
      <c r="X152" s="193"/>
      <c r="Y152" s="193"/>
      <c r="AA152" s="193"/>
    </row>
    <row r="153" customFormat="false" ht="15.75" hidden="false" customHeight="false" outlineLevel="1" collapsed="false">
      <c r="A153" s="600" t="s">
        <v>1094</v>
      </c>
      <c r="B153" s="617"/>
      <c r="C153" s="567"/>
      <c r="D153" s="568" t="s">
        <v>1091</v>
      </c>
      <c r="E153" s="569"/>
      <c r="F153" s="601"/>
      <c r="G153" s="560"/>
      <c r="H153" s="602"/>
      <c r="I153" s="603"/>
      <c r="J153" s="560"/>
      <c r="K153" s="190"/>
      <c r="L153" s="522"/>
      <c r="M153" s="538"/>
      <c r="N153" s="610"/>
      <c r="O153" s="527" t="n">
        <v>244</v>
      </c>
      <c r="P153" s="526" t="n">
        <v>223</v>
      </c>
      <c r="Q153" s="528"/>
      <c r="R153" s="529" t="n">
        <f aca="false">SUM(R154:R156)</f>
        <v>0</v>
      </c>
      <c r="S153" s="529" t="n">
        <f aca="false">SUM(S154:S156)</f>
        <v>0</v>
      </c>
      <c r="T153" s="529" t="n">
        <f aca="false">SUM(T154:T156)</f>
        <v>0</v>
      </c>
      <c r="U153" s="529" t="n">
        <f aca="false">SUM(U154:U156)</f>
        <v>0</v>
      </c>
      <c r="V153" s="529" t="n">
        <f aca="false">SUM(V154:V156)</f>
        <v>0</v>
      </c>
    </row>
    <row r="154" customFormat="false" ht="15.75" hidden="false" customHeight="false" outlineLevel="1" collapsed="false">
      <c r="A154" s="605" t="s">
        <v>1115</v>
      </c>
      <c r="B154" s="522" t="n">
        <f aca="false">$W$2</f>
        <v>2024</v>
      </c>
      <c r="C154" s="567"/>
      <c r="D154" s="567"/>
      <c r="E154" s="619"/>
      <c r="F154" s="607" t="s">
        <v>1116</v>
      </c>
      <c r="G154" s="608" t="s">
        <v>1167</v>
      </c>
      <c r="H154" s="522" t="s">
        <v>1118</v>
      </c>
      <c r="I154" s="609"/>
      <c r="J154" s="568" t="s">
        <v>1119</v>
      </c>
      <c r="K154" s="567" t="n">
        <v>11.92</v>
      </c>
      <c r="L154" s="522" t="s">
        <v>1065</v>
      </c>
      <c r="M154" s="538"/>
      <c r="N154" s="610"/>
      <c r="O154" s="611"/>
      <c r="P154" s="612"/>
      <c r="Q154" s="613"/>
      <c r="R154" s="614" t="n">
        <f aca="false">SUM(S154,T154,U154,V154)</f>
        <v>0</v>
      </c>
      <c r="S154" s="614"/>
      <c r="T154" s="614"/>
      <c r="U154" s="614"/>
      <c r="V154" s="614"/>
      <c r="X154" s="193"/>
      <c r="Y154" s="193"/>
    </row>
    <row r="155" customFormat="false" ht="15.75" hidden="false" customHeight="false" outlineLevel="1" collapsed="false">
      <c r="A155" s="605" t="s">
        <v>1121</v>
      </c>
      <c r="B155" s="522" t="n">
        <f aca="false">$W$1</f>
        <v>2025</v>
      </c>
      <c r="C155" s="567"/>
      <c r="D155" s="623"/>
      <c r="E155" s="619"/>
      <c r="F155" s="607" t="s">
        <v>1116</v>
      </c>
      <c r="G155" s="608" t="s">
        <v>1167</v>
      </c>
      <c r="H155" s="522" t="s">
        <v>1118</v>
      </c>
      <c r="I155" s="609"/>
      <c r="J155" s="568" t="s">
        <v>1119</v>
      </c>
      <c r="K155" s="567" t="n">
        <v>11.92</v>
      </c>
      <c r="L155" s="522" t="s">
        <v>1065</v>
      </c>
      <c r="M155" s="538"/>
      <c r="N155" s="610"/>
      <c r="O155" s="611"/>
      <c r="P155" s="612"/>
      <c r="Q155" s="613"/>
      <c r="R155" s="614" t="n">
        <f aca="false">SUM(S155,T155,U155,V155)</f>
        <v>0</v>
      </c>
      <c r="S155" s="614"/>
      <c r="T155" s="614"/>
      <c r="U155" s="614"/>
      <c r="V155" s="614"/>
      <c r="X155" s="193"/>
      <c r="Y155" s="193"/>
    </row>
    <row r="156" customFormat="false" ht="15.75" hidden="false" customHeight="false" outlineLevel="1" collapsed="false">
      <c r="A156" s="605" t="s">
        <v>1123</v>
      </c>
      <c r="B156" s="522" t="n">
        <f aca="false">$W$1</f>
        <v>2025</v>
      </c>
      <c r="C156" s="567"/>
      <c r="D156" s="609"/>
      <c r="E156" s="606"/>
      <c r="F156" s="607" t="s">
        <v>1116</v>
      </c>
      <c r="G156" s="608" t="s">
        <v>1168</v>
      </c>
      <c r="H156" s="522" t="s">
        <v>1118</v>
      </c>
      <c r="I156" s="609"/>
      <c r="J156" s="568" t="s">
        <v>1119</v>
      </c>
      <c r="K156" s="567" t="n">
        <v>12.55</v>
      </c>
      <c r="L156" s="522" t="s">
        <v>1065</v>
      </c>
      <c r="M156" s="538"/>
      <c r="N156" s="610"/>
      <c r="O156" s="611"/>
      <c r="P156" s="612"/>
      <c r="Q156" s="613"/>
      <c r="R156" s="614" t="n">
        <f aca="false">SUM(S156,T156,U156,V156)</f>
        <v>0</v>
      </c>
      <c r="S156" s="614"/>
      <c r="T156" s="614"/>
      <c r="U156" s="614"/>
      <c r="V156" s="614"/>
      <c r="X156" s="193"/>
      <c r="Y156" s="193"/>
      <c r="AA156" s="620"/>
    </row>
    <row r="157" s="196" customFormat="true" ht="15.75" hidden="false" customHeight="false" outlineLevel="0" collapsed="false">
      <c r="A157" s="570" t="s">
        <v>1171</v>
      </c>
      <c r="B157" s="571"/>
      <c r="C157" s="571"/>
      <c r="D157" s="571"/>
      <c r="E157" s="592"/>
      <c r="F157" s="592"/>
      <c r="G157" s="592"/>
      <c r="H157" s="571"/>
      <c r="I157" s="678"/>
      <c r="J157" s="571"/>
      <c r="K157" s="228"/>
      <c r="L157" s="571"/>
      <c r="M157" s="624"/>
      <c r="N157" s="595" t="s">
        <v>1112</v>
      </c>
      <c r="O157" s="625" t="n">
        <v>244</v>
      </c>
      <c r="P157" s="626" t="n">
        <v>223</v>
      </c>
      <c r="Q157" s="627"/>
      <c r="R157" s="529" t="n">
        <f aca="false">SUM(R179,R158,R200)</f>
        <v>186648.6037</v>
      </c>
      <c r="S157" s="529" t="n">
        <f aca="false">SUM(S179,S158,S200)</f>
        <v>186648.6037</v>
      </c>
      <c r="T157" s="529" t="n">
        <f aca="false">SUM(T179,T158,T200)</f>
        <v>0</v>
      </c>
      <c r="U157" s="529" t="n">
        <f aca="false">SUM(U179,U158,U200)</f>
        <v>0</v>
      </c>
      <c r="V157" s="529" t="n">
        <f aca="false">SUM(V179,V158,V200)</f>
        <v>0</v>
      </c>
      <c r="AC157" s="303"/>
      <c r="AD157" s="474"/>
    </row>
    <row r="158" customFormat="false" ht="15.75" hidden="false" customHeight="false" outlineLevel="0" collapsed="false">
      <c r="A158" s="559" t="s">
        <v>1172</v>
      </c>
      <c r="B158" s="541"/>
      <c r="C158" s="541"/>
      <c r="D158" s="541"/>
      <c r="E158" s="541"/>
      <c r="F158" s="603"/>
      <c r="G158" s="603"/>
      <c r="H158" s="603"/>
      <c r="I158" s="602"/>
      <c r="J158" s="603"/>
      <c r="K158" s="190"/>
      <c r="L158" s="522"/>
      <c r="M158" s="538"/>
      <c r="N158" s="610"/>
      <c r="O158" s="611" t="n">
        <v>244</v>
      </c>
      <c r="P158" s="612" t="n">
        <v>223</v>
      </c>
      <c r="Q158" s="613"/>
      <c r="R158" s="657" t="n">
        <f aca="false">SUM(R159,R164,R169,R174)</f>
        <v>71947.3552</v>
      </c>
      <c r="S158" s="657" t="n">
        <f aca="false">SUM(S159,S164,S169,S174)</f>
        <v>71947.3552</v>
      </c>
      <c r="T158" s="657" t="n">
        <f aca="false">SUM(T159,T164,T169,T174)</f>
        <v>0</v>
      </c>
      <c r="U158" s="657" t="n">
        <f aca="false">SUM(U159,U164,U169,U174)</f>
        <v>0</v>
      </c>
      <c r="V158" s="657" t="n">
        <f aca="false">SUM(V159,V164,V169,V174)</f>
        <v>0</v>
      </c>
    </row>
    <row r="159" s="196" customFormat="true" ht="15.75" hidden="false" customHeight="false" outlineLevel="1" collapsed="false">
      <c r="A159" s="600" t="s">
        <v>1089</v>
      </c>
      <c r="B159" s="566" t="s">
        <v>1090</v>
      </c>
      <c r="C159" s="567"/>
      <c r="D159" s="568" t="s">
        <v>1091</v>
      </c>
      <c r="E159" s="569" t="s">
        <v>1092</v>
      </c>
      <c r="F159" s="601"/>
      <c r="G159" s="560"/>
      <c r="H159" s="602"/>
      <c r="I159" s="603"/>
      <c r="J159" s="560"/>
      <c r="K159" s="228"/>
      <c r="L159" s="592"/>
      <c r="M159" s="594"/>
      <c r="N159" s="595"/>
      <c r="O159" s="596" t="n">
        <v>244</v>
      </c>
      <c r="P159" s="597" t="n">
        <v>223</v>
      </c>
      <c r="Q159" s="604"/>
      <c r="R159" s="529" t="n">
        <f aca="false">SUM(R160:R163)</f>
        <v>71947.3552</v>
      </c>
      <c r="S159" s="529" t="n">
        <f aca="false">SUM(S160:S163)</f>
        <v>71947.3552</v>
      </c>
      <c r="T159" s="529" t="n">
        <f aca="false">SUM(T160:T163)</f>
        <v>0</v>
      </c>
      <c r="U159" s="529" t="n">
        <f aca="false">SUM(U160:U163)</f>
        <v>0</v>
      </c>
      <c r="V159" s="529" t="n">
        <f aca="false">SUM(V160:V163)</f>
        <v>0</v>
      </c>
      <c r="AC159" s="303"/>
      <c r="AD159" s="474"/>
    </row>
    <row r="160" customFormat="false" ht="15.75" hidden="false" customHeight="false" outlineLevel="1" collapsed="false">
      <c r="A160" s="605" t="s">
        <v>1115</v>
      </c>
      <c r="B160" s="522" t="n">
        <f aca="false">$W$2</f>
        <v>2024</v>
      </c>
      <c r="C160" s="567" t="n">
        <v>1.9</v>
      </c>
      <c r="D160" s="631"/>
      <c r="E160" s="607" t="s">
        <v>1173</v>
      </c>
      <c r="F160" s="607" t="s">
        <v>1064</v>
      </c>
      <c r="G160" s="608" t="s">
        <v>1174</v>
      </c>
      <c r="H160" s="522" t="s">
        <v>1065</v>
      </c>
      <c r="I160" s="632"/>
      <c r="J160" s="568"/>
      <c r="K160" s="190"/>
      <c r="L160" s="568"/>
      <c r="M160" s="633"/>
      <c r="N160" s="634"/>
      <c r="O160" s="635"/>
      <c r="P160" s="636"/>
      <c r="Q160" s="627" t="n">
        <v>1</v>
      </c>
      <c r="R160" s="614" t="n">
        <f aca="false">SUM(S160,T160,U160,V160)</f>
        <v>0</v>
      </c>
      <c r="S160" s="614" t="n">
        <f aca="false">D160*G160</f>
        <v>0</v>
      </c>
      <c r="T160" s="614"/>
      <c r="U160" s="614"/>
      <c r="V160" s="614"/>
    </row>
    <row r="161" customFormat="false" ht="15.75" hidden="false" customHeight="false" outlineLevel="1" collapsed="false">
      <c r="A161" s="605" t="s">
        <v>1121</v>
      </c>
      <c r="B161" s="522" t="n">
        <f aca="false">$W$1</f>
        <v>2025</v>
      </c>
      <c r="C161" s="567" t="n">
        <v>412.3</v>
      </c>
      <c r="D161" s="619" t="n">
        <v>1126.29</v>
      </c>
      <c r="E161" s="607" t="s">
        <v>1173</v>
      </c>
      <c r="F161" s="607" t="s">
        <v>1064</v>
      </c>
      <c r="G161" s="608" t="s">
        <v>1175</v>
      </c>
      <c r="H161" s="522" t="s">
        <v>1065</v>
      </c>
      <c r="I161" s="632"/>
      <c r="J161" s="568"/>
      <c r="K161" s="190"/>
      <c r="L161" s="568"/>
      <c r="M161" s="633"/>
      <c r="N161" s="634"/>
      <c r="O161" s="635"/>
      <c r="P161" s="636"/>
      <c r="Q161" s="627" t="n">
        <v>3</v>
      </c>
      <c r="R161" s="614" t="n">
        <f aca="false">SUM(S161,T161,U161,V161)</f>
        <v>71947.3552</v>
      </c>
      <c r="S161" s="614" t="n">
        <f aca="false">D161*G161-0.05</f>
        <v>71947.3552</v>
      </c>
      <c r="T161" s="614"/>
      <c r="U161" s="614"/>
      <c r="V161" s="614"/>
    </row>
    <row r="162" customFormat="false" ht="15.75" hidden="false" customHeight="false" outlineLevel="1" collapsed="false">
      <c r="A162" s="605" t="s">
        <v>1123</v>
      </c>
      <c r="B162" s="522" t="n">
        <f aca="false">$W$1</f>
        <v>2025</v>
      </c>
      <c r="C162" s="567" t="n">
        <v>346.1</v>
      </c>
      <c r="D162" s="540"/>
      <c r="E162" s="607" t="s">
        <v>1173</v>
      </c>
      <c r="F162" s="607" t="s">
        <v>1064</v>
      </c>
      <c r="G162" s="608" t="s">
        <v>1175</v>
      </c>
      <c r="H162" s="522" t="s">
        <v>1065</v>
      </c>
      <c r="I162" s="632"/>
      <c r="J162" s="568"/>
      <c r="K162" s="190"/>
      <c r="L162" s="568"/>
      <c r="M162" s="633"/>
      <c r="N162" s="634"/>
      <c r="O162" s="635"/>
      <c r="P162" s="636"/>
      <c r="Q162" s="627"/>
      <c r="R162" s="614" t="n">
        <f aca="false">SUM(S162,T162,U162,V162)</f>
        <v>0</v>
      </c>
      <c r="S162" s="614"/>
      <c r="T162" s="614"/>
      <c r="U162" s="614"/>
      <c r="V162" s="614"/>
    </row>
    <row r="163" customFormat="false" ht="15.75" hidden="false" customHeight="false" outlineLevel="1" collapsed="false">
      <c r="A163" s="605" t="s">
        <v>1115</v>
      </c>
      <c r="B163" s="522" t="n">
        <f aca="false">$W$1</f>
        <v>2025</v>
      </c>
      <c r="C163" s="567" t="n">
        <v>72.2</v>
      </c>
      <c r="D163" s="540"/>
      <c r="E163" s="607" t="s">
        <v>1173</v>
      </c>
      <c r="F163" s="607" t="s">
        <v>1064</v>
      </c>
      <c r="G163" s="608" t="s">
        <v>1175</v>
      </c>
      <c r="H163" s="522" t="s">
        <v>1065</v>
      </c>
      <c r="I163" s="632"/>
      <c r="J163" s="568"/>
      <c r="K163" s="190"/>
      <c r="L163" s="568"/>
      <c r="M163" s="633"/>
      <c r="N163" s="634"/>
      <c r="O163" s="635"/>
      <c r="P163" s="636"/>
      <c r="Q163" s="627"/>
      <c r="R163" s="614" t="n">
        <f aca="false">SUM(S163,T163,U163,V163)</f>
        <v>0</v>
      </c>
      <c r="S163" s="614"/>
      <c r="T163" s="614"/>
      <c r="U163" s="614"/>
      <c r="V163" s="614"/>
    </row>
    <row r="164" s="196" customFormat="true" ht="15.75" hidden="false" customHeight="false" outlineLevel="1" collapsed="false">
      <c r="A164" s="600" t="s">
        <v>1094</v>
      </c>
      <c r="B164" s="617"/>
      <c r="C164" s="567"/>
      <c r="D164" s="568" t="s">
        <v>1091</v>
      </c>
      <c r="E164" s="618"/>
      <c r="F164" s="601"/>
      <c r="G164" s="560"/>
      <c r="H164" s="602"/>
      <c r="I164" s="603"/>
      <c r="J164" s="560"/>
      <c r="K164" s="228"/>
      <c r="L164" s="592"/>
      <c r="M164" s="594"/>
      <c r="N164" s="595"/>
      <c r="O164" s="596" t="n">
        <v>244</v>
      </c>
      <c r="P164" s="597" t="n">
        <v>223</v>
      </c>
      <c r="Q164" s="604"/>
      <c r="R164" s="529" t="n">
        <f aca="false">SUM(R165:R168)</f>
        <v>0</v>
      </c>
      <c r="S164" s="529" t="n">
        <f aca="false">SUM(S165:S168)</f>
        <v>0</v>
      </c>
      <c r="T164" s="529" t="n">
        <f aca="false">SUM(T165:T168)</f>
        <v>0</v>
      </c>
      <c r="U164" s="529" t="n">
        <f aca="false">SUM(U165:U168)</f>
        <v>0</v>
      </c>
      <c r="V164" s="529" t="n">
        <f aca="false">SUM(V165:V168)</f>
        <v>0</v>
      </c>
      <c r="AC164" s="303"/>
      <c r="AD164" s="474"/>
    </row>
    <row r="165" customFormat="false" ht="15.75" hidden="false" customHeight="false" outlineLevel="1" collapsed="false">
      <c r="A165" s="605" t="s">
        <v>1115</v>
      </c>
      <c r="B165" s="522" t="n">
        <f aca="false">$W$2</f>
        <v>2024</v>
      </c>
      <c r="C165" s="623"/>
      <c r="D165" s="631"/>
      <c r="E165" s="607" t="s">
        <v>1173</v>
      </c>
      <c r="F165" s="607" t="s">
        <v>1064</v>
      </c>
      <c r="G165" s="608"/>
      <c r="H165" s="522" t="s">
        <v>1065</v>
      </c>
      <c r="I165" s="632"/>
      <c r="J165" s="568"/>
      <c r="K165" s="190"/>
      <c r="L165" s="568"/>
      <c r="M165" s="633"/>
      <c r="N165" s="634"/>
      <c r="O165" s="635"/>
      <c r="P165" s="636"/>
      <c r="Q165" s="627"/>
      <c r="R165" s="614" t="n">
        <f aca="false">SUM(S165,T165,U165,V165)</f>
        <v>0</v>
      </c>
      <c r="S165" s="614"/>
      <c r="T165" s="614"/>
      <c r="U165" s="614"/>
      <c r="V165" s="614"/>
    </row>
    <row r="166" customFormat="false" ht="15.75" hidden="false" customHeight="false" outlineLevel="1" collapsed="false">
      <c r="A166" s="605" t="s">
        <v>1121</v>
      </c>
      <c r="B166" s="522" t="n">
        <f aca="false">$W$1</f>
        <v>2025</v>
      </c>
      <c r="C166" s="623"/>
      <c r="D166" s="540"/>
      <c r="E166" s="607" t="s">
        <v>1173</v>
      </c>
      <c r="F166" s="607" t="s">
        <v>1064</v>
      </c>
      <c r="G166" s="608"/>
      <c r="H166" s="522" t="s">
        <v>1065</v>
      </c>
      <c r="I166" s="632"/>
      <c r="J166" s="568"/>
      <c r="K166" s="190"/>
      <c r="L166" s="568"/>
      <c r="M166" s="633"/>
      <c r="N166" s="634"/>
      <c r="O166" s="635"/>
      <c r="P166" s="636"/>
      <c r="Q166" s="627"/>
      <c r="R166" s="614" t="n">
        <f aca="false">SUM(S166,T166,U166,V166)</f>
        <v>0</v>
      </c>
      <c r="S166" s="614"/>
      <c r="T166" s="614"/>
      <c r="U166" s="614"/>
      <c r="V166" s="614"/>
    </row>
    <row r="167" customFormat="false" ht="15.75" hidden="false" customHeight="false" outlineLevel="1" collapsed="false">
      <c r="A167" s="605" t="s">
        <v>1123</v>
      </c>
      <c r="B167" s="522" t="n">
        <f aca="false">$W$1</f>
        <v>2025</v>
      </c>
      <c r="C167" s="623"/>
      <c r="D167" s="540"/>
      <c r="E167" s="607" t="s">
        <v>1173</v>
      </c>
      <c r="F167" s="607" t="s">
        <v>1064</v>
      </c>
      <c r="G167" s="608"/>
      <c r="H167" s="522" t="s">
        <v>1065</v>
      </c>
      <c r="I167" s="632"/>
      <c r="J167" s="568"/>
      <c r="K167" s="190"/>
      <c r="L167" s="568"/>
      <c r="M167" s="633"/>
      <c r="N167" s="634"/>
      <c r="O167" s="635"/>
      <c r="P167" s="636"/>
      <c r="Q167" s="627"/>
      <c r="R167" s="614" t="n">
        <f aca="false">SUM(S167,T167,U167,V167)</f>
        <v>0</v>
      </c>
      <c r="S167" s="614"/>
      <c r="T167" s="614"/>
      <c r="U167" s="614"/>
      <c r="V167" s="614"/>
    </row>
    <row r="168" customFormat="false" ht="15.75" hidden="false" customHeight="false" outlineLevel="1" collapsed="false">
      <c r="A168" s="605" t="s">
        <v>1115</v>
      </c>
      <c r="B168" s="522" t="n">
        <f aca="false">$W$1</f>
        <v>2025</v>
      </c>
      <c r="C168" s="623"/>
      <c r="D168" s="540"/>
      <c r="E168" s="607" t="s">
        <v>1173</v>
      </c>
      <c r="F168" s="607" t="s">
        <v>1064</v>
      </c>
      <c r="G168" s="608"/>
      <c r="H168" s="522" t="s">
        <v>1065</v>
      </c>
      <c r="I168" s="632"/>
      <c r="J168" s="568"/>
      <c r="K168" s="190"/>
      <c r="L168" s="568"/>
      <c r="M168" s="633"/>
      <c r="N168" s="634"/>
      <c r="O168" s="635"/>
      <c r="P168" s="636"/>
      <c r="Q168" s="627"/>
      <c r="R168" s="614" t="n">
        <f aca="false">SUM(S168,T168,U168,V168)</f>
        <v>0</v>
      </c>
      <c r="S168" s="614"/>
      <c r="T168" s="614"/>
      <c r="U168" s="614"/>
      <c r="V168" s="614"/>
    </row>
    <row r="169" s="196" customFormat="true" ht="15.75" hidden="false" customHeight="false" outlineLevel="1" collapsed="false">
      <c r="A169" s="600" t="s">
        <v>1089</v>
      </c>
      <c r="B169" s="617"/>
      <c r="C169" s="567"/>
      <c r="D169" s="568" t="s">
        <v>1091</v>
      </c>
      <c r="E169" s="618"/>
      <c r="F169" s="601"/>
      <c r="G169" s="560"/>
      <c r="H169" s="602"/>
      <c r="I169" s="603"/>
      <c r="J169" s="560"/>
      <c r="K169" s="228"/>
      <c r="L169" s="592"/>
      <c r="M169" s="594"/>
      <c r="N169" s="595"/>
      <c r="O169" s="596" t="n">
        <v>244</v>
      </c>
      <c r="P169" s="597" t="n">
        <v>223</v>
      </c>
      <c r="Q169" s="604"/>
      <c r="R169" s="529" t="n">
        <f aca="false">SUM(R170:R173)</f>
        <v>0</v>
      </c>
      <c r="S169" s="529" t="n">
        <f aca="false">SUM(S170:S173)</f>
        <v>0</v>
      </c>
      <c r="T169" s="529" t="n">
        <f aca="false">SUM(T170:T173)</f>
        <v>0</v>
      </c>
      <c r="U169" s="529" t="n">
        <f aca="false">SUM(U170:U173)</f>
        <v>0</v>
      </c>
      <c r="V169" s="529" t="n">
        <f aca="false">SUM(V170:V173)</f>
        <v>0</v>
      </c>
      <c r="Y169" s="230"/>
      <c r="AC169" s="303"/>
      <c r="AD169" s="474"/>
    </row>
    <row r="170" customFormat="false" ht="15.75" hidden="false" customHeight="false" outlineLevel="1" collapsed="false">
      <c r="A170" s="605" t="s">
        <v>1115</v>
      </c>
      <c r="B170" s="522" t="n">
        <f aca="false">$W$2</f>
        <v>2024</v>
      </c>
      <c r="C170" s="567"/>
      <c r="D170" s="619"/>
      <c r="E170" s="607" t="s">
        <v>1173</v>
      </c>
      <c r="F170" s="607" t="s">
        <v>1064</v>
      </c>
      <c r="G170" s="608"/>
      <c r="H170" s="522" t="s">
        <v>1065</v>
      </c>
      <c r="I170" s="632"/>
      <c r="J170" s="568"/>
      <c r="K170" s="190"/>
      <c r="L170" s="568"/>
      <c r="M170" s="633"/>
      <c r="N170" s="634"/>
      <c r="O170" s="635"/>
      <c r="P170" s="636"/>
      <c r="Q170" s="627"/>
      <c r="R170" s="614" t="n">
        <f aca="false">SUM(S170,T170,U170,V170)</f>
        <v>0</v>
      </c>
      <c r="S170" s="614"/>
      <c r="T170" s="614"/>
      <c r="U170" s="614"/>
      <c r="V170" s="614"/>
    </row>
    <row r="171" customFormat="false" ht="15.75" hidden="false" customHeight="false" outlineLevel="1" collapsed="false">
      <c r="A171" s="605" t="s">
        <v>1121</v>
      </c>
      <c r="B171" s="522" t="n">
        <f aca="false">$W$1</f>
        <v>2025</v>
      </c>
      <c r="C171" s="567"/>
      <c r="D171" s="619"/>
      <c r="E171" s="607" t="s">
        <v>1173</v>
      </c>
      <c r="F171" s="607" t="s">
        <v>1064</v>
      </c>
      <c r="G171" s="608"/>
      <c r="H171" s="522" t="s">
        <v>1065</v>
      </c>
      <c r="I171" s="632"/>
      <c r="J171" s="568"/>
      <c r="K171" s="190"/>
      <c r="L171" s="568"/>
      <c r="M171" s="633"/>
      <c r="N171" s="634"/>
      <c r="O171" s="635"/>
      <c r="P171" s="636"/>
      <c r="Q171" s="627"/>
      <c r="R171" s="614" t="n">
        <f aca="false">SUM(S171,T171,U171,V171)</f>
        <v>0</v>
      </c>
      <c r="S171" s="614"/>
      <c r="T171" s="614"/>
      <c r="U171" s="614"/>
      <c r="V171" s="614"/>
      <c r="Y171" s="193"/>
    </row>
    <row r="172" customFormat="false" ht="15.75" hidden="false" customHeight="false" outlineLevel="1" collapsed="false">
      <c r="A172" s="605" t="s">
        <v>1123</v>
      </c>
      <c r="B172" s="522" t="n">
        <f aca="false">$W$1</f>
        <v>2025</v>
      </c>
      <c r="C172" s="567"/>
      <c r="D172" s="619"/>
      <c r="E172" s="607" t="s">
        <v>1173</v>
      </c>
      <c r="F172" s="607" t="s">
        <v>1064</v>
      </c>
      <c r="G172" s="608"/>
      <c r="H172" s="522" t="s">
        <v>1065</v>
      </c>
      <c r="I172" s="632"/>
      <c r="J172" s="568"/>
      <c r="K172" s="190"/>
      <c r="L172" s="568"/>
      <c r="M172" s="633"/>
      <c r="N172" s="634"/>
      <c r="O172" s="635"/>
      <c r="P172" s="636"/>
      <c r="Q172" s="627"/>
      <c r="R172" s="614" t="n">
        <f aca="false">SUM(S172,T172,U172,V172)</f>
        <v>0</v>
      </c>
      <c r="S172" s="614"/>
      <c r="T172" s="614"/>
      <c r="U172" s="614"/>
      <c r="V172" s="614"/>
    </row>
    <row r="173" customFormat="false" ht="15.75" hidden="false" customHeight="false" outlineLevel="1" collapsed="false">
      <c r="A173" s="605" t="s">
        <v>1115</v>
      </c>
      <c r="B173" s="522" t="n">
        <f aca="false">$W$1</f>
        <v>2025</v>
      </c>
      <c r="C173" s="567"/>
      <c r="D173" s="619"/>
      <c r="E173" s="607" t="s">
        <v>1173</v>
      </c>
      <c r="F173" s="607" t="s">
        <v>1064</v>
      </c>
      <c r="G173" s="608"/>
      <c r="H173" s="522" t="s">
        <v>1065</v>
      </c>
      <c r="I173" s="632"/>
      <c r="J173" s="568"/>
      <c r="K173" s="190"/>
      <c r="L173" s="568"/>
      <c r="M173" s="633"/>
      <c r="N173" s="634"/>
      <c r="O173" s="635"/>
      <c r="P173" s="636"/>
      <c r="Q173" s="627"/>
      <c r="R173" s="614" t="n">
        <f aca="false">SUM(S173,T173,U173,V173)</f>
        <v>0</v>
      </c>
      <c r="S173" s="614"/>
      <c r="T173" s="614"/>
      <c r="U173" s="614"/>
      <c r="V173" s="614"/>
    </row>
    <row r="174" s="196" customFormat="true" ht="15.75" hidden="false" customHeight="false" outlineLevel="1" collapsed="false">
      <c r="A174" s="600" t="s">
        <v>1094</v>
      </c>
      <c r="B174" s="617"/>
      <c r="C174" s="567"/>
      <c r="D174" s="568" t="s">
        <v>1091</v>
      </c>
      <c r="E174" s="569"/>
      <c r="F174" s="601"/>
      <c r="G174" s="560"/>
      <c r="H174" s="602"/>
      <c r="I174" s="603"/>
      <c r="J174" s="560"/>
      <c r="K174" s="228"/>
      <c r="L174" s="592"/>
      <c r="M174" s="594"/>
      <c r="N174" s="595"/>
      <c r="O174" s="596" t="n">
        <v>244</v>
      </c>
      <c r="P174" s="597" t="n">
        <v>223</v>
      </c>
      <c r="Q174" s="604"/>
      <c r="R174" s="529" t="n">
        <f aca="false">SUM(R175:R178)</f>
        <v>0</v>
      </c>
      <c r="S174" s="529" t="n">
        <f aca="false">SUM(S175:S178)</f>
        <v>0</v>
      </c>
      <c r="T174" s="529" t="n">
        <f aca="false">SUM(T175:T178)</f>
        <v>0</v>
      </c>
      <c r="U174" s="529" t="n">
        <f aca="false">SUM(U175:U178)</f>
        <v>0</v>
      </c>
      <c r="V174" s="529" t="n">
        <f aca="false">SUM(V175:V178)</f>
        <v>0</v>
      </c>
      <c r="AC174" s="303"/>
      <c r="AD174" s="474"/>
    </row>
    <row r="175" customFormat="false" ht="15.75" hidden="false" customHeight="false" outlineLevel="1" collapsed="false">
      <c r="A175" s="605" t="s">
        <v>1115</v>
      </c>
      <c r="B175" s="522" t="n">
        <f aca="false">$W$2</f>
        <v>2024</v>
      </c>
      <c r="C175" s="615"/>
      <c r="D175" s="631"/>
      <c r="E175" s="607" t="s">
        <v>1173</v>
      </c>
      <c r="F175" s="607" t="s">
        <v>1064</v>
      </c>
      <c r="G175" s="608"/>
      <c r="H175" s="522" t="s">
        <v>1065</v>
      </c>
      <c r="I175" s="632"/>
      <c r="J175" s="568"/>
      <c r="K175" s="190"/>
      <c r="L175" s="568"/>
      <c r="M175" s="633"/>
      <c r="N175" s="634"/>
      <c r="O175" s="635"/>
      <c r="P175" s="636"/>
      <c r="Q175" s="627"/>
      <c r="R175" s="614" t="n">
        <f aca="false">SUM(S175,T175,U175,V175)</f>
        <v>0</v>
      </c>
      <c r="S175" s="614"/>
      <c r="T175" s="614"/>
      <c r="U175" s="614"/>
      <c r="V175" s="614"/>
    </row>
    <row r="176" customFormat="false" ht="15.75" hidden="false" customHeight="false" outlineLevel="1" collapsed="false">
      <c r="A176" s="605" t="s">
        <v>1121</v>
      </c>
      <c r="B176" s="522" t="n">
        <f aca="false">$W$1</f>
        <v>2025</v>
      </c>
      <c r="C176" s="615"/>
      <c r="D176" s="540"/>
      <c r="E176" s="607" t="s">
        <v>1173</v>
      </c>
      <c r="F176" s="607" t="s">
        <v>1064</v>
      </c>
      <c r="G176" s="608"/>
      <c r="H176" s="522" t="s">
        <v>1065</v>
      </c>
      <c r="I176" s="632"/>
      <c r="J176" s="568"/>
      <c r="K176" s="190"/>
      <c r="L176" s="568"/>
      <c r="M176" s="633"/>
      <c r="N176" s="634"/>
      <c r="O176" s="635"/>
      <c r="P176" s="636"/>
      <c r="Q176" s="627"/>
      <c r="R176" s="614" t="n">
        <f aca="false">SUM(S176,T176,U176,V176)</f>
        <v>0</v>
      </c>
      <c r="S176" s="614"/>
      <c r="T176" s="614"/>
      <c r="U176" s="614"/>
      <c r="V176" s="614"/>
    </row>
    <row r="177" customFormat="false" ht="15.75" hidden="false" customHeight="false" outlineLevel="1" collapsed="false">
      <c r="A177" s="605" t="s">
        <v>1123</v>
      </c>
      <c r="B177" s="522" t="n">
        <f aca="false">$W$1</f>
        <v>2025</v>
      </c>
      <c r="C177" s="615"/>
      <c r="D177" s="540"/>
      <c r="E177" s="607" t="s">
        <v>1173</v>
      </c>
      <c r="F177" s="607" t="s">
        <v>1064</v>
      </c>
      <c r="G177" s="608"/>
      <c r="H177" s="522" t="s">
        <v>1065</v>
      </c>
      <c r="I177" s="632"/>
      <c r="J177" s="568"/>
      <c r="K177" s="190"/>
      <c r="L177" s="568"/>
      <c r="M177" s="633"/>
      <c r="N177" s="634"/>
      <c r="O177" s="635"/>
      <c r="P177" s="636"/>
      <c r="Q177" s="627"/>
      <c r="R177" s="614" t="n">
        <f aca="false">SUM(S177,T177,U177,V177)</f>
        <v>0</v>
      </c>
      <c r="S177" s="614"/>
      <c r="T177" s="614"/>
      <c r="U177" s="614"/>
      <c r="V177" s="614"/>
    </row>
    <row r="178" customFormat="false" ht="15.75" hidden="false" customHeight="false" outlineLevel="1" collapsed="false">
      <c r="A178" s="605" t="s">
        <v>1115</v>
      </c>
      <c r="B178" s="522" t="n">
        <f aca="false">$W$1</f>
        <v>2025</v>
      </c>
      <c r="C178" s="615"/>
      <c r="D178" s="540"/>
      <c r="E178" s="607" t="s">
        <v>1173</v>
      </c>
      <c r="F178" s="607" t="s">
        <v>1064</v>
      </c>
      <c r="G178" s="608"/>
      <c r="H178" s="522" t="s">
        <v>1065</v>
      </c>
      <c r="I178" s="632"/>
      <c r="J178" s="568"/>
      <c r="K178" s="190"/>
      <c r="L178" s="568"/>
      <c r="M178" s="633"/>
      <c r="N178" s="634"/>
      <c r="O178" s="635"/>
      <c r="P178" s="636"/>
      <c r="Q178" s="627"/>
      <c r="R178" s="614" t="n">
        <f aca="false">SUM(S178,T178,U178,V178)</f>
        <v>0</v>
      </c>
      <c r="S178" s="614"/>
      <c r="T178" s="614"/>
      <c r="U178" s="614"/>
      <c r="V178" s="614"/>
    </row>
    <row r="179" s="673" customFormat="true" ht="15.75" hidden="false" customHeight="false" outlineLevel="0" collapsed="false">
      <c r="A179" s="559" t="s">
        <v>1176</v>
      </c>
      <c r="B179" s="560"/>
      <c r="C179" s="560"/>
      <c r="D179" s="679"/>
      <c r="E179" s="560"/>
      <c r="F179" s="603"/>
      <c r="G179" s="603"/>
      <c r="H179" s="603"/>
      <c r="I179" s="602"/>
      <c r="J179" s="603"/>
      <c r="K179" s="672"/>
      <c r="L179" s="603"/>
      <c r="M179" s="653"/>
      <c r="N179" s="654"/>
      <c r="O179" s="655" t="n">
        <v>244</v>
      </c>
      <c r="P179" s="656" t="n">
        <v>223</v>
      </c>
      <c r="Q179" s="613"/>
      <c r="R179" s="657" t="n">
        <f aca="false">SUM(R180,R185,R190,R195)</f>
        <v>76467.499</v>
      </c>
      <c r="S179" s="657" t="n">
        <f aca="false">SUM(S180,S185,S190,S195)</f>
        <v>76467.499</v>
      </c>
      <c r="T179" s="657" t="n">
        <f aca="false">SUM(T180,T185,T190,T195)</f>
        <v>0</v>
      </c>
      <c r="U179" s="657" t="n">
        <f aca="false">SUM(U180,U185,U190,U195)</f>
        <v>0</v>
      </c>
      <c r="V179" s="657" t="n">
        <f aca="false">SUM(V180,V185,V190,V195)</f>
        <v>0</v>
      </c>
      <c r="AC179" s="303"/>
      <c r="AD179" s="474"/>
    </row>
    <row r="180" s="196" customFormat="true" ht="15.75" hidden="false" customHeight="false" outlineLevel="1" collapsed="false">
      <c r="A180" s="600" t="s">
        <v>1089</v>
      </c>
      <c r="B180" s="566" t="s">
        <v>1090</v>
      </c>
      <c r="C180" s="567"/>
      <c r="D180" s="568" t="s">
        <v>1091</v>
      </c>
      <c r="E180" s="569" t="s">
        <v>1092</v>
      </c>
      <c r="F180" s="601"/>
      <c r="G180" s="560"/>
      <c r="H180" s="602"/>
      <c r="I180" s="603"/>
      <c r="J180" s="560"/>
      <c r="K180" s="228"/>
      <c r="L180" s="592"/>
      <c r="M180" s="594"/>
      <c r="N180" s="595"/>
      <c r="O180" s="596" t="n">
        <v>244</v>
      </c>
      <c r="P180" s="597" t="n">
        <v>223</v>
      </c>
      <c r="Q180" s="604"/>
      <c r="R180" s="529" t="n">
        <f aca="false">SUM(R181:R184)</f>
        <v>76467.499</v>
      </c>
      <c r="S180" s="529" t="n">
        <f aca="false">SUM(S181:S184)</f>
        <v>76467.499</v>
      </c>
      <c r="T180" s="529" t="n">
        <f aca="false">SUM(T181:T184)</f>
        <v>0</v>
      </c>
      <c r="U180" s="529" t="n">
        <f aca="false">SUM(U181:U184)</f>
        <v>0</v>
      </c>
      <c r="V180" s="529" t="n">
        <f aca="false">SUM(V181:V184)</f>
        <v>0</v>
      </c>
      <c r="AC180" s="303"/>
      <c r="AD180" s="474"/>
    </row>
    <row r="181" customFormat="false" ht="15.75" hidden="false" customHeight="false" outlineLevel="1" collapsed="false">
      <c r="A181" s="605" t="s">
        <v>1115</v>
      </c>
      <c r="B181" s="522" t="n">
        <f aca="false">$W$2</f>
        <v>2024</v>
      </c>
      <c r="C181" s="567"/>
      <c r="D181" s="631"/>
      <c r="E181" s="607" t="s">
        <v>1173</v>
      </c>
      <c r="F181" s="607" t="s">
        <v>1064</v>
      </c>
      <c r="G181" s="608" t="n">
        <v>39.24</v>
      </c>
      <c r="H181" s="522" t="s">
        <v>1065</v>
      </c>
      <c r="I181" s="632"/>
      <c r="J181" s="568"/>
      <c r="K181" s="190"/>
      <c r="L181" s="568"/>
      <c r="M181" s="633"/>
      <c r="N181" s="634"/>
      <c r="O181" s="635"/>
      <c r="P181" s="636"/>
      <c r="Q181" s="627" t="n">
        <v>1</v>
      </c>
      <c r="R181" s="614" t="n">
        <f aca="false">SUM(S181,T181,U181,V181)</f>
        <v>0</v>
      </c>
      <c r="S181" s="614" t="n">
        <f aca="false">D181*G181</f>
        <v>0</v>
      </c>
      <c r="T181" s="614"/>
      <c r="U181" s="614"/>
      <c r="V181" s="614"/>
    </row>
    <row r="182" customFormat="false" ht="15.75" hidden="false" customHeight="false" outlineLevel="1" collapsed="false">
      <c r="A182" s="605" t="s">
        <v>1121</v>
      </c>
      <c r="B182" s="522" t="n">
        <f aca="false">$W$1</f>
        <v>2025</v>
      </c>
      <c r="C182" s="567"/>
      <c r="D182" s="631" t="n">
        <v>1777.9</v>
      </c>
      <c r="E182" s="607" t="s">
        <v>1173</v>
      </c>
      <c r="F182" s="607" t="s">
        <v>1064</v>
      </c>
      <c r="G182" s="608" t="s">
        <v>1177</v>
      </c>
      <c r="H182" s="522" t="s">
        <v>1065</v>
      </c>
      <c r="I182" s="632"/>
      <c r="J182" s="568"/>
      <c r="K182" s="190"/>
      <c r="L182" s="568"/>
      <c r="M182" s="633"/>
      <c r="N182" s="634"/>
      <c r="O182" s="635"/>
      <c r="P182" s="636"/>
      <c r="Q182" s="627" t="n">
        <v>4</v>
      </c>
      <c r="R182" s="614" t="n">
        <f aca="false">SUM(S182,T182,U182,V182)</f>
        <v>76467.499</v>
      </c>
      <c r="S182" s="614" t="n">
        <f aca="false">D182*G182+0.02</f>
        <v>76467.499</v>
      </c>
      <c r="T182" s="614"/>
      <c r="U182" s="614"/>
      <c r="V182" s="614"/>
    </row>
    <row r="183" customFormat="false" ht="15.75" hidden="false" customHeight="false" outlineLevel="1" collapsed="false">
      <c r="A183" s="605" t="s">
        <v>1123</v>
      </c>
      <c r="B183" s="522" t="n">
        <f aca="false">$W$1</f>
        <v>2025</v>
      </c>
      <c r="C183" s="567"/>
      <c r="D183" s="606"/>
      <c r="E183" s="607" t="s">
        <v>1173</v>
      </c>
      <c r="F183" s="607" t="s">
        <v>1064</v>
      </c>
      <c r="G183" s="622"/>
      <c r="H183" s="522" t="s">
        <v>1065</v>
      </c>
      <c r="I183" s="632"/>
      <c r="J183" s="568"/>
      <c r="K183" s="190"/>
      <c r="L183" s="568"/>
      <c r="M183" s="633"/>
      <c r="N183" s="634"/>
      <c r="O183" s="635"/>
      <c r="P183" s="636"/>
      <c r="Q183" s="627"/>
      <c r="R183" s="614" t="n">
        <f aca="false">SUM(S183,T183,U183,V183)</f>
        <v>0</v>
      </c>
      <c r="S183" s="614"/>
      <c r="T183" s="614"/>
      <c r="U183" s="614"/>
      <c r="V183" s="614"/>
    </row>
    <row r="184" customFormat="false" ht="15.75" hidden="false" customHeight="false" outlineLevel="1" collapsed="false">
      <c r="A184" s="605" t="s">
        <v>1115</v>
      </c>
      <c r="B184" s="522" t="n">
        <f aca="false">$W$1</f>
        <v>2025</v>
      </c>
      <c r="C184" s="567"/>
      <c r="D184" s="606"/>
      <c r="E184" s="607" t="s">
        <v>1173</v>
      </c>
      <c r="F184" s="607" t="s">
        <v>1064</v>
      </c>
      <c r="G184" s="622"/>
      <c r="H184" s="522" t="s">
        <v>1065</v>
      </c>
      <c r="I184" s="632"/>
      <c r="J184" s="568"/>
      <c r="K184" s="190"/>
      <c r="L184" s="568"/>
      <c r="M184" s="633"/>
      <c r="N184" s="634"/>
      <c r="O184" s="635"/>
      <c r="P184" s="636"/>
      <c r="Q184" s="627"/>
      <c r="R184" s="614" t="n">
        <f aca="false">SUM(S184,T184,U184,V184)</f>
        <v>0</v>
      </c>
      <c r="S184" s="614"/>
      <c r="T184" s="614"/>
      <c r="U184" s="614"/>
      <c r="V184" s="614"/>
    </row>
    <row r="185" s="196" customFormat="true" ht="15.75" hidden="false" customHeight="false" outlineLevel="1" collapsed="false">
      <c r="A185" s="600" t="s">
        <v>1094</v>
      </c>
      <c r="B185" s="617"/>
      <c r="C185" s="567"/>
      <c r="D185" s="568" t="s">
        <v>1091</v>
      </c>
      <c r="E185" s="618"/>
      <c r="F185" s="601"/>
      <c r="G185" s="560"/>
      <c r="H185" s="602"/>
      <c r="I185" s="603"/>
      <c r="J185" s="560"/>
      <c r="K185" s="228"/>
      <c r="L185" s="592"/>
      <c r="M185" s="594"/>
      <c r="N185" s="595"/>
      <c r="O185" s="596" t="n">
        <v>244</v>
      </c>
      <c r="P185" s="597" t="n">
        <v>223</v>
      </c>
      <c r="Q185" s="604"/>
      <c r="R185" s="529" t="n">
        <f aca="false">SUM(R186:R189)</f>
        <v>0</v>
      </c>
      <c r="S185" s="529" t="n">
        <f aca="false">SUM(S186:S189)</f>
        <v>0</v>
      </c>
      <c r="T185" s="529" t="n">
        <f aca="false">SUM(T186:T189)</f>
        <v>0</v>
      </c>
      <c r="U185" s="529" t="n">
        <f aca="false">SUM(U186:U189)</f>
        <v>0</v>
      </c>
      <c r="V185" s="529" t="n">
        <f aca="false">SUM(V186:V189)</f>
        <v>0</v>
      </c>
      <c r="AC185" s="303"/>
      <c r="AD185" s="474"/>
    </row>
    <row r="186" customFormat="false" ht="15.75" hidden="false" customHeight="false" outlineLevel="1" collapsed="false">
      <c r="A186" s="605" t="s">
        <v>1115</v>
      </c>
      <c r="B186" s="522" t="n">
        <f aca="false">$W$2</f>
        <v>2024</v>
      </c>
      <c r="C186" s="623"/>
      <c r="D186" s="631"/>
      <c r="E186" s="607" t="s">
        <v>1173</v>
      </c>
      <c r="F186" s="607" t="s">
        <v>1064</v>
      </c>
      <c r="G186" s="608" t="n">
        <v>39.24</v>
      </c>
      <c r="H186" s="522" t="s">
        <v>1065</v>
      </c>
      <c r="I186" s="568"/>
      <c r="J186" s="632"/>
      <c r="K186" s="568"/>
      <c r="L186" s="568"/>
      <c r="M186" s="633"/>
      <c r="N186" s="634"/>
      <c r="O186" s="635"/>
      <c r="P186" s="636"/>
      <c r="Q186" s="627"/>
      <c r="R186" s="614" t="n">
        <f aca="false">SUM(S186,T186,U186,V186)</f>
        <v>0</v>
      </c>
      <c r="S186" s="614"/>
      <c r="T186" s="614"/>
      <c r="U186" s="614"/>
      <c r="V186" s="614"/>
    </row>
    <row r="187" customFormat="false" ht="15.75" hidden="false" customHeight="false" outlineLevel="1" collapsed="false">
      <c r="A187" s="605" t="s">
        <v>1121</v>
      </c>
      <c r="B187" s="522" t="n">
        <f aca="false">$W$1</f>
        <v>2025</v>
      </c>
      <c r="C187" s="623"/>
      <c r="D187" s="631"/>
      <c r="E187" s="607" t="s">
        <v>1173</v>
      </c>
      <c r="F187" s="607" t="s">
        <v>1064</v>
      </c>
      <c r="G187" s="608" t="n">
        <v>39.24</v>
      </c>
      <c r="H187" s="522" t="s">
        <v>1065</v>
      </c>
      <c r="I187" s="568"/>
      <c r="J187" s="632"/>
      <c r="K187" s="568"/>
      <c r="L187" s="568"/>
      <c r="M187" s="633"/>
      <c r="N187" s="634"/>
      <c r="O187" s="635"/>
      <c r="P187" s="636"/>
      <c r="Q187" s="627"/>
      <c r="R187" s="614" t="n">
        <f aca="false">SUM(S187,T187,U187,V187)</f>
        <v>0</v>
      </c>
      <c r="S187" s="614"/>
      <c r="T187" s="614"/>
      <c r="U187" s="614"/>
      <c r="V187" s="614"/>
    </row>
    <row r="188" customFormat="false" ht="15.75" hidden="false" customHeight="false" outlineLevel="1" collapsed="false">
      <c r="A188" s="605" t="s">
        <v>1123</v>
      </c>
      <c r="B188" s="522" t="n">
        <f aca="false">$W$1</f>
        <v>2025</v>
      </c>
      <c r="C188" s="623"/>
      <c r="D188" s="606"/>
      <c r="E188" s="607" t="s">
        <v>1173</v>
      </c>
      <c r="F188" s="607" t="s">
        <v>1064</v>
      </c>
      <c r="G188" s="622" t="n">
        <v>39.24</v>
      </c>
      <c r="H188" s="522" t="s">
        <v>1065</v>
      </c>
      <c r="I188" s="568"/>
      <c r="J188" s="632"/>
      <c r="K188" s="568"/>
      <c r="L188" s="568"/>
      <c r="M188" s="633"/>
      <c r="N188" s="634"/>
      <c r="O188" s="635"/>
      <c r="P188" s="636"/>
      <c r="Q188" s="627"/>
      <c r="R188" s="614" t="n">
        <f aca="false">SUM(S188,T188,U188,V188)</f>
        <v>0</v>
      </c>
      <c r="S188" s="614"/>
      <c r="T188" s="614"/>
      <c r="U188" s="614"/>
      <c r="V188" s="614"/>
    </row>
    <row r="189" customFormat="false" ht="15.75" hidden="false" customHeight="false" outlineLevel="1" collapsed="false">
      <c r="A189" s="605" t="s">
        <v>1115</v>
      </c>
      <c r="B189" s="522" t="n">
        <f aca="false">$W$1</f>
        <v>2025</v>
      </c>
      <c r="C189" s="623"/>
      <c r="D189" s="606"/>
      <c r="E189" s="607" t="s">
        <v>1173</v>
      </c>
      <c r="F189" s="607" t="s">
        <v>1064</v>
      </c>
      <c r="G189" s="622" t="n">
        <v>39.24</v>
      </c>
      <c r="H189" s="522" t="s">
        <v>1065</v>
      </c>
      <c r="I189" s="568"/>
      <c r="J189" s="632"/>
      <c r="K189" s="568"/>
      <c r="L189" s="568"/>
      <c r="M189" s="633"/>
      <c r="N189" s="634"/>
      <c r="O189" s="635"/>
      <c r="P189" s="636"/>
      <c r="Q189" s="627"/>
      <c r="R189" s="614" t="n">
        <f aca="false">SUM(S189,T189,U189,V189)</f>
        <v>0</v>
      </c>
      <c r="S189" s="614"/>
      <c r="T189" s="614"/>
      <c r="U189" s="614"/>
      <c r="V189" s="614"/>
    </row>
    <row r="190" s="196" customFormat="true" ht="15.75" hidden="false" customHeight="false" outlineLevel="1" collapsed="false">
      <c r="A190" s="600" t="s">
        <v>1089</v>
      </c>
      <c r="B190" s="617"/>
      <c r="C190" s="567"/>
      <c r="D190" s="568" t="s">
        <v>1091</v>
      </c>
      <c r="E190" s="618"/>
      <c r="F190" s="601"/>
      <c r="G190" s="560"/>
      <c r="H190" s="602"/>
      <c r="I190" s="603"/>
      <c r="J190" s="560"/>
      <c r="K190" s="228"/>
      <c r="L190" s="592"/>
      <c r="M190" s="594"/>
      <c r="N190" s="595"/>
      <c r="O190" s="596" t="n">
        <v>244</v>
      </c>
      <c r="P190" s="597" t="n">
        <v>223</v>
      </c>
      <c r="Q190" s="604"/>
      <c r="R190" s="529" t="n">
        <f aca="false">SUM(R191:R194)</f>
        <v>0</v>
      </c>
      <c r="S190" s="529" t="n">
        <f aca="false">SUM(S191:S194)</f>
        <v>0</v>
      </c>
      <c r="T190" s="529" t="n">
        <f aca="false">SUM(T191:T194)</f>
        <v>0</v>
      </c>
      <c r="U190" s="529" t="n">
        <f aca="false">SUM(U191:U194)</f>
        <v>0</v>
      </c>
      <c r="V190" s="529" t="n">
        <f aca="false">SUM(V191:V194)</f>
        <v>0</v>
      </c>
      <c r="AC190" s="303"/>
      <c r="AD190" s="474"/>
    </row>
    <row r="191" customFormat="false" ht="15.75" hidden="false" customHeight="false" outlineLevel="1" collapsed="false">
      <c r="A191" s="605" t="s">
        <v>1115</v>
      </c>
      <c r="B191" s="522" t="n">
        <f aca="false">$W$2</f>
        <v>2024</v>
      </c>
      <c r="C191" s="567"/>
      <c r="D191" s="619"/>
      <c r="E191" s="607" t="s">
        <v>1173</v>
      </c>
      <c r="F191" s="607" t="s">
        <v>1064</v>
      </c>
      <c r="G191" s="608" t="n">
        <v>39.24</v>
      </c>
      <c r="H191" s="522" t="s">
        <v>1065</v>
      </c>
      <c r="I191" s="568"/>
      <c r="J191" s="632"/>
      <c r="K191" s="568"/>
      <c r="L191" s="568"/>
      <c r="M191" s="633"/>
      <c r="N191" s="634"/>
      <c r="O191" s="635"/>
      <c r="P191" s="636"/>
      <c r="Q191" s="627"/>
      <c r="R191" s="614" t="n">
        <f aca="false">SUM(S191,T191,U191,V191)</f>
        <v>0</v>
      </c>
      <c r="S191" s="614"/>
      <c r="T191" s="614"/>
      <c r="U191" s="614"/>
      <c r="V191" s="614"/>
    </row>
    <row r="192" customFormat="false" ht="15.75" hidden="false" customHeight="false" outlineLevel="1" collapsed="false">
      <c r="A192" s="605" t="s">
        <v>1121</v>
      </c>
      <c r="B192" s="522" t="n">
        <f aca="false">$W$1</f>
        <v>2025</v>
      </c>
      <c r="C192" s="567"/>
      <c r="D192" s="619"/>
      <c r="E192" s="607" t="s">
        <v>1173</v>
      </c>
      <c r="F192" s="607" t="s">
        <v>1064</v>
      </c>
      <c r="G192" s="608" t="n">
        <v>39.24</v>
      </c>
      <c r="H192" s="522" t="s">
        <v>1065</v>
      </c>
      <c r="I192" s="568"/>
      <c r="J192" s="632"/>
      <c r="K192" s="568"/>
      <c r="L192" s="568"/>
      <c r="M192" s="633"/>
      <c r="N192" s="634"/>
      <c r="O192" s="635"/>
      <c r="P192" s="636"/>
      <c r="Q192" s="627"/>
      <c r="R192" s="614" t="n">
        <f aca="false">SUM(S192,T192,U192,V192)</f>
        <v>0</v>
      </c>
      <c r="S192" s="614"/>
      <c r="T192" s="614"/>
      <c r="U192" s="614"/>
      <c r="V192" s="614"/>
    </row>
    <row r="193" customFormat="false" ht="15.75" hidden="false" customHeight="false" outlineLevel="1" collapsed="false">
      <c r="A193" s="605" t="s">
        <v>1123</v>
      </c>
      <c r="B193" s="522" t="n">
        <f aca="false">$W$1</f>
        <v>2025</v>
      </c>
      <c r="C193" s="567"/>
      <c r="D193" s="606"/>
      <c r="E193" s="607" t="s">
        <v>1173</v>
      </c>
      <c r="F193" s="607" t="s">
        <v>1064</v>
      </c>
      <c r="G193" s="622" t="n">
        <v>39.24</v>
      </c>
      <c r="H193" s="522" t="s">
        <v>1065</v>
      </c>
      <c r="I193" s="568"/>
      <c r="J193" s="632"/>
      <c r="K193" s="568"/>
      <c r="L193" s="568"/>
      <c r="M193" s="633"/>
      <c r="N193" s="634"/>
      <c r="O193" s="635"/>
      <c r="P193" s="636"/>
      <c r="Q193" s="627"/>
      <c r="R193" s="614" t="n">
        <f aca="false">SUM(S193,T193,U193,V193)</f>
        <v>0</v>
      </c>
      <c r="S193" s="614"/>
      <c r="T193" s="614"/>
      <c r="U193" s="614"/>
      <c r="V193" s="614"/>
    </row>
    <row r="194" customFormat="false" ht="15.75" hidden="false" customHeight="false" outlineLevel="1" collapsed="false">
      <c r="A194" s="605" t="s">
        <v>1115</v>
      </c>
      <c r="B194" s="522" t="n">
        <f aca="false">$W$1</f>
        <v>2025</v>
      </c>
      <c r="C194" s="567"/>
      <c r="D194" s="606"/>
      <c r="E194" s="607" t="s">
        <v>1173</v>
      </c>
      <c r="F194" s="607" t="s">
        <v>1064</v>
      </c>
      <c r="G194" s="622" t="n">
        <v>39.24</v>
      </c>
      <c r="H194" s="522" t="s">
        <v>1065</v>
      </c>
      <c r="I194" s="568"/>
      <c r="J194" s="632"/>
      <c r="K194" s="568"/>
      <c r="L194" s="568"/>
      <c r="M194" s="633"/>
      <c r="N194" s="634"/>
      <c r="O194" s="635"/>
      <c r="P194" s="636"/>
      <c r="Q194" s="627"/>
      <c r="R194" s="614" t="n">
        <f aca="false">SUM(S194,T194,U194,V194)</f>
        <v>0</v>
      </c>
      <c r="S194" s="614"/>
      <c r="T194" s="614"/>
      <c r="U194" s="614"/>
      <c r="V194" s="614"/>
    </row>
    <row r="195" s="196" customFormat="true" ht="15.75" hidden="false" customHeight="false" outlineLevel="1" collapsed="false">
      <c r="A195" s="600" t="s">
        <v>1094</v>
      </c>
      <c r="B195" s="617"/>
      <c r="C195" s="567"/>
      <c r="D195" s="568" t="s">
        <v>1091</v>
      </c>
      <c r="E195" s="569"/>
      <c r="F195" s="601"/>
      <c r="G195" s="560"/>
      <c r="H195" s="602"/>
      <c r="I195" s="603"/>
      <c r="J195" s="560"/>
      <c r="K195" s="228"/>
      <c r="L195" s="592"/>
      <c r="M195" s="594"/>
      <c r="N195" s="595"/>
      <c r="O195" s="596" t="n">
        <v>244</v>
      </c>
      <c r="P195" s="597" t="n">
        <v>223</v>
      </c>
      <c r="Q195" s="604"/>
      <c r="R195" s="529" t="n">
        <f aca="false">SUM(R196:R199)</f>
        <v>0</v>
      </c>
      <c r="S195" s="529" t="n">
        <f aca="false">SUM(S196:S199)</f>
        <v>0</v>
      </c>
      <c r="T195" s="529" t="n">
        <f aca="false">SUM(T196:T199)</f>
        <v>0</v>
      </c>
      <c r="U195" s="529" t="n">
        <f aca="false">SUM(U196:U199)</f>
        <v>0</v>
      </c>
      <c r="V195" s="529" t="n">
        <f aca="false">SUM(V196:V199)</f>
        <v>0</v>
      </c>
      <c r="AC195" s="303"/>
      <c r="AD195" s="474"/>
    </row>
    <row r="196" customFormat="false" ht="15.75" hidden="false" customHeight="false" outlineLevel="1" collapsed="false">
      <c r="A196" s="605" t="s">
        <v>1115</v>
      </c>
      <c r="B196" s="522" t="n">
        <f aca="false">$W$2</f>
        <v>2024</v>
      </c>
      <c r="C196" s="567"/>
      <c r="D196" s="631"/>
      <c r="E196" s="607" t="s">
        <v>1173</v>
      </c>
      <c r="F196" s="607" t="s">
        <v>1064</v>
      </c>
      <c r="G196" s="608" t="n">
        <v>39.24</v>
      </c>
      <c r="H196" s="522" t="s">
        <v>1065</v>
      </c>
      <c r="I196" s="568"/>
      <c r="J196" s="632"/>
      <c r="K196" s="568"/>
      <c r="L196" s="568"/>
      <c r="M196" s="633"/>
      <c r="N196" s="634"/>
      <c r="O196" s="635"/>
      <c r="P196" s="636"/>
      <c r="Q196" s="627"/>
      <c r="R196" s="614" t="n">
        <f aca="false">SUM(S196,T196,U196,V196)</f>
        <v>0</v>
      </c>
      <c r="S196" s="614"/>
      <c r="T196" s="614"/>
      <c r="U196" s="614"/>
      <c r="V196" s="614"/>
    </row>
    <row r="197" customFormat="false" ht="15.75" hidden="false" customHeight="false" outlineLevel="1" collapsed="false">
      <c r="A197" s="605" t="s">
        <v>1121</v>
      </c>
      <c r="B197" s="522" t="n">
        <f aca="false">$W$1</f>
        <v>2025</v>
      </c>
      <c r="C197" s="567"/>
      <c r="D197" s="631"/>
      <c r="E197" s="607" t="s">
        <v>1173</v>
      </c>
      <c r="F197" s="607" t="s">
        <v>1064</v>
      </c>
      <c r="G197" s="608" t="n">
        <v>39.24</v>
      </c>
      <c r="H197" s="522" t="s">
        <v>1065</v>
      </c>
      <c r="I197" s="568"/>
      <c r="J197" s="632"/>
      <c r="K197" s="568"/>
      <c r="L197" s="568"/>
      <c r="M197" s="633"/>
      <c r="N197" s="634"/>
      <c r="O197" s="635"/>
      <c r="P197" s="636"/>
      <c r="Q197" s="627"/>
      <c r="R197" s="614" t="n">
        <f aca="false">SUM(S197,T197,U197,V197)</f>
        <v>0</v>
      </c>
      <c r="S197" s="614"/>
      <c r="T197" s="614"/>
      <c r="U197" s="614"/>
      <c r="V197" s="614"/>
    </row>
    <row r="198" customFormat="false" ht="15.75" hidden="false" customHeight="false" outlineLevel="1" collapsed="false">
      <c r="A198" s="605" t="s">
        <v>1123</v>
      </c>
      <c r="B198" s="522" t="n">
        <f aca="false">$W$1</f>
        <v>2025</v>
      </c>
      <c r="C198" s="567"/>
      <c r="D198" s="631"/>
      <c r="E198" s="607" t="s">
        <v>1173</v>
      </c>
      <c r="F198" s="607" t="s">
        <v>1064</v>
      </c>
      <c r="G198" s="622" t="n">
        <v>39.24</v>
      </c>
      <c r="H198" s="522" t="s">
        <v>1065</v>
      </c>
      <c r="I198" s="568"/>
      <c r="J198" s="632"/>
      <c r="K198" s="568"/>
      <c r="L198" s="568"/>
      <c r="M198" s="633"/>
      <c r="N198" s="634"/>
      <c r="O198" s="635"/>
      <c r="P198" s="636"/>
      <c r="Q198" s="627"/>
      <c r="R198" s="614" t="n">
        <f aca="false">SUM(S198,T198,U198,V198)</f>
        <v>0</v>
      </c>
      <c r="S198" s="614"/>
      <c r="T198" s="614"/>
      <c r="U198" s="614"/>
      <c r="V198" s="614"/>
    </row>
    <row r="199" customFormat="false" ht="15.75" hidden="false" customHeight="false" outlineLevel="1" collapsed="false">
      <c r="A199" s="605" t="s">
        <v>1115</v>
      </c>
      <c r="B199" s="522" t="n">
        <f aca="false">$W$1</f>
        <v>2025</v>
      </c>
      <c r="C199" s="567"/>
      <c r="D199" s="631"/>
      <c r="E199" s="607" t="s">
        <v>1173</v>
      </c>
      <c r="F199" s="607" t="s">
        <v>1064</v>
      </c>
      <c r="G199" s="622" t="n">
        <v>39.24</v>
      </c>
      <c r="H199" s="522" t="s">
        <v>1065</v>
      </c>
      <c r="I199" s="568"/>
      <c r="J199" s="632"/>
      <c r="K199" s="568"/>
      <c r="L199" s="568"/>
      <c r="M199" s="633"/>
      <c r="N199" s="634"/>
      <c r="O199" s="635"/>
      <c r="P199" s="636"/>
      <c r="Q199" s="627"/>
      <c r="R199" s="614" t="n">
        <f aca="false">SUM(S199,T199,U199,V199)</f>
        <v>0</v>
      </c>
      <c r="S199" s="614"/>
      <c r="T199" s="614"/>
      <c r="U199" s="614"/>
      <c r="V199" s="614"/>
    </row>
    <row r="200" s="673" customFormat="true" ht="15.75" hidden="false" customHeight="false" outlineLevel="0" collapsed="false">
      <c r="A200" s="559" t="s">
        <v>1178</v>
      </c>
      <c r="B200" s="560"/>
      <c r="C200" s="560"/>
      <c r="D200" s="679"/>
      <c r="E200" s="560"/>
      <c r="F200" s="603"/>
      <c r="G200" s="603"/>
      <c r="H200" s="603"/>
      <c r="I200" s="602"/>
      <c r="J200" s="603"/>
      <c r="K200" s="672"/>
      <c r="L200" s="603"/>
      <c r="M200" s="653"/>
      <c r="N200" s="654"/>
      <c r="O200" s="655" t="n">
        <v>244</v>
      </c>
      <c r="P200" s="656" t="n">
        <v>223</v>
      </c>
      <c r="Q200" s="613"/>
      <c r="R200" s="657" t="n">
        <f aca="false">SUM(R201,R206,R211,R216)</f>
        <v>38233.7495</v>
      </c>
      <c r="S200" s="657" t="n">
        <f aca="false">SUM(S201,S206,S211,S216)</f>
        <v>38233.7495</v>
      </c>
      <c r="T200" s="657" t="n">
        <f aca="false">SUM(T201,T206,T211,T216)</f>
        <v>0</v>
      </c>
      <c r="U200" s="657" t="n">
        <f aca="false">SUM(U201,U206,U211,U216)</f>
        <v>0</v>
      </c>
      <c r="V200" s="657" t="n">
        <f aca="false">SUM(V201,V206,V211,V216)</f>
        <v>0</v>
      </c>
      <c r="AC200" s="303"/>
      <c r="AD200" s="474"/>
    </row>
    <row r="201" s="196" customFormat="true" ht="15.75" hidden="false" customHeight="false" outlineLevel="1" collapsed="false">
      <c r="A201" s="600" t="s">
        <v>1089</v>
      </c>
      <c r="B201" s="617" t="str">
        <f aca="false">B180</f>
        <v>Дружбы</v>
      </c>
      <c r="C201" s="567"/>
      <c r="D201" s="568" t="s">
        <v>1091</v>
      </c>
      <c r="E201" s="569" t="str">
        <f aca="false">E180</f>
        <v>35 В</v>
      </c>
      <c r="F201" s="601"/>
      <c r="G201" s="560"/>
      <c r="H201" s="602"/>
      <c r="I201" s="603"/>
      <c r="J201" s="560"/>
      <c r="K201" s="228"/>
      <c r="L201" s="592"/>
      <c r="M201" s="594"/>
      <c r="N201" s="595"/>
      <c r="O201" s="596" t="n">
        <v>244</v>
      </c>
      <c r="P201" s="597" t="n">
        <v>223</v>
      </c>
      <c r="Q201" s="604"/>
      <c r="R201" s="529" t="n">
        <f aca="false">SUM(R202:R205)</f>
        <v>38233.7495</v>
      </c>
      <c r="S201" s="529" t="n">
        <f aca="false">SUM(S202:S205)</f>
        <v>38233.7495</v>
      </c>
      <c r="T201" s="529" t="n">
        <f aca="false">SUM(T202:T205)</f>
        <v>0</v>
      </c>
      <c r="U201" s="529" t="n">
        <f aca="false">SUM(U202:U205)</f>
        <v>0</v>
      </c>
      <c r="V201" s="529" t="n">
        <f aca="false">SUM(V202:V205)</f>
        <v>0</v>
      </c>
      <c r="AC201" s="303"/>
      <c r="AD201" s="474"/>
    </row>
    <row r="202" customFormat="false" ht="15.75" hidden="false" customHeight="false" outlineLevel="1" collapsed="false">
      <c r="A202" s="605" t="s">
        <v>1115</v>
      </c>
      <c r="B202" s="522" t="n">
        <f aca="false">$W$2</f>
        <v>2024</v>
      </c>
      <c r="C202" s="567"/>
      <c r="D202" s="619"/>
      <c r="E202" s="607" t="s">
        <v>1173</v>
      </c>
      <c r="F202" s="607" t="s">
        <v>1064</v>
      </c>
      <c r="G202" s="608" t="n">
        <v>39.24</v>
      </c>
      <c r="H202" s="522" t="s">
        <v>1065</v>
      </c>
      <c r="I202" s="632"/>
      <c r="J202" s="568"/>
      <c r="K202" s="190"/>
      <c r="L202" s="568"/>
      <c r="M202" s="633"/>
      <c r="N202" s="634"/>
      <c r="O202" s="635"/>
      <c r="P202" s="636"/>
      <c r="Q202" s="627" t="n">
        <v>1</v>
      </c>
      <c r="R202" s="614" t="n">
        <f aca="false">SUM(S202,T202,U202,V202)</f>
        <v>0</v>
      </c>
      <c r="S202" s="614" t="n">
        <f aca="false">D202*G202</f>
        <v>0</v>
      </c>
      <c r="T202" s="614"/>
      <c r="U202" s="614"/>
      <c r="V202" s="614"/>
    </row>
    <row r="203" customFormat="false" ht="15.75" hidden="false" customHeight="false" outlineLevel="1" collapsed="false">
      <c r="A203" s="605" t="s">
        <v>1121</v>
      </c>
      <c r="B203" s="522" t="n">
        <f aca="false">$W$1</f>
        <v>2025</v>
      </c>
      <c r="C203" s="567"/>
      <c r="D203" s="619" t="n">
        <v>888.95</v>
      </c>
      <c r="E203" s="607" t="s">
        <v>1173</v>
      </c>
      <c r="F203" s="607" t="s">
        <v>1064</v>
      </c>
      <c r="G203" s="608" t="s">
        <v>1177</v>
      </c>
      <c r="H203" s="522" t="s">
        <v>1065</v>
      </c>
      <c r="I203" s="632"/>
      <c r="J203" s="568"/>
      <c r="K203" s="190"/>
      <c r="L203" s="568"/>
      <c r="M203" s="633"/>
      <c r="N203" s="634"/>
      <c r="O203" s="635"/>
      <c r="P203" s="636"/>
      <c r="Q203" s="627" t="n">
        <v>4</v>
      </c>
      <c r="R203" s="614" t="n">
        <f aca="false">SUM(S203,T203,U203,V203)</f>
        <v>38233.7495</v>
      </c>
      <c r="S203" s="614" t="n">
        <f aca="false">D203*G203+0.01</f>
        <v>38233.7495</v>
      </c>
      <c r="T203" s="614"/>
      <c r="U203" s="614"/>
      <c r="V203" s="614"/>
    </row>
    <row r="204" customFormat="false" ht="15.75" hidden="false" customHeight="false" outlineLevel="1" collapsed="false">
      <c r="A204" s="605" t="s">
        <v>1123</v>
      </c>
      <c r="B204" s="522" t="n">
        <f aca="false">$W$1</f>
        <v>2025</v>
      </c>
      <c r="C204" s="567"/>
      <c r="D204" s="619"/>
      <c r="E204" s="607" t="s">
        <v>1173</v>
      </c>
      <c r="F204" s="607" t="s">
        <v>1064</v>
      </c>
      <c r="G204" s="622"/>
      <c r="H204" s="522" t="s">
        <v>1065</v>
      </c>
      <c r="I204" s="632"/>
      <c r="J204" s="568"/>
      <c r="K204" s="190"/>
      <c r="L204" s="568"/>
      <c r="M204" s="633"/>
      <c r="N204" s="634"/>
      <c r="O204" s="635"/>
      <c r="P204" s="636"/>
      <c r="Q204" s="627"/>
      <c r="R204" s="614" t="n">
        <f aca="false">SUM(S204,T204,U204,V204)</f>
        <v>0</v>
      </c>
      <c r="S204" s="614"/>
      <c r="T204" s="614"/>
      <c r="U204" s="614"/>
      <c r="V204" s="614"/>
    </row>
    <row r="205" customFormat="false" ht="15.75" hidden="false" customHeight="false" outlineLevel="1" collapsed="false">
      <c r="A205" s="605" t="s">
        <v>1115</v>
      </c>
      <c r="B205" s="522" t="n">
        <f aca="false">$W$1</f>
        <v>2025</v>
      </c>
      <c r="C205" s="567"/>
      <c r="D205" s="619"/>
      <c r="E205" s="607" t="s">
        <v>1173</v>
      </c>
      <c r="F205" s="607" t="s">
        <v>1064</v>
      </c>
      <c r="G205" s="622"/>
      <c r="H205" s="522" t="s">
        <v>1065</v>
      </c>
      <c r="I205" s="632"/>
      <c r="J205" s="568"/>
      <c r="K205" s="190"/>
      <c r="L205" s="568"/>
      <c r="M205" s="633"/>
      <c r="N205" s="634"/>
      <c r="O205" s="635"/>
      <c r="P205" s="636"/>
      <c r="Q205" s="627"/>
      <c r="R205" s="614" t="n">
        <f aca="false">SUM(S205,T205,U205,V205)</f>
        <v>0</v>
      </c>
      <c r="S205" s="614"/>
      <c r="T205" s="614"/>
      <c r="U205" s="614"/>
      <c r="V205" s="614"/>
    </row>
    <row r="206" s="196" customFormat="true" ht="15.75" hidden="false" customHeight="false" outlineLevel="1" collapsed="false">
      <c r="A206" s="600" t="s">
        <v>1094</v>
      </c>
      <c r="B206" s="617" t="n">
        <f aca="false">B185</f>
        <v>0</v>
      </c>
      <c r="C206" s="567"/>
      <c r="D206" s="568" t="s">
        <v>1091</v>
      </c>
      <c r="E206" s="618"/>
      <c r="F206" s="601"/>
      <c r="G206" s="560"/>
      <c r="H206" s="602"/>
      <c r="I206" s="603"/>
      <c r="J206" s="560"/>
      <c r="K206" s="228"/>
      <c r="L206" s="592"/>
      <c r="M206" s="594"/>
      <c r="N206" s="595"/>
      <c r="O206" s="596" t="n">
        <v>244</v>
      </c>
      <c r="P206" s="597" t="n">
        <v>223</v>
      </c>
      <c r="Q206" s="604"/>
      <c r="R206" s="529" t="n">
        <f aca="false">SUM(R207:R210)</f>
        <v>0</v>
      </c>
      <c r="S206" s="529" t="n">
        <f aca="false">SUM(S207:S210)</f>
        <v>0</v>
      </c>
      <c r="T206" s="529" t="n">
        <f aca="false">SUM(T207:T210)</f>
        <v>0</v>
      </c>
      <c r="U206" s="529" t="n">
        <f aca="false">SUM(U207:U210)</f>
        <v>0</v>
      </c>
      <c r="V206" s="529" t="n">
        <f aca="false">SUM(V207:V210)</f>
        <v>0</v>
      </c>
      <c r="AC206" s="303"/>
      <c r="AD206" s="474"/>
    </row>
    <row r="207" customFormat="false" ht="15.75" hidden="false" customHeight="false" outlineLevel="1" collapsed="false">
      <c r="A207" s="605" t="s">
        <v>1115</v>
      </c>
      <c r="B207" s="522" t="n">
        <f aca="false">$W$2</f>
        <v>2024</v>
      </c>
      <c r="C207" s="623"/>
      <c r="D207" s="631"/>
      <c r="E207" s="607" t="s">
        <v>1173</v>
      </c>
      <c r="F207" s="607" t="s">
        <v>1064</v>
      </c>
      <c r="G207" s="608" t="n">
        <v>39.24</v>
      </c>
      <c r="H207" s="522" t="s">
        <v>1065</v>
      </c>
      <c r="I207" s="568"/>
      <c r="J207" s="632"/>
      <c r="K207" s="568"/>
      <c r="L207" s="568"/>
      <c r="M207" s="633"/>
      <c r="N207" s="634"/>
      <c r="O207" s="635"/>
      <c r="P207" s="636"/>
      <c r="Q207" s="627"/>
      <c r="R207" s="614" t="n">
        <f aca="false">SUM(S207,T207,U207,V207)</f>
        <v>0</v>
      </c>
      <c r="S207" s="614"/>
      <c r="T207" s="614"/>
      <c r="U207" s="614"/>
      <c r="V207" s="614"/>
    </row>
    <row r="208" customFormat="false" ht="15.75" hidden="false" customHeight="false" outlineLevel="1" collapsed="false">
      <c r="A208" s="605" t="s">
        <v>1121</v>
      </c>
      <c r="B208" s="522" t="n">
        <f aca="false">$W$1</f>
        <v>2025</v>
      </c>
      <c r="C208" s="623"/>
      <c r="D208" s="619"/>
      <c r="E208" s="607" t="s">
        <v>1173</v>
      </c>
      <c r="F208" s="607" t="s">
        <v>1064</v>
      </c>
      <c r="G208" s="608" t="n">
        <v>39.24</v>
      </c>
      <c r="H208" s="522" t="s">
        <v>1065</v>
      </c>
      <c r="I208" s="568"/>
      <c r="J208" s="632"/>
      <c r="K208" s="568"/>
      <c r="L208" s="568"/>
      <c r="M208" s="633"/>
      <c r="N208" s="634"/>
      <c r="O208" s="635"/>
      <c r="P208" s="636"/>
      <c r="Q208" s="627"/>
      <c r="R208" s="614" t="n">
        <f aca="false">SUM(S208,T208,U208,V208)</f>
        <v>0</v>
      </c>
      <c r="S208" s="614"/>
      <c r="T208" s="614"/>
      <c r="U208" s="614"/>
      <c r="V208" s="614"/>
    </row>
    <row r="209" customFormat="false" ht="15.75" hidden="false" customHeight="false" outlineLevel="1" collapsed="false">
      <c r="A209" s="605" t="s">
        <v>1123</v>
      </c>
      <c r="B209" s="522" t="n">
        <f aca="false">$W$1</f>
        <v>2025</v>
      </c>
      <c r="C209" s="623"/>
      <c r="D209" s="606"/>
      <c r="E209" s="607" t="s">
        <v>1173</v>
      </c>
      <c r="F209" s="607" t="s">
        <v>1064</v>
      </c>
      <c r="G209" s="622" t="n">
        <v>39.24</v>
      </c>
      <c r="H209" s="522" t="s">
        <v>1065</v>
      </c>
      <c r="I209" s="568"/>
      <c r="J209" s="632"/>
      <c r="K209" s="568"/>
      <c r="L209" s="568"/>
      <c r="M209" s="633"/>
      <c r="N209" s="634"/>
      <c r="O209" s="635"/>
      <c r="P209" s="636"/>
      <c r="Q209" s="627"/>
      <c r="R209" s="614" t="n">
        <f aca="false">SUM(S209,T209,U209,V209)</f>
        <v>0</v>
      </c>
      <c r="S209" s="614"/>
      <c r="T209" s="614"/>
      <c r="U209" s="614"/>
      <c r="V209" s="614"/>
    </row>
    <row r="210" customFormat="false" ht="15.75" hidden="false" customHeight="false" outlineLevel="1" collapsed="false">
      <c r="A210" s="605" t="s">
        <v>1115</v>
      </c>
      <c r="B210" s="522" t="n">
        <f aca="false">$W$1</f>
        <v>2025</v>
      </c>
      <c r="C210" s="623"/>
      <c r="D210" s="606"/>
      <c r="E210" s="607" t="s">
        <v>1173</v>
      </c>
      <c r="F210" s="607" t="s">
        <v>1064</v>
      </c>
      <c r="G210" s="622" t="n">
        <v>39.24</v>
      </c>
      <c r="H210" s="522" t="s">
        <v>1065</v>
      </c>
      <c r="I210" s="568"/>
      <c r="J210" s="632"/>
      <c r="K210" s="568"/>
      <c r="L210" s="568"/>
      <c r="M210" s="633"/>
      <c r="N210" s="634"/>
      <c r="O210" s="635"/>
      <c r="P210" s="636"/>
      <c r="Q210" s="627"/>
      <c r="R210" s="614" t="n">
        <f aca="false">SUM(S210,T210,U210,V210)</f>
        <v>0</v>
      </c>
      <c r="S210" s="614"/>
      <c r="T210" s="614"/>
      <c r="U210" s="614"/>
      <c r="V210" s="614"/>
    </row>
    <row r="211" s="196" customFormat="true" ht="15.75" hidden="false" customHeight="false" outlineLevel="1" collapsed="false">
      <c r="A211" s="600" t="s">
        <v>1089</v>
      </c>
      <c r="B211" s="617"/>
      <c r="C211" s="567"/>
      <c r="D211" s="568" t="s">
        <v>1091</v>
      </c>
      <c r="E211" s="618"/>
      <c r="F211" s="601"/>
      <c r="G211" s="560"/>
      <c r="H211" s="602"/>
      <c r="I211" s="603"/>
      <c r="J211" s="560"/>
      <c r="K211" s="228"/>
      <c r="L211" s="592"/>
      <c r="M211" s="594"/>
      <c r="N211" s="595"/>
      <c r="O211" s="596" t="n">
        <v>244</v>
      </c>
      <c r="P211" s="597" t="n">
        <v>223</v>
      </c>
      <c r="Q211" s="604"/>
      <c r="R211" s="529" t="n">
        <f aca="false">SUM(R212:R215)</f>
        <v>0</v>
      </c>
      <c r="S211" s="529" t="n">
        <f aca="false">SUM(S212:S215)</f>
        <v>0</v>
      </c>
      <c r="T211" s="529" t="n">
        <f aca="false">SUM(T212:T215)</f>
        <v>0</v>
      </c>
      <c r="U211" s="529" t="n">
        <f aca="false">SUM(U212:U215)</f>
        <v>0</v>
      </c>
      <c r="V211" s="529" t="n">
        <f aca="false">SUM(V212:V215)</f>
        <v>0</v>
      </c>
      <c r="AC211" s="303"/>
      <c r="AD211" s="474"/>
    </row>
    <row r="212" customFormat="false" ht="15.75" hidden="false" customHeight="false" outlineLevel="1" collapsed="false">
      <c r="A212" s="605" t="s">
        <v>1115</v>
      </c>
      <c r="B212" s="522" t="n">
        <f aca="false">$W$2</f>
        <v>2024</v>
      </c>
      <c r="C212" s="567"/>
      <c r="D212" s="619"/>
      <c r="E212" s="607" t="s">
        <v>1173</v>
      </c>
      <c r="F212" s="607" t="s">
        <v>1064</v>
      </c>
      <c r="G212" s="608" t="n">
        <v>39.24</v>
      </c>
      <c r="H212" s="522" t="s">
        <v>1065</v>
      </c>
      <c r="I212" s="568"/>
      <c r="J212" s="632"/>
      <c r="K212" s="568"/>
      <c r="L212" s="568"/>
      <c r="M212" s="633"/>
      <c r="N212" s="634"/>
      <c r="O212" s="635"/>
      <c r="P212" s="636"/>
      <c r="Q212" s="627"/>
      <c r="R212" s="614" t="n">
        <f aca="false">SUM(S212,T212,U212,V212)</f>
        <v>0</v>
      </c>
      <c r="S212" s="614"/>
      <c r="T212" s="614"/>
      <c r="U212" s="614"/>
      <c r="V212" s="614"/>
    </row>
    <row r="213" customFormat="false" ht="15.75" hidden="false" customHeight="false" outlineLevel="1" collapsed="false">
      <c r="A213" s="605" t="s">
        <v>1121</v>
      </c>
      <c r="B213" s="522" t="n">
        <f aca="false">$W$1</f>
        <v>2025</v>
      </c>
      <c r="C213" s="567"/>
      <c r="D213" s="619"/>
      <c r="E213" s="607" t="s">
        <v>1173</v>
      </c>
      <c r="F213" s="607" t="s">
        <v>1064</v>
      </c>
      <c r="G213" s="608" t="n">
        <v>39.24</v>
      </c>
      <c r="H213" s="522" t="s">
        <v>1065</v>
      </c>
      <c r="I213" s="568"/>
      <c r="J213" s="632"/>
      <c r="K213" s="568"/>
      <c r="L213" s="568"/>
      <c r="M213" s="633"/>
      <c r="N213" s="634"/>
      <c r="O213" s="635"/>
      <c r="P213" s="636"/>
      <c r="Q213" s="627"/>
      <c r="R213" s="614" t="n">
        <f aca="false">SUM(S213,T213,U213,V213)</f>
        <v>0</v>
      </c>
      <c r="S213" s="614"/>
      <c r="T213" s="614"/>
      <c r="U213" s="614"/>
      <c r="V213" s="614"/>
    </row>
    <row r="214" customFormat="false" ht="15.75" hidden="false" customHeight="false" outlineLevel="1" collapsed="false">
      <c r="A214" s="605" t="s">
        <v>1123</v>
      </c>
      <c r="B214" s="522" t="n">
        <f aca="false">$W$1</f>
        <v>2025</v>
      </c>
      <c r="C214" s="567"/>
      <c r="D214" s="619"/>
      <c r="E214" s="607" t="s">
        <v>1173</v>
      </c>
      <c r="F214" s="607" t="s">
        <v>1064</v>
      </c>
      <c r="G214" s="622" t="n">
        <v>39.24</v>
      </c>
      <c r="H214" s="522" t="s">
        <v>1065</v>
      </c>
      <c r="I214" s="568"/>
      <c r="J214" s="632"/>
      <c r="K214" s="568"/>
      <c r="L214" s="568"/>
      <c r="M214" s="633"/>
      <c r="N214" s="634"/>
      <c r="O214" s="635"/>
      <c r="P214" s="636"/>
      <c r="Q214" s="627"/>
      <c r="R214" s="614" t="n">
        <f aca="false">SUM(S214,T214,U214,V214)</f>
        <v>0</v>
      </c>
      <c r="S214" s="614"/>
      <c r="T214" s="614"/>
      <c r="U214" s="614"/>
      <c r="V214" s="614"/>
    </row>
    <row r="215" customFormat="false" ht="15.75" hidden="false" customHeight="false" outlineLevel="1" collapsed="false">
      <c r="A215" s="605" t="s">
        <v>1115</v>
      </c>
      <c r="B215" s="522" t="n">
        <f aca="false">$W$1</f>
        <v>2025</v>
      </c>
      <c r="C215" s="567"/>
      <c r="D215" s="619"/>
      <c r="E215" s="607" t="s">
        <v>1173</v>
      </c>
      <c r="F215" s="607" t="s">
        <v>1064</v>
      </c>
      <c r="G215" s="622" t="n">
        <v>39.24</v>
      </c>
      <c r="H215" s="522" t="s">
        <v>1065</v>
      </c>
      <c r="I215" s="568"/>
      <c r="J215" s="632"/>
      <c r="K215" s="568"/>
      <c r="L215" s="568"/>
      <c r="M215" s="633"/>
      <c r="N215" s="634"/>
      <c r="O215" s="635"/>
      <c r="P215" s="636"/>
      <c r="Q215" s="627"/>
      <c r="R215" s="614" t="n">
        <f aca="false">SUM(S215,T215,U215,V215)</f>
        <v>0</v>
      </c>
      <c r="S215" s="614"/>
      <c r="T215" s="614"/>
      <c r="U215" s="614"/>
      <c r="V215" s="614"/>
    </row>
    <row r="216" s="196" customFormat="true" ht="15.75" hidden="false" customHeight="false" outlineLevel="1" collapsed="false">
      <c r="A216" s="600" t="s">
        <v>1094</v>
      </c>
      <c r="B216" s="617" t="n">
        <f aca="false">B195</f>
        <v>0</v>
      </c>
      <c r="C216" s="567"/>
      <c r="D216" s="568" t="s">
        <v>1091</v>
      </c>
      <c r="E216" s="569"/>
      <c r="F216" s="601"/>
      <c r="G216" s="560"/>
      <c r="H216" s="602"/>
      <c r="I216" s="603"/>
      <c r="J216" s="560"/>
      <c r="K216" s="228"/>
      <c r="L216" s="592"/>
      <c r="M216" s="594"/>
      <c r="N216" s="595"/>
      <c r="O216" s="596" t="n">
        <v>244</v>
      </c>
      <c r="P216" s="597" t="n">
        <v>223</v>
      </c>
      <c r="Q216" s="604"/>
      <c r="R216" s="529" t="n">
        <f aca="false">SUM(R217:R220)</f>
        <v>0</v>
      </c>
      <c r="S216" s="529" t="n">
        <f aca="false">SUM(S217:S220)</f>
        <v>0</v>
      </c>
      <c r="T216" s="529" t="n">
        <f aca="false">SUM(T217:T220)</f>
        <v>0</v>
      </c>
      <c r="U216" s="529" t="n">
        <f aca="false">SUM(U217:U220)</f>
        <v>0</v>
      </c>
      <c r="V216" s="529" t="n">
        <f aca="false">SUM(V217:V220)</f>
        <v>0</v>
      </c>
      <c r="AC216" s="303"/>
      <c r="AD216" s="474"/>
    </row>
    <row r="217" customFormat="false" ht="15.75" hidden="false" customHeight="false" outlineLevel="1" collapsed="false">
      <c r="A217" s="605" t="s">
        <v>1115</v>
      </c>
      <c r="B217" s="522" t="n">
        <f aca="false">$W$2</f>
        <v>2024</v>
      </c>
      <c r="C217" s="567"/>
      <c r="D217" s="631"/>
      <c r="E217" s="607" t="s">
        <v>1173</v>
      </c>
      <c r="F217" s="607" t="s">
        <v>1064</v>
      </c>
      <c r="G217" s="608" t="n">
        <v>39.24</v>
      </c>
      <c r="H217" s="522" t="s">
        <v>1065</v>
      </c>
      <c r="I217" s="568"/>
      <c r="J217" s="632"/>
      <c r="K217" s="568"/>
      <c r="L217" s="568"/>
      <c r="M217" s="633"/>
      <c r="N217" s="634"/>
      <c r="O217" s="635"/>
      <c r="P217" s="636"/>
      <c r="Q217" s="627"/>
      <c r="R217" s="614" t="n">
        <f aca="false">SUM(S217,T217,U217,V217)</f>
        <v>0</v>
      </c>
      <c r="S217" s="614"/>
      <c r="T217" s="614"/>
      <c r="U217" s="614"/>
      <c r="V217" s="614"/>
    </row>
    <row r="218" customFormat="false" ht="15.75" hidden="false" customHeight="false" outlineLevel="1" collapsed="false">
      <c r="A218" s="605" t="s">
        <v>1121</v>
      </c>
      <c r="B218" s="522" t="n">
        <f aca="false">$W$1</f>
        <v>2025</v>
      </c>
      <c r="C218" s="567"/>
      <c r="D218" s="631"/>
      <c r="E218" s="607" t="s">
        <v>1173</v>
      </c>
      <c r="F218" s="607" t="s">
        <v>1064</v>
      </c>
      <c r="G218" s="608" t="n">
        <v>39.24</v>
      </c>
      <c r="H218" s="522" t="s">
        <v>1065</v>
      </c>
      <c r="I218" s="568"/>
      <c r="J218" s="632"/>
      <c r="K218" s="568"/>
      <c r="L218" s="568"/>
      <c r="M218" s="633"/>
      <c r="N218" s="634"/>
      <c r="O218" s="635"/>
      <c r="P218" s="636"/>
      <c r="Q218" s="627"/>
      <c r="R218" s="614" t="n">
        <f aca="false">SUM(S218,T218,U218,V218)</f>
        <v>0</v>
      </c>
      <c r="S218" s="614"/>
      <c r="T218" s="614"/>
      <c r="U218" s="614"/>
      <c r="V218" s="614"/>
    </row>
    <row r="219" customFormat="false" ht="15.75" hidden="false" customHeight="false" outlineLevel="1" collapsed="false">
      <c r="A219" s="605" t="s">
        <v>1123</v>
      </c>
      <c r="B219" s="522" t="n">
        <f aca="false">$W$1</f>
        <v>2025</v>
      </c>
      <c r="C219" s="567"/>
      <c r="D219" s="606"/>
      <c r="E219" s="607" t="s">
        <v>1173</v>
      </c>
      <c r="F219" s="607" t="s">
        <v>1064</v>
      </c>
      <c r="G219" s="622" t="n">
        <v>39.24</v>
      </c>
      <c r="H219" s="522" t="s">
        <v>1065</v>
      </c>
      <c r="I219" s="568"/>
      <c r="J219" s="632"/>
      <c r="K219" s="568"/>
      <c r="L219" s="568"/>
      <c r="M219" s="633"/>
      <c r="N219" s="634"/>
      <c r="O219" s="635"/>
      <c r="P219" s="636"/>
      <c r="Q219" s="627"/>
      <c r="R219" s="614" t="n">
        <f aca="false">SUM(S219,T219,U219,V219)</f>
        <v>0</v>
      </c>
      <c r="S219" s="614"/>
      <c r="T219" s="614"/>
      <c r="U219" s="614"/>
      <c r="V219" s="614"/>
    </row>
    <row r="220" customFormat="false" ht="15.75" hidden="false" customHeight="false" outlineLevel="1" collapsed="false">
      <c r="A220" s="605" t="s">
        <v>1115</v>
      </c>
      <c r="B220" s="522" t="n">
        <f aca="false">$W$1</f>
        <v>2025</v>
      </c>
      <c r="C220" s="567"/>
      <c r="D220" s="606"/>
      <c r="E220" s="607" t="s">
        <v>1173</v>
      </c>
      <c r="F220" s="607" t="s">
        <v>1064</v>
      </c>
      <c r="G220" s="622" t="n">
        <v>39.24</v>
      </c>
      <c r="H220" s="522" t="s">
        <v>1065</v>
      </c>
      <c r="I220" s="568"/>
      <c r="J220" s="632"/>
      <c r="K220" s="568"/>
      <c r="L220" s="568"/>
      <c r="M220" s="633"/>
      <c r="N220" s="634"/>
      <c r="O220" s="635"/>
      <c r="P220" s="636"/>
      <c r="Q220" s="627"/>
      <c r="R220" s="614" t="n">
        <f aca="false">SUM(S220,T220,U220,V220)</f>
        <v>0</v>
      </c>
      <c r="S220" s="614"/>
      <c r="T220" s="614"/>
      <c r="U220" s="614"/>
      <c r="V220" s="614"/>
    </row>
    <row r="221" s="196" customFormat="true" ht="15.75" hidden="false" customHeight="false" outlineLevel="0" collapsed="false">
      <c r="A221" s="570" t="s">
        <v>1179</v>
      </c>
      <c r="B221" s="571"/>
      <c r="C221" s="571"/>
      <c r="D221" s="571"/>
      <c r="E221" s="592"/>
      <c r="F221" s="481"/>
      <c r="G221" s="493"/>
      <c r="H221" s="481"/>
      <c r="I221" s="602"/>
      <c r="J221" s="481"/>
      <c r="K221" s="228"/>
      <c r="L221" s="571"/>
      <c r="M221" s="624"/>
      <c r="N221" s="595" t="s">
        <v>566</v>
      </c>
      <c r="O221" s="625" t="n">
        <v>244</v>
      </c>
      <c r="P221" s="626" t="n">
        <v>223</v>
      </c>
      <c r="Q221" s="627"/>
      <c r="R221" s="529" t="n">
        <f aca="false">SUM(R222,R239,R231)</f>
        <v>0</v>
      </c>
      <c r="S221" s="650" t="n">
        <f aca="false">SUM(S222,S239,S231)</f>
        <v>0</v>
      </c>
      <c r="T221" s="529" t="n">
        <f aca="false">SUM(T222,T239,T231)</f>
        <v>0</v>
      </c>
      <c r="U221" s="529" t="n">
        <f aca="false">SUM(U222,U239,U231)</f>
        <v>0</v>
      </c>
      <c r="V221" s="529" t="n">
        <f aca="false">SUM(V222,V239,V231)</f>
        <v>0</v>
      </c>
      <c r="Y221" s="230"/>
      <c r="AC221" s="303"/>
      <c r="AD221" s="474"/>
    </row>
    <row r="222" s="196" customFormat="true" ht="15.75" hidden="false" customHeight="false" outlineLevel="0" collapsed="false">
      <c r="A222" s="570" t="s">
        <v>1111</v>
      </c>
      <c r="B222" s="571"/>
      <c r="C222" s="571"/>
      <c r="D222" s="571"/>
      <c r="E222" s="592"/>
      <c r="F222" s="481"/>
      <c r="G222" s="481"/>
      <c r="H222" s="481"/>
      <c r="I222" s="602"/>
      <c r="J222" s="481"/>
      <c r="K222" s="228"/>
      <c r="L222" s="571"/>
      <c r="M222" s="624"/>
      <c r="N222" s="595" t="s">
        <v>566</v>
      </c>
      <c r="O222" s="625"/>
      <c r="P222" s="626"/>
      <c r="Q222" s="627"/>
      <c r="R222" s="529" t="n">
        <f aca="false">SUM(R223,R227)</f>
        <v>0</v>
      </c>
      <c r="S222" s="529" t="n">
        <f aca="false">SUM(S223,S227)</f>
        <v>0</v>
      </c>
      <c r="T222" s="529" t="n">
        <f aca="false">SUM(T223,T227)</f>
        <v>0</v>
      </c>
      <c r="U222" s="529" t="n">
        <f aca="false">SUM(U223,U227)</f>
        <v>0</v>
      </c>
      <c r="V222" s="529" t="n">
        <f aca="false">SUM(V223,V227)</f>
        <v>0</v>
      </c>
      <c r="AC222" s="303"/>
      <c r="AD222" s="474"/>
    </row>
    <row r="223" s="196" customFormat="true" ht="15.75" hidden="false" customHeight="false" outlineLevel="1" collapsed="false">
      <c r="A223" s="600" t="s">
        <v>1094</v>
      </c>
      <c r="B223" s="617"/>
      <c r="C223" s="567"/>
      <c r="D223" s="568" t="s">
        <v>1091</v>
      </c>
      <c r="E223" s="618"/>
      <c r="F223" s="601"/>
      <c r="G223" s="560"/>
      <c r="H223" s="602"/>
      <c r="I223" s="603"/>
      <c r="J223" s="560"/>
      <c r="K223" s="228"/>
      <c r="L223" s="592"/>
      <c r="M223" s="594"/>
      <c r="N223" s="595"/>
      <c r="O223" s="596" t="n">
        <v>244</v>
      </c>
      <c r="P223" s="597" t="n">
        <v>223</v>
      </c>
      <c r="Q223" s="604"/>
      <c r="R223" s="529" t="n">
        <f aca="false">SUM(R224:R226)</f>
        <v>0</v>
      </c>
      <c r="S223" s="529" t="n">
        <f aca="false">SUM(S224:S226)</f>
        <v>0</v>
      </c>
      <c r="T223" s="529" t="n">
        <f aca="false">SUM(T224:T226)</f>
        <v>0</v>
      </c>
      <c r="U223" s="529" t="n">
        <f aca="false">SUM(U224:U226)</f>
        <v>0</v>
      </c>
      <c r="V223" s="529" t="n">
        <f aca="false">SUM(V224:V226)</f>
        <v>0</v>
      </c>
      <c r="AC223" s="303"/>
      <c r="AD223" s="474"/>
    </row>
    <row r="224" customFormat="false" ht="15.75" hidden="false" customHeight="false" outlineLevel="1" collapsed="false">
      <c r="A224" s="605" t="s">
        <v>1115</v>
      </c>
      <c r="B224" s="522" t="n">
        <f aca="false">$W$2</f>
        <v>2024</v>
      </c>
      <c r="C224" s="567"/>
      <c r="D224" s="567"/>
      <c r="E224" s="680"/>
      <c r="F224" s="607" t="s">
        <v>1116</v>
      </c>
      <c r="G224" s="608" t="s">
        <v>1117</v>
      </c>
      <c r="H224" s="522" t="s">
        <v>1118</v>
      </c>
      <c r="I224" s="623"/>
      <c r="J224" s="568" t="s">
        <v>1119</v>
      </c>
      <c r="K224" s="567" t="n">
        <v>14.26</v>
      </c>
      <c r="L224" s="522" t="s">
        <v>1065</v>
      </c>
      <c r="M224" s="538"/>
      <c r="N224" s="610"/>
      <c r="O224" s="557"/>
      <c r="P224" s="556"/>
      <c r="Q224" s="550" t="n">
        <v>1</v>
      </c>
      <c r="R224" s="614" t="n">
        <f aca="false">SUM(S224,T224,U224,V224)</f>
        <v>0</v>
      </c>
      <c r="S224" s="614"/>
      <c r="T224" s="614"/>
      <c r="U224" s="614"/>
      <c r="V224" s="614"/>
    </row>
    <row r="225" customFormat="false" ht="15.75" hidden="false" customHeight="false" outlineLevel="1" collapsed="false">
      <c r="A225" s="605" t="s">
        <v>1121</v>
      </c>
      <c r="B225" s="522" t="n">
        <f aca="false">$W$1</f>
        <v>2025</v>
      </c>
      <c r="C225" s="567"/>
      <c r="D225" s="567"/>
      <c r="E225" s="680"/>
      <c r="F225" s="607" t="s">
        <v>1116</v>
      </c>
      <c r="G225" s="608" t="s">
        <v>1117</v>
      </c>
      <c r="H225" s="522" t="s">
        <v>1118</v>
      </c>
      <c r="I225" s="623"/>
      <c r="J225" s="568" t="s">
        <v>1119</v>
      </c>
      <c r="K225" s="567" t="n">
        <v>14.26</v>
      </c>
      <c r="L225" s="522" t="s">
        <v>1065</v>
      </c>
      <c r="M225" s="538"/>
      <c r="N225" s="610"/>
      <c r="O225" s="557"/>
      <c r="P225" s="556"/>
      <c r="Q225" s="550" t="n">
        <v>6</v>
      </c>
      <c r="R225" s="614" t="n">
        <f aca="false">SUM(S225,T225,U225,V225)</f>
        <v>0</v>
      </c>
      <c r="S225" s="614"/>
      <c r="T225" s="614"/>
      <c r="U225" s="614"/>
      <c r="V225" s="614"/>
    </row>
    <row r="226" customFormat="false" ht="15.75" hidden="false" customHeight="false" outlineLevel="1" collapsed="false">
      <c r="A226" s="605" t="s">
        <v>1123</v>
      </c>
      <c r="B226" s="522" t="n">
        <f aca="false">$W$1</f>
        <v>2025</v>
      </c>
      <c r="C226" s="567"/>
      <c r="D226" s="567"/>
      <c r="E226" s="680"/>
      <c r="F226" s="607" t="s">
        <v>1116</v>
      </c>
      <c r="G226" s="608" t="s">
        <v>1117</v>
      </c>
      <c r="H226" s="522" t="s">
        <v>1118</v>
      </c>
      <c r="I226" s="623"/>
      <c r="J226" s="568" t="s">
        <v>1119</v>
      </c>
      <c r="K226" s="567" t="n">
        <v>14.26</v>
      </c>
      <c r="L226" s="522" t="s">
        <v>1065</v>
      </c>
      <c r="M226" s="538"/>
      <c r="N226" s="610"/>
      <c r="O226" s="557"/>
      <c r="P226" s="556"/>
      <c r="Q226" s="550" t="n">
        <v>2</v>
      </c>
      <c r="R226" s="614" t="n">
        <f aca="false">SUM(S226,T226,U226,V226)</f>
        <v>0</v>
      </c>
      <c r="S226" s="614"/>
      <c r="T226" s="614"/>
      <c r="U226" s="614"/>
      <c r="V226" s="614"/>
    </row>
    <row r="227" s="196" customFormat="true" ht="15.75" hidden="false" customHeight="false" outlineLevel="1" collapsed="false">
      <c r="A227" s="600" t="s">
        <v>1094</v>
      </c>
      <c r="B227" s="617"/>
      <c r="C227" s="567"/>
      <c r="D227" s="568" t="s">
        <v>1091</v>
      </c>
      <c r="E227" s="618"/>
      <c r="F227" s="601"/>
      <c r="G227" s="560"/>
      <c r="H227" s="602"/>
      <c r="I227" s="603"/>
      <c r="J227" s="560"/>
      <c r="K227" s="190"/>
      <c r="L227" s="522"/>
      <c r="M227" s="538"/>
      <c r="N227" s="610"/>
      <c r="O227" s="596" t="n">
        <v>244</v>
      </c>
      <c r="P227" s="597" t="n">
        <v>223</v>
      </c>
      <c r="Q227" s="604"/>
      <c r="R227" s="529" t="n">
        <f aca="false">SUM(R228:R230)</f>
        <v>0</v>
      </c>
      <c r="S227" s="529" t="n">
        <f aca="false">SUM(S228:S230)</f>
        <v>0</v>
      </c>
      <c r="T227" s="529" t="n">
        <f aca="false">SUM(T228:T230)</f>
        <v>0</v>
      </c>
      <c r="U227" s="529" t="n">
        <f aca="false">SUM(U228:U230)</f>
        <v>0</v>
      </c>
      <c r="V227" s="529" t="n">
        <f aca="false">SUM(V228:V230)</f>
        <v>0</v>
      </c>
      <c r="AC227" s="303"/>
      <c r="AD227" s="474"/>
    </row>
    <row r="228" customFormat="false" ht="15.75" hidden="false" customHeight="false" outlineLevel="1" collapsed="false">
      <c r="A228" s="605" t="s">
        <v>1115</v>
      </c>
      <c r="B228" s="522" t="n">
        <f aca="false">$W$2</f>
        <v>2024</v>
      </c>
      <c r="C228" s="567"/>
      <c r="D228" s="567"/>
      <c r="E228" s="619"/>
      <c r="F228" s="607" t="s">
        <v>1116</v>
      </c>
      <c r="G228" s="608"/>
      <c r="H228" s="522" t="s">
        <v>1118</v>
      </c>
      <c r="I228" s="609"/>
      <c r="J228" s="568" t="s">
        <v>1119</v>
      </c>
      <c r="K228" s="567"/>
      <c r="L228" s="522" t="s">
        <v>1065</v>
      </c>
      <c r="M228" s="538"/>
      <c r="N228" s="610"/>
      <c r="O228" s="557"/>
      <c r="P228" s="556"/>
      <c r="Q228" s="550"/>
      <c r="R228" s="614" t="n">
        <f aca="false">SUM(S228,T228,U228,V228)</f>
        <v>0</v>
      </c>
      <c r="S228" s="614"/>
      <c r="T228" s="614"/>
      <c r="U228" s="614"/>
      <c r="V228" s="614"/>
    </row>
    <row r="229" customFormat="false" ht="15.75" hidden="false" customHeight="false" outlineLevel="1" collapsed="false">
      <c r="A229" s="605" t="s">
        <v>1121</v>
      </c>
      <c r="B229" s="522" t="n">
        <f aca="false">$W$1</f>
        <v>2025</v>
      </c>
      <c r="C229" s="567"/>
      <c r="D229" s="567"/>
      <c r="E229" s="619"/>
      <c r="F229" s="607" t="s">
        <v>1116</v>
      </c>
      <c r="G229" s="608"/>
      <c r="H229" s="522" t="s">
        <v>1118</v>
      </c>
      <c r="I229" s="609"/>
      <c r="J229" s="568" t="s">
        <v>1119</v>
      </c>
      <c r="K229" s="567"/>
      <c r="L229" s="522" t="s">
        <v>1065</v>
      </c>
      <c r="M229" s="538"/>
      <c r="N229" s="610"/>
      <c r="O229" s="557"/>
      <c r="P229" s="556"/>
      <c r="Q229" s="550"/>
      <c r="R229" s="614" t="n">
        <f aca="false">SUM(S229,T229,U229,V229)</f>
        <v>0</v>
      </c>
      <c r="S229" s="614"/>
      <c r="T229" s="614"/>
      <c r="U229" s="614"/>
      <c r="V229" s="614"/>
    </row>
    <row r="230" customFormat="false" ht="15.75" hidden="false" customHeight="false" outlineLevel="1" collapsed="false">
      <c r="A230" s="605" t="s">
        <v>1123</v>
      </c>
      <c r="B230" s="522" t="n">
        <f aca="false">$W$1</f>
        <v>2025</v>
      </c>
      <c r="C230" s="567"/>
      <c r="D230" s="567"/>
      <c r="E230" s="631"/>
      <c r="F230" s="607" t="s">
        <v>1116</v>
      </c>
      <c r="G230" s="608"/>
      <c r="H230" s="522" t="s">
        <v>1118</v>
      </c>
      <c r="I230" s="609"/>
      <c r="J230" s="568" t="s">
        <v>1119</v>
      </c>
      <c r="K230" s="567"/>
      <c r="L230" s="522" t="s">
        <v>1065</v>
      </c>
      <c r="M230" s="538"/>
      <c r="N230" s="610"/>
      <c r="O230" s="557"/>
      <c r="P230" s="556"/>
      <c r="Q230" s="550"/>
      <c r="R230" s="614" t="n">
        <f aca="false">SUM(S230,T230,U230,V230)</f>
        <v>0</v>
      </c>
      <c r="S230" s="614"/>
      <c r="T230" s="614"/>
      <c r="U230" s="614"/>
      <c r="V230" s="614"/>
    </row>
    <row r="231" s="196" customFormat="true" ht="15.75" hidden="false" customHeight="false" outlineLevel="0" collapsed="false">
      <c r="A231" s="570" t="s">
        <v>1126</v>
      </c>
      <c r="B231" s="571"/>
      <c r="C231" s="571"/>
      <c r="D231" s="571"/>
      <c r="E231" s="592"/>
      <c r="F231" s="481"/>
      <c r="G231" s="481"/>
      <c r="H231" s="481"/>
      <c r="I231" s="190"/>
      <c r="J231" s="593"/>
      <c r="K231" s="481"/>
      <c r="L231" s="571"/>
      <c r="M231" s="624"/>
      <c r="N231" s="595" t="s">
        <v>566</v>
      </c>
      <c r="O231" s="625" t="n">
        <v>244</v>
      </c>
      <c r="P231" s="626" t="n">
        <v>223</v>
      </c>
      <c r="Q231" s="627"/>
      <c r="R231" s="529" t="n">
        <f aca="false">SUM(R232,R236)</f>
        <v>0</v>
      </c>
      <c r="S231" s="529" t="n">
        <f aca="false">SUM(S232,S236)</f>
        <v>0</v>
      </c>
      <c r="T231" s="529" t="n">
        <f aca="false">SUM(T232,T236)</f>
        <v>0</v>
      </c>
      <c r="U231" s="529" t="n">
        <f aca="false">SUM(U232,U236)</f>
        <v>0</v>
      </c>
      <c r="V231" s="529" t="n">
        <f aca="false">SUM(V232,V236)</f>
        <v>0</v>
      </c>
      <c r="X231" s="193"/>
      <c r="Y231" s="193"/>
      <c r="AA231" s="628"/>
      <c r="AB231" s="629"/>
      <c r="AC231" s="303"/>
      <c r="AD231" s="474"/>
    </row>
    <row r="232" s="196" customFormat="true" ht="15.75" hidden="false" customHeight="false" outlineLevel="1" collapsed="false">
      <c r="A232" s="600" t="s">
        <v>1094</v>
      </c>
      <c r="B232" s="617"/>
      <c r="C232" s="567"/>
      <c r="D232" s="568" t="s">
        <v>1091</v>
      </c>
      <c r="E232" s="618"/>
      <c r="F232" s="601"/>
      <c r="G232" s="560"/>
      <c r="H232" s="602"/>
      <c r="I232" s="603"/>
      <c r="J232" s="560"/>
      <c r="K232" s="228"/>
      <c r="L232" s="592"/>
      <c r="M232" s="594"/>
      <c r="N232" s="595"/>
      <c r="O232" s="596" t="n">
        <v>244</v>
      </c>
      <c r="P232" s="597" t="n">
        <v>223</v>
      </c>
      <c r="Q232" s="604"/>
      <c r="R232" s="529" t="n">
        <f aca="false">SUM(R233:R235)</f>
        <v>0</v>
      </c>
      <c r="S232" s="529" t="n">
        <f aca="false">SUM(S233:S235)</f>
        <v>0</v>
      </c>
      <c r="T232" s="529" t="n">
        <f aca="false">SUM(T233:T235)</f>
        <v>0</v>
      </c>
      <c r="U232" s="529" t="n">
        <f aca="false">SUM(U233:U235)</f>
        <v>0</v>
      </c>
      <c r="V232" s="529" t="n">
        <f aca="false">SUM(V233:V235)</f>
        <v>0</v>
      </c>
      <c r="AC232" s="303"/>
      <c r="AD232" s="474"/>
    </row>
    <row r="233" customFormat="false" ht="15.75" hidden="false" customHeight="false" outlineLevel="1" collapsed="false">
      <c r="A233" s="605" t="s">
        <v>1115</v>
      </c>
      <c r="B233" s="522" t="n">
        <f aca="false">$W$2</f>
        <v>2024</v>
      </c>
      <c r="C233" s="567"/>
      <c r="D233" s="540"/>
      <c r="E233" s="607" t="s">
        <v>1127</v>
      </c>
      <c r="F233" s="607" t="s">
        <v>1064</v>
      </c>
      <c r="G233" s="608" t="s">
        <v>1180</v>
      </c>
      <c r="H233" s="522" t="s">
        <v>1065</v>
      </c>
      <c r="I233" s="632"/>
      <c r="J233" s="568"/>
      <c r="K233" s="190"/>
      <c r="L233" s="568"/>
      <c r="M233" s="633"/>
      <c r="N233" s="634"/>
      <c r="O233" s="635"/>
      <c r="P233" s="636"/>
      <c r="Q233" s="627" t="n">
        <v>1</v>
      </c>
      <c r="R233" s="614" t="n">
        <f aca="false">SUM(S233,T233,U233,V233)</f>
        <v>0</v>
      </c>
      <c r="S233" s="614"/>
      <c r="T233" s="614"/>
      <c r="U233" s="614"/>
      <c r="V233" s="614"/>
    </row>
    <row r="234" customFormat="false" ht="15.75" hidden="false" customHeight="false" outlineLevel="1" collapsed="false">
      <c r="A234" s="605" t="s">
        <v>1121</v>
      </c>
      <c r="B234" s="522" t="n">
        <f aca="false">$W$1</f>
        <v>2025</v>
      </c>
      <c r="C234" s="567"/>
      <c r="D234" s="540"/>
      <c r="E234" s="607" t="s">
        <v>1127</v>
      </c>
      <c r="F234" s="607" t="s">
        <v>1064</v>
      </c>
      <c r="G234" s="608" t="s">
        <v>1180</v>
      </c>
      <c r="H234" s="522" t="s">
        <v>1065</v>
      </c>
      <c r="I234" s="632"/>
      <c r="J234" s="568"/>
      <c r="K234" s="190"/>
      <c r="L234" s="568"/>
      <c r="M234" s="633"/>
      <c r="N234" s="634"/>
      <c r="O234" s="635"/>
      <c r="P234" s="636"/>
      <c r="Q234" s="627" t="n">
        <v>6</v>
      </c>
      <c r="R234" s="614" t="n">
        <f aca="false">SUM(S234,T234,U234,V234)</f>
        <v>0</v>
      </c>
      <c r="S234" s="614"/>
      <c r="T234" s="614"/>
      <c r="U234" s="614"/>
      <c r="V234" s="614"/>
    </row>
    <row r="235" customFormat="false" ht="15.75" hidden="false" customHeight="false" outlineLevel="1" collapsed="false">
      <c r="A235" s="605" t="s">
        <v>1123</v>
      </c>
      <c r="B235" s="522" t="n">
        <f aca="false">$W$1</f>
        <v>2025</v>
      </c>
      <c r="C235" s="567"/>
      <c r="D235" s="540"/>
      <c r="E235" s="607" t="s">
        <v>1127</v>
      </c>
      <c r="F235" s="607" t="s">
        <v>1064</v>
      </c>
      <c r="G235" s="608" t="s">
        <v>1180</v>
      </c>
      <c r="H235" s="522" t="s">
        <v>1065</v>
      </c>
      <c r="I235" s="632"/>
      <c r="J235" s="568"/>
      <c r="K235" s="190"/>
      <c r="L235" s="568"/>
      <c r="M235" s="633"/>
      <c r="N235" s="634"/>
      <c r="O235" s="635"/>
      <c r="P235" s="636"/>
      <c r="Q235" s="627" t="n">
        <v>2</v>
      </c>
      <c r="R235" s="614" t="n">
        <f aca="false">SUM(S235,T235,U235,V235)</f>
        <v>0</v>
      </c>
      <c r="S235" s="614"/>
      <c r="T235" s="614"/>
      <c r="U235" s="614"/>
      <c r="V235" s="614"/>
    </row>
    <row r="236" s="196" customFormat="true" ht="15.75" hidden="false" customHeight="false" outlineLevel="1" collapsed="false">
      <c r="A236" s="600" t="s">
        <v>1094</v>
      </c>
      <c r="B236" s="617"/>
      <c r="C236" s="567"/>
      <c r="D236" s="568" t="s">
        <v>1091</v>
      </c>
      <c r="E236" s="618"/>
      <c r="F236" s="601"/>
      <c r="G236" s="560"/>
      <c r="H236" s="602"/>
      <c r="I236" s="603"/>
      <c r="J236" s="560"/>
      <c r="K236" s="228"/>
      <c r="L236" s="592"/>
      <c r="M236" s="594"/>
      <c r="N236" s="595"/>
      <c r="O236" s="596" t="n">
        <v>244</v>
      </c>
      <c r="P236" s="597" t="n">
        <v>223</v>
      </c>
      <c r="Q236" s="604"/>
      <c r="R236" s="529" t="n">
        <f aca="false">SUM(R237:R238)</f>
        <v>0</v>
      </c>
      <c r="S236" s="529" t="n">
        <f aca="false">SUM(S237:S238)</f>
        <v>0</v>
      </c>
      <c r="T236" s="529" t="n">
        <f aca="false">SUM(T237:T238)</f>
        <v>0</v>
      </c>
      <c r="U236" s="529" t="n">
        <f aca="false">SUM(U237:U238)</f>
        <v>0</v>
      </c>
      <c r="V236" s="529" t="n">
        <f aca="false">SUM(V237:V238)</f>
        <v>0</v>
      </c>
      <c r="AC236" s="303"/>
      <c r="AD236" s="474"/>
    </row>
    <row r="237" customFormat="false" ht="15.75" hidden="false" customHeight="false" outlineLevel="1" collapsed="false">
      <c r="A237" s="605" t="s">
        <v>1115</v>
      </c>
      <c r="B237" s="522" t="n">
        <f aca="false">$W$2</f>
        <v>2024</v>
      </c>
      <c r="C237" s="567"/>
      <c r="D237" s="540"/>
      <c r="E237" s="607" t="s">
        <v>1127</v>
      </c>
      <c r="F237" s="607" t="s">
        <v>1064</v>
      </c>
      <c r="G237" s="608"/>
      <c r="H237" s="522" t="s">
        <v>1065</v>
      </c>
      <c r="I237" s="632"/>
      <c r="J237" s="568"/>
      <c r="K237" s="190"/>
      <c r="L237" s="568"/>
      <c r="M237" s="633"/>
      <c r="N237" s="634"/>
      <c r="O237" s="635"/>
      <c r="P237" s="636"/>
      <c r="Q237" s="627"/>
      <c r="R237" s="614" t="n">
        <f aca="false">SUM(S237,T237,U237,V237)</f>
        <v>0</v>
      </c>
      <c r="S237" s="614"/>
      <c r="T237" s="614"/>
      <c r="U237" s="614"/>
      <c r="V237" s="614"/>
    </row>
    <row r="238" customFormat="false" ht="15.75" hidden="false" customHeight="false" outlineLevel="1" collapsed="false">
      <c r="A238" s="605" t="s">
        <v>1181</v>
      </c>
      <c r="B238" s="522" t="n">
        <f aca="false">$W$1</f>
        <v>2025</v>
      </c>
      <c r="C238" s="567"/>
      <c r="D238" s="540"/>
      <c r="E238" s="607" t="s">
        <v>1127</v>
      </c>
      <c r="F238" s="607" t="s">
        <v>1064</v>
      </c>
      <c r="G238" s="608"/>
      <c r="H238" s="522" t="s">
        <v>1065</v>
      </c>
      <c r="I238" s="632"/>
      <c r="J238" s="568"/>
      <c r="K238" s="190"/>
      <c r="L238" s="568"/>
      <c r="M238" s="633"/>
      <c r="N238" s="634"/>
      <c r="O238" s="635"/>
      <c r="P238" s="636"/>
      <c r="Q238" s="627"/>
      <c r="R238" s="614" t="n">
        <f aca="false">SUM(S238,T238,U238,V238)</f>
        <v>0</v>
      </c>
      <c r="S238" s="614"/>
      <c r="T238" s="614"/>
      <c r="U238" s="614"/>
      <c r="V238" s="614"/>
    </row>
    <row r="239" s="196" customFormat="true" ht="15.75" hidden="false" customHeight="false" outlineLevel="0" collapsed="false">
      <c r="A239" s="570" t="s">
        <v>1182</v>
      </c>
      <c r="B239" s="541"/>
      <c r="C239" s="541"/>
      <c r="D239" s="541"/>
      <c r="E239" s="541"/>
      <c r="F239" s="603"/>
      <c r="G239" s="603"/>
      <c r="H239" s="603"/>
      <c r="I239" s="602"/>
      <c r="J239" s="481"/>
      <c r="K239" s="228"/>
      <c r="L239" s="571"/>
      <c r="M239" s="624"/>
      <c r="N239" s="595" t="s">
        <v>566</v>
      </c>
      <c r="O239" s="625"/>
      <c r="P239" s="626"/>
      <c r="Q239" s="627"/>
      <c r="R239" s="529" t="n">
        <f aca="false">SUM(R240,R244)</f>
        <v>0</v>
      </c>
      <c r="S239" s="529" t="n">
        <f aca="false">SUM(S240,S244)</f>
        <v>0</v>
      </c>
      <c r="T239" s="529" t="n">
        <f aca="false">SUM(T240,T244)</f>
        <v>0</v>
      </c>
      <c r="U239" s="529" t="n">
        <f aca="false">SUM(U240,U244)</f>
        <v>0</v>
      </c>
      <c r="V239" s="529" t="n">
        <f aca="false">SUM(V240,V244)</f>
        <v>0</v>
      </c>
      <c r="AC239" s="303"/>
      <c r="AD239" s="474"/>
    </row>
    <row r="240" s="196" customFormat="true" ht="15.75" hidden="false" customHeight="false" outlineLevel="1" collapsed="false">
      <c r="A240" s="600" t="s">
        <v>1094</v>
      </c>
      <c r="B240" s="617"/>
      <c r="C240" s="567"/>
      <c r="D240" s="568" t="s">
        <v>1091</v>
      </c>
      <c r="E240" s="618"/>
      <c r="F240" s="601"/>
      <c r="G240" s="560"/>
      <c r="H240" s="602"/>
      <c r="I240" s="603"/>
      <c r="J240" s="560"/>
      <c r="K240" s="228"/>
      <c r="L240" s="592"/>
      <c r="M240" s="594"/>
      <c r="N240" s="595"/>
      <c r="O240" s="596" t="n">
        <v>244</v>
      </c>
      <c r="P240" s="597" t="n">
        <v>223</v>
      </c>
      <c r="Q240" s="604"/>
      <c r="R240" s="529" t="n">
        <f aca="false">SUM(R241:R243)</f>
        <v>0</v>
      </c>
      <c r="S240" s="529" t="n">
        <f aca="false">SUM(S241:S243)</f>
        <v>0</v>
      </c>
      <c r="T240" s="529" t="n">
        <f aca="false">SUM(T241:T243)</f>
        <v>0</v>
      </c>
      <c r="U240" s="529" t="n">
        <f aca="false">SUM(U241:U243)</f>
        <v>0</v>
      </c>
      <c r="V240" s="529" t="n">
        <f aca="false">SUM(V241:V243)</f>
        <v>0</v>
      </c>
      <c r="AC240" s="303"/>
      <c r="AD240" s="474"/>
    </row>
    <row r="241" customFormat="false" ht="15.75" hidden="false" customHeight="false" outlineLevel="1" collapsed="false">
      <c r="A241" s="605" t="s">
        <v>1115</v>
      </c>
      <c r="B241" s="522" t="n">
        <f aca="false">$W$2</f>
        <v>2024</v>
      </c>
      <c r="C241" s="567"/>
      <c r="D241" s="631"/>
      <c r="E241" s="607" t="s">
        <v>1173</v>
      </c>
      <c r="F241" s="607" t="s">
        <v>1064</v>
      </c>
      <c r="G241" s="608" t="s">
        <v>1174</v>
      </c>
      <c r="H241" s="522" t="s">
        <v>1065</v>
      </c>
      <c r="I241" s="681"/>
      <c r="J241" s="568"/>
      <c r="K241" s="568"/>
      <c r="L241" s="522"/>
      <c r="M241" s="538"/>
      <c r="N241" s="610"/>
      <c r="O241" s="557"/>
      <c r="P241" s="556"/>
      <c r="Q241" s="550" t="n">
        <v>1</v>
      </c>
      <c r="R241" s="614" t="n">
        <f aca="false">SUM(S241,T241,U241,V241)</f>
        <v>0</v>
      </c>
      <c r="S241" s="614"/>
      <c r="T241" s="614"/>
      <c r="U241" s="614"/>
      <c r="V241" s="614"/>
    </row>
    <row r="242" customFormat="false" ht="15.75" hidden="false" customHeight="false" outlineLevel="1" collapsed="false">
      <c r="A242" s="605" t="s">
        <v>1121</v>
      </c>
      <c r="B242" s="522" t="n">
        <f aca="false">$W$1</f>
        <v>2025</v>
      </c>
      <c r="C242" s="567"/>
      <c r="D242" s="631"/>
      <c r="E242" s="607" t="s">
        <v>1173</v>
      </c>
      <c r="F242" s="607" t="s">
        <v>1064</v>
      </c>
      <c r="G242" s="608" t="s">
        <v>1174</v>
      </c>
      <c r="H242" s="522" t="s">
        <v>1065</v>
      </c>
      <c r="I242" s="681"/>
      <c r="J242" s="568"/>
      <c r="K242" s="568"/>
      <c r="L242" s="522"/>
      <c r="M242" s="538"/>
      <c r="N242" s="610"/>
      <c r="O242" s="557"/>
      <c r="P242" s="556"/>
      <c r="Q242" s="550" t="n">
        <v>6</v>
      </c>
      <c r="R242" s="614" t="n">
        <f aca="false">SUM(S242,T242,U242,V242)</f>
        <v>0</v>
      </c>
      <c r="S242" s="614"/>
      <c r="T242" s="614"/>
      <c r="U242" s="614"/>
      <c r="V242" s="614"/>
    </row>
    <row r="243" customFormat="false" ht="15.75" hidden="false" customHeight="false" outlineLevel="1" collapsed="false">
      <c r="A243" s="605" t="s">
        <v>1123</v>
      </c>
      <c r="B243" s="522" t="n">
        <f aca="false">$W$1</f>
        <v>2025</v>
      </c>
      <c r="C243" s="567"/>
      <c r="D243" s="631"/>
      <c r="E243" s="607" t="s">
        <v>1173</v>
      </c>
      <c r="F243" s="607" t="s">
        <v>1064</v>
      </c>
      <c r="G243" s="608" t="s">
        <v>1174</v>
      </c>
      <c r="H243" s="522" t="s">
        <v>1065</v>
      </c>
      <c r="I243" s="681"/>
      <c r="J243" s="568"/>
      <c r="K243" s="568"/>
      <c r="L243" s="522"/>
      <c r="M243" s="538"/>
      <c r="N243" s="610"/>
      <c r="O243" s="557"/>
      <c r="P243" s="556"/>
      <c r="Q243" s="550" t="n">
        <v>2</v>
      </c>
      <c r="R243" s="614" t="n">
        <f aca="false">SUM(S243,T243,U243,V243)</f>
        <v>0</v>
      </c>
      <c r="S243" s="614"/>
      <c r="T243" s="614"/>
      <c r="U243" s="614"/>
      <c r="V243" s="614"/>
    </row>
    <row r="244" s="196" customFormat="true" ht="15.75" hidden="false" customHeight="false" outlineLevel="1" collapsed="false">
      <c r="A244" s="600" t="s">
        <v>1094</v>
      </c>
      <c r="B244" s="617"/>
      <c r="C244" s="567"/>
      <c r="D244" s="568" t="s">
        <v>1091</v>
      </c>
      <c r="E244" s="618"/>
      <c r="F244" s="601"/>
      <c r="G244" s="560"/>
      <c r="H244" s="602"/>
      <c r="I244" s="603"/>
      <c r="J244" s="560"/>
      <c r="K244" s="190"/>
      <c r="L244" s="522"/>
      <c r="M244" s="538"/>
      <c r="N244" s="610"/>
      <c r="O244" s="596" t="n">
        <v>244</v>
      </c>
      <c r="P244" s="597" t="n">
        <v>223</v>
      </c>
      <c r="Q244" s="604"/>
      <c r="R244" s="529" t="n">
        <f aca="false">SUM(R245:R247)</f>
        <v>0</v>
      </c>
      <c r="S244" s="529" t="n">
        <f aca="false">SUM(S245:S247)</f>
        <v>0</v>
      </c>
      <c r="T244" s="529" t="n">
        <f aca="false">SUM(T245:T247)</f>
        <v>0</v>
      </c>
      <c r="U244" s="529" t="n">
        <f aca="false">SUM(U245:U247)</f>
        <v>0</v>
      </c>
      <c r="V244" s="529" t="n">
        <f aca="false">SUM(V245:V247)</f>
        <v>0</v>
      </c>
      <c r="AC244" s="303"/>
      <c r="AD244" s="474"/>
    </row>
    <row r="245" customFormat="false" ht="15.75" hidden="false" customHeight="false" outlineLevel="1" collapsed="false">
      <c r="A245" s="605" t="s">
        <v>1115</v>
      </c>
      <c r="B245" s="522" t="n">
        <f aca="false">$W$2</f>
        <v>2024</v>
      </c>
      <c r="C245" s="567"/>
      <c r="D245" s="631"/>
      <c r="E245" s="607" t="s">
        <v>1173</v>
      </c>
      <c r="F245" s="607" t="s">
        <v>1064</v>
      </c>
      <c r="G245" s="608" t="s">
        <v>1183</v>
      </c>
      <c r="H245" s="522" t="s">
        <v>1065</v>
      </c>
      <c r="I245" s="682"/>
      <c r="J245" s="568"/>
      <c r="K245" s="568"/>
      <c r="L245" s="522"/>
      <c r="M245" s="538"/>
      <c r="N245" s="610"/>
      <c r="O245" s="557"/>
      <c r="P245" s="556"/>
      <c r="Q245" s="550" t="n">
        <v>1</v>
      </c>
      <c r="R245" s="614" t="n">
        <f aca="false">SUM(S245,T245,U245,V245)</f>
        <v>0</v>
      </c>
      <c r="S245" s="614"/>
      <c r="T245" s="614"/>
      <c r="U245" s="614"/>
      <c r="V245" s="614"/>
    </row>
    <row r="246" customFormat="false" ht="15.75" hidden="false" customHeight="false" outlineLevel="1" collapsed="false">
      <c r="A246" s="605" t="s">
        <v>1121</v>
      </c>
      <c r="B246" s="522" t="n">
        <f aca="false">$W$1</f>
        <v>2025</v>
      </c>
      <c r="C246" s="567"/>
      <c r="D246" s="631"/>
      <c r="E246" s="607" t="s">
        <v>1173</v>
      </c>
      <c r="F246" s="607" t="s">
        <v>1064</v>
      </c>
      <c r="G246" s="608" t="s">
        <v>1183</v>
      </c>
      <c r="H246" s="522" t="s">
        <v>1065</v>
      </c>
      <c r="I246" s="682"/>
      <c r="J246" s="568"/>
      <c r="K246" s="568"/>
      <c r="L246" s="522"/>
      <c r="M246" s="538"/>
      <c r="N246" s="610"/>
      <c r="O246" s="557"/>
      <c r="P246" s="556"/>
      <c r="Q246" s="550" t="n">
        <v>6</v>
      </c>
      <c r="R246" s="614" t="n">
        <f aca="false">SUM(S246,T246,U246,V246)</f>
        <v>0</v>
      </c>
      <c r="S246" s="614"/>
      <c r="T246" s="614"/>
      <c r="U246" s="614"/>
      <c r="V246" s="614"/>
    </row>
    <row r="247" customFormat="false" ht="15.75" hidden="false" customHeight="false" outlineLevel="1" collapsed="false">
      <c r="A247" s="605" t="s">
        <v>1123</v>
      </c>
      <c r="B247" s="522" t="n">
        <f aca="false">$W$1</f>
        <v>2025</v>
      </c>
      <c r="C247" s="567"/>
      <c r="D247" s="631"/>
      <c r="E247" s="607" t="s">
        <v>1173</v>
      </c>
      <c r="F247" s="607" t="s">
        <v>1064</v>
      </c>
      <c r="G247" s="608" t="s">
        <v>1183</v>
      </c>
      <c r="H247" s="522" t="s">
        <v>1065</v>
      </c>
      <c r="I247" s="682"/>
      <c r="J247" s="568"/>
      <c r="K247" s="568"/>
      <c r="L247" s="522"/>
      <c r="M247" s="538"/>
      <c r="N247" s="610"/>
      <c r="O247" s="557"/>
      <c r="P247" s="556"/>
      <c r="Q247" s="550" t="n">
        <v>2</v>
      </c>
      <c r="R247" s="614" t="n">
        <f aca="false">SUM(S247,T247,U247,V247)</f>
        <v>0</v>
      </c>
      <c r="S247" s="614"/>
      <c r="T247" s="614"/>
      <c r="U247" s="614"/>
      <c r="V247" s="614"/>
    </row>
    <row r="248" s="196" customFormat="true" ht="15.75" hidden="false" customHeight="false" outlineLevel="0" collapsed="false">
      <c r="A248" s="664" t="s">
        <v>1071</v>
      </c>
      <c r="B248" s="481"/>
      <c r="C248" s="671"/>
      <c r="D248" s="481"/>
      <c r="E248" s="481"/>
      <c r="F248" s="481"/>
      <c r="G248" s="493"/>
      <c r="H248" s="481"/>
      <c r="I248" s="481"/>
      <c r="J248" s="481"/>
      <c r="K248" s="481"/>
      <c r="L248" s="481"/>
      <c r="M248" s="524"/>
      <c r="N248" s="665"/>
      <c r="O248" s="527" t="n">
        <v>244</v>
      </c>
      <c r="P248" s="526" t="n">
        <v>223</v>
      </c>
      <c r="Q248" s="528"/>
      <c r="R248" s="529" t="n">
        <f aca="false">SUM(S248,T248,U248,V248)</f>
        <v>0</v>
      </c>
      <c r="S248" s="529"/>
      <c r="T248" s="529"/>
      <c r="U248" s="529"/>
      <c r="V248" s="529"/>
      <c r="AC248" s="303"/>
      <c r="AD248" s="474"/>
    </row>
    <row r="249" s="695" customFormat="true" ht="19.5" hidden="false" customHeight="false" outlineLevel="0" collapsed="false">
      <c r="A249" s="683" t="s">
        <v>1184</v>
      </c>
      <c r="B249" s="684"/>
      <c r="C249" s="684"/>
      <c r="D249" s="684"/>
      <c r="E249" s="684"/>
      <c r="F249" s="685"/>
      <c r="G249" s="686"/>
      <c r="H249" s="687"/>
      <c r="I249" s="688"/>
      <c r="J249" s="686"/>
      <c r="K249" s="684"/>
      <c r="L249" s="684"/>
      <c r="M249" s="689"/>
      <c r="N249" s="690" t="s">
        <v>528</v>
      </c>
      <c r="O249" s="691" t="n">
        <v>244</v>
      </c>
      <c r="P249" s="692" t="n">
        <v>224</v>
      </c>
      <c r="Q249" s="693"/>
      <c r="R249" s="694" t="n">
        <f aca="false">SUM(R250:R253)</f>
        <v>0</v>
      </c>
      <c r="S249" s="694" t="n">
        <f aca="false">SUM(S250:S253)</f>
        <v>0</v>
      </c>
      <c r="T249" s="694" t="n">
        <f aca="false">SUM(T250:T253)</f>
        <v>0</v>
      </c>
      <c r="U249" s="694" t="n">
        <f aca="false">SUM(U250:U253)</f>
        <v>0</v>
      </c>
      <c r="V249" s="694" t="n">
        <f aca="false">SUM(V250:V253)</f>
        <v>0</v>
      </c>
      <c r="W249" s="695" t="s">
        <v>1185</v>
      </c>
      <c r="AC249" s="696"/>
      <c r="AD249" s="697"/>
    </row>
    <row r="250" s="489" customFormat="true" ht="15.75" hidden="false" customHeight="false" outlineLevel="1" collapsed="false">
      <c r="A250" s="570" t="s">
        <v>1186</v>
      </c>
      <c r="B250" s="571"/>
      <c r="C250" s="571"/>
      <c r="D250" s="567"/>
      <c r="E250" s="607" t="s">
        <v>1149</v>
      </c>
      <c r="F250" s="607" t="s">
        <v>1064</v>
      </c>
      <c r="G250" s="608" t="s">
        <v>1187</v>
      </c>
      <c r="H250" s="522" t="s">
        <v>1065</v>
      </c>
      <c r="I250" s="603"/>
      <c r="J250" s="560"/>
      <c r="K250" s="571"/>
      <c r="L250" s="571"/>
      <c r="M250" s="624"/>
      <c r="N250" s="595"/>
      <c r="O250" s="635" t="n">
        <v>244</v>
      </c>
      <c r="P250" s="636" t="n">
        <v>224</v>
      </c>
      <c r="Q250" s="627"/>
      <c r="R250" s="614" t="n">
        <f aca="false">SUM(S250,T250,U250,V250)</f>
        <v>0</v>
      </c>
      <c r="S250" s="698"/>
      <c r="T250" s="650"/>
      <c r="U250" s="650"/>
      <c r="V250" s="650"/>
      <c r="AC250" s="478"/>
      <c r="AD250" s="479"/>
    </row>
    <row r="251" s="489" customFormat="true" ht="15.75" hidden="false" customHeight="false" outlineLevel="1" collapsed="false">
      <c r="A251" s="570" t="s">
        <v>1186</v>
      </c>
      <c r="B251" s="571"/>
      <c r="C251" s="571"/>
      <c r="D251" s="567"/>
      <c r="E251" s="607" t="s">
        <v>1149</v>
      </c>
      <c r="F251" s="607" t="s">
        <v>1064</v>
      </c>
      <c r="G251" s="608" t="s">
        <v>1187</v>
      </c>
      <c r="H251" s="522" t="s">
        <v>1065</v>
      </c>
      <c r="I251" s="607"/>
      <c r="J251" s="522"/>
      <c r="K251" s="607"/>
      <c r="L251" s="522"/>
      <c r="M251" s="624"/>
      <c r="N251" s="595"/>
      <c r="O251" s="635" t="n">
        <v>244</v>
      </c>
      <c r="P251" s="636" t="n">
        <v>224</v>
      </c>
      <c r="Q251" s="627" t="n">
        <v>9</v>
      </c>
      <c r="R251" s="614" t="n">
        <f aca="false">SUM(S251,T251,U251,V251)</f>
        <v>0</v>
      </c>
      <c r="S251" s="698"/>
      <c r="T251" s="650"/>
      <c r="U251" s="650"/>
      <c r="V251" s="650"/>
      <c r="AC251" s="478"/>
      <c r="AD251" s="479"/>
    </row>
    <row r="252" s="695" customFormat="true" ht="18.75" hidden="false" customHeight="false" outlineLevel="1" collapsed="false">
      <c r="A252" s="570" t="s">
        <v>1186</v>
      </c>
      <c r="B252" s="684"/>
      <c r="C252" s="684"/>
      <c r="D252" s="567"/>
      <c r="E252" s="607" t="s">
        <v>1149</v>
      </c>
      <c r="F252" s="607" t="s">
        <v>1064</v>
      </c>
      <c r="G252" s="608" t="s">
        <v>1187</v>
      </c>
      <c r="H252" s="522" t="s">
        <v>1065</v>
      </c>
      <c r="I252" s="607"/>
      <c r="J252" s="522"/>
      <c r="K252" s="684"/>
      <c r="L252" s="684"/>
      <c r="M252" s="689"/>
      <c r="N252" s="690"/>
      <c r="O252" s="635" t="n">
        <v>244</v>
      </c>
      <c r="P252" s="636" t="n">
        <v>224</v>
      </c>
      <c r="Q252" s="627" t="n">
        <v>9</v>
      </c>
      <c r="R252" s="614" t="n">
        <f aca="false">SUM(S252,T252,U252,V252)</f>
        <v>0</v>
      </c>
      <c r="S252" s="698"/>
      <c r="T252" s="650"/>
      <c r="U252" s="650"/>
      <c r="V252" s="650"/>
      <c r="AC252" s="696"/>
      <c r="AD252" s="697"/>
    </row>
    <row r="253" s="695" customFormat="true" ht="18.75" hidden="false" customHeight="false" outlineLevel="1" collapsed="false">
      <c r="A253" s="570" t="s">
        <v>1186</v>
      </c>
      <c r="B253" s="684"/>
      <c r="C253" s="684"/>
      <c r="D253" s="567"/>
      <c r="E253" s="607" t="s">
        <v>1149</v>
      </c>
      <c r="F253" s="607" t="s">
        <v>1064</v>
      </c>
      <c r="G253" s="608" t="s">
        <v>1187</v>
      </c>
      <c r="H253" s="522" t="s">
        <v>1065</v>
      </c>
      <c r="I253" s="607"/>
      <c r="J253" s="522"/>
      <c r="K253" s="684"/>
      <c r="L253" s="684"/>
      <c r="M253" s="689"/>
      <c r="N253" s="690"/>
      <c r="O253" s="635" t="n">
        <v>244</v>
      </c>
      <c r="P253" s="636" t="n">
        <v>224</v>
      </c>
      <c r="Q253" s="627"/>
      <c r="R253" s="614" t="n">
        <f aca="false">SUM(S253,T253,U253,V253)</f>
        <v>0</v>
      </c>
      <c r="S253" s="650"/>
      <c r="T253" s="650"/>
      <c r="U253" s="650"/>
      <c r="V253" s="650"/>
      <c r="AC253" s="696"/>
      <c r="AD253" s="697"/>
    </row>
    <row r="254" s="651" customFormat="true" ht="18.75" hidden="false" customHeight="false" outlineLevel="0" collapsed="false">
      <c r="A254" s="683" t="s">
        <v>1188</v>
      </c>
      <c r="B254" s="571"/>
      <c r="C254" s="571"/>
      <c r="D254" s="571"/>
      <c r="E254" s="592"/>
      <c r="F254" s="592"/>
      <c r="G254" s="592"/>
      <c r="H254" s="571"/>
      <c r="I254" s="571"/>
      <c r="J254" s="678"/>
      <c r="K254" s="571"/>
      <c r="L254" s="571"/>
      <c r="M254" s="624"/>
      <c r="N254" s="690"/>
      <c r="O254" s="691" t="n">
        <v>244</v>
      </c>
      <c r="P254" s="692" t="n">
        <v>225</v>
      </c>
      <c r="Q254" s="627"/>
      <c r="R254" s="694" t="n">
        <f aca="false">SUM(R255,R291,R295,R308,R310,R314,R318,R329,R331,R335,R341,R343,R345,R367,R374,R376,R281,R290,R347,R370,R349,R359,R361,R272,R333)</f>
        <v>436608.01845</v>
      </c>
      <c r="S254" s="694" t="n">
        <f aca="false">SUM(S255,S291,S295,S308,S310,S314,S318,S329,S331,S335,S341,S343,S345,S367,S374,S376,S281,S290,S347,S370,S349,S359,S361,S272,S333)</f>
        <v>436608.01845</v>
      </c>
      <c r="T254" s="694" t="n">
        <f aca="false">SUM(T255,T291,T295,T308,T310,T314,T318,T329,T331,T335,T341,T343,T345,T367,T374,T376,T281,T290,T347,T370,T349,T359,T361,T272,T333)</f>
        <v>0</v>
      </c>
      <c r="U254" s="694" t="n">
        <f aca="false">SUM(U255,U291,U295,U308,U310,U314,U318,U329,U331,U335,U341,U343,U345,U367,U374,U376,U281,U290,U347,U370,U349,U359,U361,U272,U333)</f>
        <v>0</v>
      </c>
      <c r="V254" s="694" t="n">
        <f aca="false">SUM(V255,V291,V295,V308,V310,V314,V318,V329,V331,V335,V341,V343,V345,V367,V374,V376,V281,V290,V347,V370,V349,V359,V361,V272,V333)</f>
        <v>0</v>
      </c>
      <c r="W254" s="298" t="s">
        <v>1189</v>
      </c>
      <c r="Y254" s="191"/>
      <c r="AC254" s="699"/>
      <c r="AD254" s="699"/>
    </row>
    <row r="255" s="196" customFormat="true" ht="15.75" hidden="false" customHeight="false" outlineLevel="0" collapsed="false">
      <c r="A255" s="559" t="s">
        <v>1190</v>
      </c>
      <c r="B255" s="571"/>
      <c r="C255" s="571"/>
      <c r="D255" s="571"/>
      <c r="E255" s="592"/>
      <c r="F255" s="601"/>
      <c r="G255" s="560"/>
      <c r="H255" s="602"/>
      <c r="I255" s="603"/>
      <c r="J255" s="560"/>
      <c r="K255" s="228"/>
      <c r="L255" s="571"/>
      <c r="M255" s="624"/>
      <c r="N255" s="595" t="s">
        <v>528</v>
      </c>
      <c r="O255" s="625" t="n">
        <v>244</v>
      </c>
      <c r="P255" s="626" t="n">
        <v>225</v>
      </c>
      <c r="Q255" s="627"/>
      <c r="R255" s="657" t="n">
        <f aca="false">SUM(R256,R260,R264,R268)</f>
        <v>75599.7025</v>
      </c>
      <c r="S255" s="657" t="n">
        <f aca="false">SUM(S256,S260,S264,S268)</f>
        <v>75599.7025</v>
      </c>
      <c r="T255" s="657" t="n">
        <f aca="false">SUM(T256,T260,T264,T268)</f>
        <v>0</v>
      </c>
      <c r="U255" s="657" t="n">
        <f aca="false">SUM(U256,U260,U264,U268)</f>
        <v>0</v>
      </c>
      <c r="V255" s="657" t="n">
        <f aca="false">SUM(V256,V260,V264,V268)</f>
        <v>0</v>
      </c>
      <c r="W255" s="188" t="s">
        <v>1191</v>
      </c>
      <c r="AC255" s="303"/>
      <c r="AD255" s="474"/>
    </row>
    <row r="256" s="196" customFormat="true" ht="15.75" hidden="false" customHeight="false" outlineLevel="1" collapsed="false">
      <c r="A256" s="600" t="s">
        <v>1089</v>
      </c>
      <c r="B256" s="617" t="str">
        <f aca="false">B201</f>
        <v>Дружбы</v>
      </c>
      <c r="C256" s="567"/>
      <c r="D256" s="568" t="s">
        <v>1091</v>
      </c>
      <c r="E256" s="569" t="str">
        <f aca="false">E201</f>
        <v>35 В</v>
      </c>
      <c r="F256" s="601"/>
      <c r="G256" s="560"/>
      <c r="H256" s="602"/>
      <c r="I256" s="603"/>
      <c r="J256" s="560"/>
      <c r="K256" s="228"/>
      <c r="L256" s="592"/>
      <c r="M256" s="594"/>
      <c r="N256" s="595"/>
      <c r="O256" s="596" t="n">
        <v>244</v>
      </c>
      <c r="P256" s="597" t="s">
        <v>556</v>
      </c>
      <c r="Q256" s="604"/>
      <c r="R256" s="529" t="n">
        <f aca="false">SUM(R257:R259)</f>
        <v>75599.7025</v>
      </c>
      <c r="S256" s="529" t="n">
        <f aca="false">SUM(S257:S259)</f>
        <v>75599.7025</v>
      </c>
      <c r="T256" s="529" t="n">
        <f aca="false">SUM(T257:T259)</f>
        <v>0</v>
      </c>
      <c r="U256" s="529" t="n">
        <f aca="false">SUM(U257:U259)</f>
        <v>0</v>
      </c>
      <c r="V256" s="529" t="n">
        <f aca="false">SUM(V257:V259)</f>
        <v>0</v>
      </c>
      <c r="W256" s="188"/>
      <c r="AC256" s="303"/>
      <c r="AD256" s="474"/>
    </row>
    <row r="257" s="673" customFormat="true" ht="15.75" hidden="false" customHeight="false" outlineLevel="1" collapsed="false">
      <c r="A257" s="605" t="s">
        <v>1115</v>
      </c>
      <c r="B257" s="522" t="n">
        <f aca="false">$W$2</f>
        <v>2024</v>
      </c>
      <c r="C257" s="541"/>
      <c r="D257" s="631" t="n">
        <v>13.2</v>
      </c>
      <c r="E257" s="607" t="s">
        <v>1192</v>
      </c>
      <c r="F257" s="607" t="s">
        <v>1064</v>
      </c>
      <c r="G257" s="619" t="n">
        <v>437</v>
      </c>
      <c r="H257" s="522" t="s">
        <v>1065</v>
      </c>
      <c r="I257" s="700"/>
      <c r="J257" s="541"/>
      <c r="K257" s="190"/>
      <c r="L257" s="541"/>
      <c r="M257" s="554"/>
      <c r="N257" s="701"/>
      <c r="O257" s="557"/>
      <c r="P257" s="556"/>
      <c r="Q257" s="550" t="n">
        <v>1</v>
      </c>
      <c r="R257" s="614" t="n">
        <f aca="false">SUM(S257,T257,U257,V257)</f>
        <v>5768.4</v>
      </c>
      <c r="S257" s="614" t="n">
        <f aca="false">D257*G257*Q257</f>
        <v>5768.4</v>
      </c>
      <c r="T257" s="614"/>
      <c r="U257" s="614"/>
      <c r="V257" s="614"/>
      <c r="W257" s="188" t="s">
        <v>1193</v>
      </c>
      <c r="AC257" s="303"/>
      <c r="AD257" s="474"/>
    </row>
    <row r="258" customFormat="false" ht="15.75" hidden="false" customHeight="false" outlineLevel="1" collapsed="false">
      <c r="A258" s="605" t="s">
        <v>1121</v>
      </c>
      <c r="B258" s="522" t="n">
        <f aca="false">$W$1</f>
        <v>2025</v>
      </c>
      <c r="C258" s="541"/>
      <c r="D258" s="631" t="n">
        <v>12.65</v>
      </c>
      <c r="E258" s="607" t="s">
        <v>1192</v>
      </c>
      <c r="F258" s="607" t="s">
        <v>1064</v>
      </c>
      <c r="G258" s="619" t="n">
        <v>437</v>
      </c>
      <c r="H258" s="522" t="s">
        <v>1065</v>
      </c>
      <c r="I258" s="700"/>
      <c r="J258" s="541"/>
      <c r="K258" s="190"/>
      <c r="L258" s="541"/>
      <c r="M258" s="554"/>
      <c r="N258" s="701"/>
      <c r="O258" s="557"/>
      <c r="P258" s="556"/>
      <c r="Q258" s="550" t="n">
        <v>6</v>
      </c>
      <c r="R258" s="614" t="n">
        <f aca="false">SUM(S258,T258,U258,V258)</f>
        <v>33168.3</v>
      </c>
      <c r="S258" s="614" t="n">
        <f aca="false">D258*G258*Q258</f>
        <v>33168.3</v>
      </c>
      <c r="T258" s="614"/>
      <c r="U258" s="614"/>
      <c r="V258" s="614"/>
      <c r="W258" s="188" t="s">
        <v>1194</v>
      </c>
    </row>
    <row r="259" customFormat="false" ht="15.75" hidden="false" customHeight="false" outlineLevel="1" collapsed="false">
      <c r="A259" s="605" t="s">
        <v>1195</v>
      </c>
      <c r="B259" s="522" t="n">
        <f aca="false">$W$1</f>
        <v>2025</v>
      </c>
      <c r="C259" s="541"/>
      <c r="D259" s="631" t="n">
        <v>15.31</v>
      </c>
      <c r="E259" s="607" t="s">
        <v>1192</v>
      </c>
      <c r="F259" s="607" t="s">
        <v>1064</v>
      </c>
      <c r="G259" s="619" t="n">
        <v>478.95</v>
      </c>
      <c r="H259" s="522" t="s">
        <v>1065</v>
      </c>
      <c r="I259" s="700"/>
      <c r="J259" s="541"/>
      <c r="K259" s="190"/>
      <c r="L259" s="541"/>
      <c r="M259" s="554"/>
      <c r="N259" s="701"/>
      <c r="O259" s="557"/>
      <c r="P259" s="556"/>
      <c r="Q259" s="550" t="n">
        <v>5</v>
      </c>
      <c r="R259" s="614" t="n">
        <f aca="false">SUM(S259,T259,U259,V259)</f>
        <v>36663.0025</v>
      </c>
      <c r="S259" s="614" t="n">
        <f aca="false">D259*G259*Q259-0.62</f>
        <v>36663.0025</v>
      </c>
      <c r="T259" s="614"/>
      <c r="U259" s="614"/>
      <c r="V259" s="614"/>
      <c r="W259" s="188" t="s">
        <v>1196</v>
      </c>
    </row>
    <row r="260" s="196" customFormat="true" ht="15.75" hidden="false" customHeight="false" outlineLevel="1" collapsed="false">
      <c r="A260" s="600" t="s">
        <v>1089</v>
      </c>
      <c r="B260" s="617"/>
      <c r="C260" s="567"/>
      <c r="D260" s="702" t="s">
        <v>1091</v>
      </c>
      <c r="E260" s="618"/>
      <c r="F260" s="601"/>
      <c r="G260" s="560"/>
      <c r="H260" s="602"/>
      <c r="I260" s="603"/>
      <c r="J260" s="560"/>
      <c r="K260" s="228"/>
      <c r="L260" s="592"/>
      <c r="M260" s="594"/>
      <c r="N260" s="595"/>
      <c r="O260" s="596" t="n">
        <v>244</v>
      </c>
      <c r="P260" s="597" t="s">
        <v>556</v>
      </c>
      <c r="Q260" s="604"/>
      <c r="R260" s="529" t="n">
        <f aca="false">SUM(R261:R263)</f>
        <v>0</v>
      </c>
      <c r="S260" s="529" t="n">
        <f aca="false">SUM(S261:S263)</f>
        <v>0</v>
      </c>
      <c r="T260" s="529" t="n">
        <f aca="false">SUM(T261:T263)</f>
        <v>0</v>
      </c>
      <c r="U260" s="529" t="n">
        <f aca="false">SUM(U261:U263)</f>
        <v>0</v>
      </c>
      <c r="V260" s="529" t="n">
        <f aca="false">SUM(V261:V263)</f>
        <v>0</v>
      </c>
      <c r="W260" s="188"/>
      <c r="AC260" s="303"/>
      <c r="AD260" s="474"/>
    </row>
    <row r="261" s="673" customFormat="true" ht="15.75" hidden="false" customHeight="false" outlineLevel="1" collapsed="false">
      <c r="A261" s="605" t="s">
        <v>1115</v>
      </c>
      <c r="B261" s="522" t="n">
        <f aca="false">$W$2</f>
        <v>2024</v>
      </c>
      <c r="C261" s="703"/>
      <c r="D261" s="619"/>
      <c r="E261" s="607" t="s">
        <v>1192</v>
      </c>
      <c r="F261" s="607" t="s">
        <v>1064</v>
      </c>
      <c r="G261" s="619" t="n">
        <v>437</v>
      </c>
      <c r="H261" s="522" t="s">
        <v>1065</v>
      </c>
      <c r="I261" s="700"/>
      <c r="J261" s="541"/>
      <c r="K261" s="190"/>
      <c r="L261" s="541"/>
      <c r="M261" s="554"/>
      <c r="N261" s="701"/>
      <c r="O261" s="557"/>
      <c r="P261" s="556"/>
      <c r="Q261" s="550" t="n">
        <v>1</v>
      </c>
      <c r="R261" s="614" t="n">
        <f aca="false">SUM(S261,T261,U261,V261)</f>
        <v>0</v>
      </c>
      <c r="S261" s="614"/>
      <c r="T261" s="614"/>
      <c r="U261" s="614"/>
      <c r="V261" s="614"/>
      <c r="W261" s="188"/>
      <c r="AC261" s="303"/>
      <c r="AD261" s="474"/>
    </row>
    <row r="262" customFormat="false" ht="15.75" hidden="false" customHeight="false" outlineLevel="1" collapsed="false">
      <c r="A262" s="605" t="s">
        <v>1121</v>
      </c>
      <c r="B262" s="522" t="n">
        <f aca="false">$W$1</f>
        <v>2025</v>
      </c>
      <c r="C262" s="704"/>
      <c r="D262" s="619"/>
      <c r="E262" s="607" t="s">
        <v>1192</v>
      </c>
      <c r="F262" s="607" t="s">
        <v>1064</v>
      </c>
      <c r="G262" s="619" t="n">
        <v>437</v>
      </c>
      <c r="H262" s="522" t="s">
        <v>1065</v>
      </c>
      <c r="I262" s="700"/>
      <c r="J262" s="541"/>
      <c r="K262" s="190"/>
      <c r="L262" s="541"/>
      <c r="M262" s="554"/>
      <c r="N262" s="701"/>
      <c r="O262" s="557"/>
      <c r="P262" s="556"/>
      <c r="Q262" s="550" t="n">
        <v>6</v>
      </c>
      <c r="R262" s="614" t="n">
        <f aca="false">SUM(S262,T262,U262,V262)</f>
        <v>0</v>
      </c>
      <c r="S262" s="614"/>
      <c r="T262" s="614"/>
      <c r="U262" s="614"/>
      <c r="V262" s="614"/>
    </row>
    <row r="263" customFormat="false" ht="15.75" hidden="false" customHeight="false" outlineLevel="1" collapsed="false">
      <c r="A263" s="605" t="s">
        <v>1159</v>
      </c>
      <c r="B263" s="522" t="n">
        <f aca="false">$W$1</f>
        <v>2025</v>
      </c>
      <c r="C263" s="704"/>
      <c r="D263" s="619"/>
      <c r="E263" s="607" t="s">
        <v>1192</v>
      </c>
      <c r="F263" s="607" t="s">
        <v>1064</v>
      </c>
      <c r="G263" s="619" t="n">
        <v>437</v>
      </c>
      <c r="H263" s="522" t="s">
        <v>1065</v>
      </c>
      <c r="I263" s="700"/>
      <c r="J263" s="541"/>
      <c r="K263" s="190"/>
      <c r="L263" s="541"/>
      <c r="M263" s="554"/>
      <c r="N263" s="701"/>
      <c r="O263" s="557"/>
      <c r="P263" s="556"/>
      <c r="Q263" s="550" t="n">
        <v>2</v>
      </c>
      <c r="R263" s="614" t="n">
        <f aca="false">SUM(S263,T263,U263,V263)</f>
        <v>0</v>
      </c>
      <c r="S263" s="614"/>
      <c r="T263" s="614"/>
      <c r="U263" s="614"/>
      <c r="V263" s="614"/>
    </row>
    <row r="264" s="196" customFormat="true" ht="15.75" hidden="false" customHeight="false" outlineLevel="1" collapsed="false">
      <c r="A264" s="600" t="s">
        <v>1089</v>
      </c>
      <c r="B264" s="617"/>
      <c r="C264" s="567"/>
      <c r="D264" s="702" t="s">
        <v>1091</v>
      </c>
      <c r="E264" s="618"/>
      <c r="F264" s="601"/>
      <c r="G264" s="560"/>
      <c r="H264" s="602"/>
      <c r="I264" s="603"/>
      <c r="J264" s="560"/>
      <c r="K264" s="228"/>
      <c r="L264" s="592"/>
      <c r="M264" s="594"/>
      <c r="N264" s="595"/>
      <c r="O264" s="596" t="n">
        <v>244</v>
      </c>
      <c r="P264" s="597" t="s">
        <v>556</v>
      </c>
      <c r="Q264" s="604"/>
      <c r="R264" s="529" t="n">
        <f aca="false">SUM(R265:R267)</f>
        <v>0</v>
      </c>
      <c r="S264" s="529" t="n">
        <f aca="false">SUM(S265:S267)</f>
        <v>0</v>
      </c>
      <c r="T264" s="529" t="n">
        <f aca="false">SUM(T265:T267)</f>
        <v>0</v>
      </c>
      <c r="U264" s="529" t="n">
        <f aca="false">SUM(U265:U267)</f>
        <v>0</v>
      </c>
      <c r="V264" s="529" t="n">
        <f aca="false">SUM(V265:V267)</f>
        <v>0</v>
      </c>
      <c r="W264" s="188"/>
      <c r="AC264" s="303"/>
      <c r="AD264" s="474"/>
    </row>
    <row r="265" s="673" customFormat="true" ht="15.75" hidden="false" customHeight="false" outlineLevel="1" collapsed="false">
      <c r="A265" s="605" t="s">
        <v>1115</v>
      </c>
      <c r="B265" s="522" t="n">
        <f aca="false">$W$2</f>
        <v>2024</v>
      </c>
      <c r="C265" s="541"/>
      <c r="D265" s="606"/>
      <c r="E265" s="607" t="s">
        <v>1192</v>
      </c>
      <c r="F265" s="607" t="s">
        <v>1064</v>
      </c>
      <c r="G265" s="619" t="n">
        <v>437</v>
      </c>
      <c r="H265" s="522" t="s">
        <v>1065</v>
      </c>
      <c r="I265" s="700"/>
      <c r="J265" s="541"/>
      <c r="K265" s="190"/>
      <c r="L265" s="541"/>
      <c r="M265" s="554"/>
      <c r="N265" s="701"/>
      <c r="O265" s="557"/>
      <c r="P265" s="556"/>
      <c r="Q265" s="550" t="n">
        <v>1</v>
      </c>
      <c r="R265" s="614" t="n">
        <f aca="false">SUM(S265,T265,U265,V265)</f>
        <v>0</v>
      </c>
      <c r="S265" s="614"/>
      <c r="T265" s="614"/>
      <c r="U265" s="614"/>
      <c r="V265" s="614"/>
      <c r="W265" s="188"/>
      <c r="AC265" s="303"/>
      <c r="AD265" s="474"/>
    </row>
    <row r="266" customFormat="false" ht="15.75" hidden="false" customHeight="false" outlineLevel="1" collapsed="false">
      <c r="A266" s="605" t="s">
        <v>1121</v>
      </c>
      <c r="B266" s="522" t="n">
        <f aca="false">$W$1</f>
        <v>2025</v>
      </c>
      <c r="C266" s="541"/>
      <c r="D266" s="606"/>
      <c r="E266" s="607" t="s">
        <v>1192</v>
      </c>
      <c r="F266" s="607" t="s">
        <v>1064</v>
      </c>
      <c r="G266" s="619" t="n">
        <v>437</v>
      </c>
      <c r="H266" s="522" t="s">
        <v>1065</v>
      </c>
      <c r="I266" s="700"/>
      <c r="J266" s="541"/>
      <c r="K266" s="190"/>
      <c r="L266" s="541"/>
      <c r="M266" s="554"/>
      <c r="N266" s="701"/>
      <c r="O266" s="557"/>
      <c r="P266" s="556"/>
      <c r="Q266" s="550" t="n">
        <v>6</v>
      </c>
      <c r="R266" s="614" t="n">
        <f aca="false">SUM(S266,T266,U266,V266)</f>
        <v>0</v>
      </c>
      <c r="S266" s="614"/>
      <c r="T266" s="614"/>
      <c r="U266" s="614"/>
      <c r="V266" s="614"/>
    </row>
    <row r="267" customFormat="false" ht="15.75" hidden="false" customHeight="false" outlineLevel="1" collapsed="false">
      <c r="A267" s="605" t="s">
        <v>1159</v>
      </c>
      <c r="B267" s="522" t="n">
        <f aca="false">$W$1</f>
        <v>2025</v>
      </c>
      <c r="C267" s="541"/>
      <c r="D267" s="606"/>
      <c r="E267" s="607" t="s">
        <v>1192</v>
      </c>
      <c r="F267" s="607" t="s">
        <v>1064</v>
      </c>
      <c r="G267" s="619" t="n">
        <v>437</v>
      </c>
      <c r="H267" s="522" t="s">
        <v>1065</v>
      </c>
      <c r="I267" s="700"/>
      <c r="J267" s="541"/>
      <c r="K267" s="190"/>
      <c r="L267" s="541"/>
      <c r="M267" s="554"/>
      <c r="N267" s="701"/>
      <c r="O267" s="557"/>
      <c r="P267" s="556"/>
      <c r="Q267" s="550" t="n">
        <v>2</v>
      </c>
      <c r="R267" s="614" t="n">
        <f aca="false">SUM(S267,T267,U267,V267)</f>
        <v>0</v>
      </c>
      <c r="S267" s="614"/>
      <c r="T267" s="614"/>
      <c r="U267" s="614"/>
      <c r="V267" s="614"/>
    </row>
    <row r="268" s="196" customFormat="true" ht="15.75" hidden="false" customHeight="false" outlineLevel="1" collapsed="false">
      <c r="A268" s="600" t="s">
        <v>1089</v>
      </c>
      <c r="B268" s="617"/>
      <c r="C268" s="567"/>
      <c r="D268" s="702" t="s">
        <v>1091</v>
      </c>
      <c r="E268" s="569"/>
      <c r="F268" s="601"/>
      <c r="G268" s="560"/>
      <c r="H268" s="602"/>
      <c r="I268" s="603"/>
      <c r="J268" s="560"/>
      <c r="K268" s="228"/>
      <c r="L268" s="592"/>
      <c r="M268" s="594"/>
      <c r="N268" s="595"/>
      <c r="O268" s="596" t="n">
        <v>244</v>
      </c>
      <c r="P268" s="597" t="s">
        <v>556</v>
      </c>
      <c r="Q268" s="604"/>
      <c r="R268" s="529" t="n">
        <f aca="false">SUM(R269:R271)</f>
        <v>0</v>
      </c>
      <c r="S268" s="529" t="n">
        <f aca="false">SUM(S269:S271)</f>
        <v>0</v>
      </c>
      <c r="T268" s="529" t="n">
        <f aca="false">SUM(T269:T271)</f>
        <v>0</v>
      </c>
      <c r="U268" s="529" t="n">
        <f aca="false">SUM(U269:U271)</f>
        <v>0</v>
      </c>
      <c r="V268" s="529" t="n">
        <f aca="false">SUM(V269:V271)</f>
        <v>0</v>
      </c>
      <c r="W268" s="188"/>
      <c r="AC268" s="303"/>
      <c r="AD268" s="474"/>
    </row>
    <row r="269" s="673" customFormat="true" ht="15.75" hidden="false" customHeight="false" outlineLevel="1" collapsed="false">
      <c r="A269" s="605" t="s">
        <v>1115</v>
      </c>
      <c r="B269" s="522" t="n">
        <f aca="false">$W$2</f>
        <v>2024</v>
      </c>
      <c r="C269" s="703"/>
      <c r="D269" s="631"/>
      <c r="E269" s="607" t="s">
        <v>1192</v>
      </c>
      <c r="F269" s="607" t="s">
        <v>1064</v>
      </c>
      <c r="G269" s="619" t="n">
        <v>437</v>
      </c>
      <c r="H269" s="522" t="s">
        <v>1065</v>
      </c>
      <c r="I269" s="700"/>
      <c r="J269" s="541"/>
      <c r="K269" s="190"/>
      <c r="L269" s="541"/>
      <c r="M269" s="554"/>
      <c r="N269" s="701"/>
      <c r="O269" s="557"/>
      <c r="P269" s="556"/>
      <c r="Q269" s="550" t="n">
        <v>1</v>
      </c>
      <c r="R269" s="614" t="n">
        <f aca="false">SUM(S269,T269,U269,V269)</f>
        <v>0</v>
      </c>
      <c r="S269" s="614"/>
      <c r="T269" s="614"/>
      <c r="U269" s="614"/>
      <c r="V269" s="614"/>
      <c r="W269" s="188"/>
      <c r="AC269" s="303"/>
      <c r="AD269" s="474"/>
    </row>
    <row r="270" customFormat="false" ht="15.75" hidden="false" customHeight="false" outlineLevel="1" collapsed="false">
      <c r="A270" s="605" t="s">
        <v>1121</v>
      </c>
      <c r="B270" s="522" t="n">
        <f aca="false">$W$1</f>
        <v>2025</v>
      </c>
      <c r="C270" s="705"/>
      <c r="D270" s="619"/>
      <c r="E270" s="607" t="s">
        <v>1192</v>
      </c>
      <c r="F270" s="607" t="s">
        <v>1064</v>
      </c>
      <c r="G270" s="619" t="n">
        <v>437</v>
      </c>
      <c r="H270" s="522" t="s">
        <v>1065</v>
      </c>
      <c r="I270" s="700"/>
      <c r="J270" s="541"/>
      <c r="K270" s="190"/>
      <c r="L270" s="541"/>
      <c r="M270" s="554"/>
      <c r="N270" s="701"/>
      <c r="O270" s="557"/>
      <c r="P270" s="556"/>
      <c r="Q270" s="550" t="n">
        <v>6</v>
      </c>
      <c r="R270" s="614" t="n">
        <f aca="false">SUM(S270,T270,U270,V270)</f>
        <v>0</v>
      </c>
      <c r="S270" s="614"/>
      <c r="T270" s="614"/>
      <c r="U270" s="614"/>
      <c r="V270" s="614"/>
    </row>
    <row r="271" customFormat="false" ht="15.75" hidden="false" customHeight="false" outlineLevel="1" collapsed="false">
      <c r="A271" s="605" t="s">
        <v>1159</v>
      </c>
      <c r="B271" s="522" t="n">
        <f aca="false">$W$1</f>
        <v>2025</v>
      </c>
      <c r="C271" s="703"/>
      <c r="D271" s="619"/>
      <c r="E271" s="607" t="s">
        <v>1192</v>
      </c>
      <c r="F271" s="607" t="s">
        <v>1064</v>
      </c>
      <c r="G271" s="619" t="n">
        <v>437</v>
      </c>
      <c r="H271" s="522" t="s">
        <v>1065</v>
      </c>
      <c r="I271" s="700"/>
      <c r="J271" s="541"/>
      <c r="K271" s="190"/>
      <c r="L271" s="541"/>
      <c r="M271" s="554"/>
      <c r="N271" s="701"/>
      <c r="O271" s="557"/>
      <c r="P271" s="556"/>
      <c r="Q271" s="550" t="n">
        <v>2</v>
      </c>
      <c r="R271" s="614" t="n">
        <f aca="false">SUM(S271,T271,U271,V271)</f>
        <v>0</v>
      </c>
      <c r="S271" s="614"/>
      <c r="T271" s="614"/>
      <c r="U271" s="614"/>
      <c r="V271" s="614"/>
    </row>
    <row r="272" customFormat="false" ht="15.75" hidden="false" customHeight="false" outlineLevel="0" collapsed="false">
      <c r="A272" s="559" t="s">
        <v>1197</v>
      </c>
      <c r="B272" s="571"/>
      <c r="C272" s="571"/>
      <c r="D272" s="706"/>
      <c r="E272" s="592"/>
      <c r="F272" s="601"/>
      <c r="G272" s="560"/>
      <c r="H272" s="602"/>
      <c r="I272" s="603"/>
      <c r="J272" s="560"/>
      <c r="K272" s="228"/>
      <c r="L272" s="571"/>
      <c r="M272" s="624"/>
      <c r="N272" s="595" t="s">
        <v>566</v>
      </c>
      <c r="O272" s="625" t="n">
        <v>244</v>
      </c>
      <c r="P272" s="626" t="n">
        <v>225</v>
      </c>
      <c r="Q272" s="627"/>
      <c r="R272" s="657" t="n">
        <f aca="false">SUM(R273,R277)</f>
        <v>35000</v>
      </c>
      <c r="S272" s="657" t="n">
        <f aca="false">SUM(S273,S277)</f>
        <v>35000</v>
      </c>
      <c r="T272" s="657" t="n">
        <f aca="false">SUM(T273,T277)</f>
        <v>0</v>
      </c>
      <c r="U272" s="657" t="n">
        <f aca="false">SUM(U273,U277)</f>
        <v>0</v>
      </c>
      <c r="V272" s="657" t="n">
        <f aca="false">SUM(V273,V277)</f>
        <v>0</v>
      </c>
    </row>
    <row r="273" customFormat="false" ht="15.75" hidden="false" customHeight="false" outlineLevel="1" collapsed="false">
      <c r="A273" s="600" t="s">
        <v>1089</v>
      </c>
      <c r="B273" s="617" t="str">
        <f aca="false">B256</f>
        <v>Дружбы</v>
      </c>
      <c r="C273" s="567"/>
      <c r="D273" s="702" t="s">
        <v>1091</v>
      </c>
      <c r="E273" s="618" t="str">
        <f aca="false">E256</f>
        <v>35 В</v>
      </c>
      <c r="F273" s="541"/>
      <c r="G273" s="541"/>
      <c r="H273" s="602"/>
      <c r="I273" s="603"/>
      <c r="J273" s="560"/>
      <c r="K273" s="228"/>
      <c r="L273" s="571"/>
      <c r="M273" s="624"/>
      <c r="N273" s="595"/>
      <c r="O273" s="625"/>
      <c r="P273" s="626"/>
      <c r="Q273" s="627"/>
      <c r="R273" s="657" t="n">
        <f aca="false">SUM(R274:R276)</f>
        <v>35000</v>
      </c>
      <c r="S273" s="657" t="n">
        <f aca="false">SUM(S274:S276)</f>
        <v>35000</v>
      </c>
      <c r="T273" s="657" t="n">
        <f aca="false">SUM(T274:T276)</f>
        <v>0</v>
      </c>
      <c r="U273" s="657" t="n">
        <f aca="false">SUM(U274:U276)</f>
        <v>0</v>
      </c>
      <c r="V273" s="657" t="n">
        <f aca="false">SUM(V274:V276)</f>
        <v>0</v>
      </c>
    </row>
    <row r="274" s="673" customFormat="true" ht="15.75" hidden="false" customHeight="false" outlineLevel="1" collapsed="false">
      <c r="A274" s="605" t="s">
        <v>1115</v>
      </c>
      <c r="B274" s="522" t="n">
        <f aca="false">$W$2</f>
        <v>2024</v>
      </c>
      <c r="C274" s="541"/>
      <c r="D274" s="540" t="n">
        <v>1</v>
      </c>
      <c r="E274" s="541" t="s">
        <v>1149</v>
      </c>
      <c r="F274" s="607" t="s">
        <v>1064</v>
      </c>
      <c r="G274" s="540" t="n">
        <v>5000</v>
      </c>
      <c r="H274" s="522" t="s">
        <v>1065</v>
      </c>
      <c r="I274" s="700"/>
      <c r="J274" s="541"/>
      <c r="K274" s="190"/>
      <c r="L274" s="541"/>
      <c r="M274" s="554"/>
      <c r="N274" s="701"/>
      <c r="O274" s="557"/>
      <c r="P274" s="556"/>
      <c r="Q274" s="550"/>
      <c r="R274" s="614" t="n">
        <f aca="false">SUM(S274,T274,U274,V274)</f>
        <v>0</v>
      </c>
      <c r="S274" s="614" t="n">
        <f aca="false">D274*G274*Q274</f>
        <v>0</v>
      </c>
      <c r="T274" s="614"/>
      <c r="U274" s="614"/>
      <c r="V274" s="614"/>
      <c r="AC274" s="303"/>
      <c r="AD274" s="474"/>
    </row>
    <row r="275" customFormat="false" ht="15.75" hidden="false" customHeight="false" outlineLevel="1" collapsed="false">
      <c r="A275" s="605" t="s">
        <v>1121</v>
      </c>
      <c r="B275" s="522" t="n">
        <f aca="false">$W$1</f>
        <v>2025</v>
      </c>
      <c r="C275" s="541"/>
      <c r="D275" s="540" t="n">
        <v>1</v>
      </c>
      <c r="E275" s="541" t="s">
        <v>1149</v>
      </c>
      <c r="F275" s="607" t="s">
        <v>1064</v>
      </c>
      <c r="G275" s="540" t="n">
        <v>5000</v>
      </c>
      <c r="H275" s="522" t="s">
        <v>1065</v>
      </c>
      <c r="I275" s="700"/>
      <c r="J275" s="541"/>
      <c r="K275" s="190"/>
      <c r="L275" s="541"/>
      <c r="M275" s="554"/>
      <c r="N275" s="701"/>
      <c r="O275" s="557"/>
      <c r="P275" s="556"/>
      <c r="Q275" s="550" t="n">
        <v>7</v>
      </c>
      <c r="R275" s="614" t="n">
        <f aca="false">SUM(S275,T275,U275,V275)</f>
        <v>35000</v>
      </c>
      <c r="S275" s="614" t="n">
        <f aca="false">D275*G275*Q275</f>
        <v>35000</v>
      </c>
      <c r="T275" s="614"/>
      <c r="U275" s="614"/>
      <c r="V275" s="614"/>
    </row>
    <row r="276" customFormat="false" ht="15.75" hidden="false" customHeight="false" outlineLevel="1" collapsed="false">
      <c r="A276" s="605" t="s">
        <v>1159</v>
      </c>
      <c r="B276" s="522" t="n">
        <f aca="false">$W$1</f>
        <v>2025</v>
      </c>
      <c r="C276" s="541"/>
      <c r="D276" s="540" t="n">
        <v>1</v>
      </c>
      <c r="E276" s="541" t="s">
        <v>1149</v>
      </c>
      <c r="F276" s="607" t="s">
        <v>1064</v>
      </c>
      <c r="G276" s="540" t="n">
        <v>5000</v>
      </c>
      <c r="H276" s="522" t="s">
        <v>1065</v>
      </c>
      <c r="I276" s="700"/>
      <c r="J276" s="541"/>
      <c r="K276" s="190"/>
      <c r="L276" s="541"/>
      <c r="M276" s="554"/>
      <c r="N276" s="701"/>
      <c r="O276" s="557"/>
      <c r="P276" s="556"/>
      <c r="Q276" s="550"/>
      <c r="R276" s="614" t="n">
        <f aca="false">SUM(S276,T276,U276,V276)</f>
        <v>0</v>
      </c>
      <c r="S276" s="614" t="n">
        <f aca="false">D276*G276*Q276</f>
        <v>0</v>
      </c>
      <c r="T276" s="614"/>
      <c r="U276" s="614"/>
      <c r="V276" s="614"/>
    </row>
    <row r="277" customFormat="false" ht="15.75" hidden="false" customHeight="false" outlineLevel="1" collapsed="false">
      <c r="A277" s="600" t="s">
        <v>1089</v>
      </c>
      <c r="B277" s="617"/>
      <c r="C277" s="567"/>
      <c r="D277" s="702" t="s">
        <v>1091</v>
      </c>
      <c r="E277" s="618"/>
      <c r="F277" s="601"/>
      <c r="G277" s="560"/>
      <c r="H277" s="602"/>
      <c r="I277" s="603"/>
      <c r="J277" s="560"/>
      <c r="K277" s="228"/>
      <c r="L277" s="571"/>
      <c r="M277" s="624"/>
      <c r="N277" s="595"/>
      <c r="O277" s="625"/>
      <c r="P277" s="626"/>
      <c r="Q277" s="627"/>
      <c r="R277" s="657" t="n">
        <f aca="false">SUM(R278:R280)</f>
        <v>0</v>
      </c>
      <c r="S277" s="657" t="n">
        <f aca="false">SUM(S278:S280)</f>
        <v>0</v>
      </c>
      <c r="T277" s="657" t="n">
        <f aca="false">SUM(T278:T280)</f>
        <v>0</v>
      </c>
      <c r="U277" s="657" t="n">
        <f aca="false">SUM(U278:U280)</f>
        <v>0</v>
      </c>
      <c r="V277" s="657" t="n">
        <f aca="false">SUM(V278:V280)</f>
        <v>0</v>
      </c>
    </row>
    <row r="278" s="673" customFormat="true" ht="15.75" hidden="false" customHeight="false" outlineLevel="1" collapsed="false">
      <c r="A278" s="605" t="s">
        <v>1115</v>
      </c>
      <c r="B278" s="522" t="n">
        <f aca="false">$W$2</f>
        <v>2024</v>
      </c>
      <c r="C278" s="541"/>
      <c r="D278" s="540"/>
      <c r="E278" s="541" t="s">
        <v>1093</v>
      </c>
      <c r="F278" s="607" t="s">
        <v>1064</v>
      </c>
      <c r="G278" s="619" t="n">
        <v>38.13</v>
      </c>
      <c r="H278" s="522" t="s">
        <v>1065</v>
      </c>
      <c r="I278" s="700"/>
      <c r="J278" s="541"/>
      <c r="K278" s="190"/>
      <c r="L278" s="541"/>
      <c r="M278" s="554"/>
      <c r="N278" s="701"/>
      <c r="O278" s="557"/>
      <c r="P278" s="556"/>
      <c r="Q278" s="550" t="n">
        <v>1</v>
      </c>
      <c r="R278" s="614" t="n">
        <f aca="false">SUM(S278,T278,U278,V278)</f>
        <v>0</v>
      </c>
      <c r="S278" s="614"/>
      <c r="T278" s="614"/>
      <c r="U278" s="614"/>
      <c r="V278" s="614"/>
      <c r="AC278" s="303"/>
      <c r="AD278" s="474"/>
    </row>
    <row r="279" customFormat="false" ht="15.75" hidden="false" customHeight="false" outlineLevel="1" collapsed="false">
      <c r="A279" s="605" t="s">
        <v>1121</v>
      </c>
      <c r="B279" s="522" t="n">
        <f aca="false">$W$1</f>
        <v>2025</v>
      </c>
      <c r="C279" s="541"/>
      <c r="D279" s="540"/>
      <c r="E279" s="541" t="s">
        <v>1093</v>
      </c>
      <c r="F279" s="607" t="s">
        <v>1064</v>
      </c>
      <c r="G279" s="619" t="n">
        <v>38.13</v>
      </c>
      <c r="H279" s="522" t="s">
        <v>1065</v>
      </c>
      <c r="I279" s="700"/>
      <c r="J279" s="541"/>
      <c r="K279" s="190"/>
      <c r="L279" s="541"/>
      <c r="M279" s="554"/>
      <c r="N279" s="701"/>
      <c r="O279" s="557"/>
      <c r="P279" s="556"/>
      <c r="Q279" s="550" t="n">
        <v>6</v>
      </c>
      <c r="R279" s="614" t="n">
        <f aca="false">SUM(S279,T279,U279,V279)</f>
        <v>0</v>
      </c>
      <c r="S279" s="614"/>
      <c r="T279" s="614"/>
      <c r="U279" s="614"/>
      <c r="V279" s="614"/>
    </row>
    <row r="280" customFormat="false" ht="15.75" hidden="false" customHeight="false" outlineLevel="1" collapsed="false">
      <c r="A280" s="605" t="s">
        <v>1159</v>
      </c>
      <c r="B280" s="522" t="n">
        <f aca="false">$W$1</f>
        <v>2025</v>
      </c>
      <c r="C280" s="541"/>
      <c r="D280" s="540"/>
      <c r="E280" s="541" t="s">
        <v>1093</v>
      </c>
      <c r="F280" s="607" t="s">
        <v>1064</v>
      </c>
      <c r="G280" s="619" t="n">
        <v>38.13</v>
      </c>
      <c r="H280" s="522" t="s">
        <v>1065</v>
      </c>
      <c r="I280" s="700"/>
      <c r="J280" s="541"/>
      <c r="K280" s="190"/>
      <c r="L280" s="541"/>
      <c r="M280" s="554"/>
      <c r="N280" s="701"/>
      <c r="O280" s="557"/>
      <c r="P280" s="556"/>
      <c r="Q280" s="550" t="n">
        <v>2</v>
      </c>
      <c r="R280" s="614" t="n">
        <f aca="false">SUM(S280,T280,U280,V280)</f>
        <v>0</v>
      </c>
      <c r="S280" s="614"/>
      <c r="T280" s="614"/>
      <c r="U280" s="614"/>
      <c r="V280" s="614"/>
    </row>
    <row r="281" customFormat="false" ht="15.75" hidden="false" customHeight="false" outlineLevel="0" collapsed="false">
      <c r="A281" s="559" t="s">
        <v>1198</v>
      </c>
      <c r="B281" s="560"/>
      <c r="C281" s="560"/>
      <c r="D281" s="560"/>
      <c r="E281" s="560"/>
      <c r="F281" s="601"/>
      <c r="G281" s="560"/>
      <c r="H281" s="602"/>
      <c r="I281" s="603"/>
      <c r="J281" s="560"/>
      <c r="K281" s="672"/>
      <c r="L281" s="560"/>
      <c r="M281" s="561"/>
      <c r="N281" s="707" t="s">
        <v>566</v>
      </c>
      <c r="O281" s="564" t="n">
        <v>244</v>
      </c>
      <c r="P281" s="563" t="n">
        <v>225</v>
      </c>
      <c r="Q281" s="550"/>
      <c r="R281" s="657" t="n">
        <f aca="false">SUM(R282,R286)</f>
        <v>0</v>
      </c>
      <c r="S281" s="657" t="n">
        <f aca="false">SUM(S282,S286)</f>
        <v>0</v>
      </c>
      <c r="T281" s="657" t="n">
        <f aca="false">SUM(T282,T286)</f>
        <v>0</v>
      </c>
      <c r="U281" s="657" t="n">
        <f aca="false">SUM(U282,U286)</f>
        <v>0</v>
      </c>
      <c r="V281" s="657" t="n">
        <f aca="false">SUM(V282,V286)</f>
        <v>0</v>
      </c>
    </row>
    <row r="282" customFormat="false" ht="15.75" hidden="false" customHeight="false" outlineLevel="1" collapsed="false">
      <c r="A282" s="600" t="s">
        <v>1089</v>
      </c>
      <c r="B282" s="617"/>
      <c r="C282" s="567"/>
      <c r="D282" s="702" t="s">
        <v>1091</v>
      </c>
      <c r="E282" s="618"/>
      <c r="F282" s="601"/>
      <c r="G282" s="560"/>
      <c r="H282" s="602"/>
      <c r="I282" s="603"/>
      <c r="J282" s="560"/>
      <c r="K282" s="228"/>
      <c r="L282" s="571"/>
      <c r="M282" s="624"/>
      <c r="N282" s="595"/>
      <c r="O282" s="625"/>
      <c r="P282" s="626"/>
      <c r="Q282" s="627"/>
      <c r="R282" s="657" t="n">
        <f aca="false">SUM(R283:R285)</f>
        <v>0</v>
      </c>
      <c r="S282" s="657" t="n">
        <f aca="false">SUM(S283:S285)</f>
        <v>0</v>
      </c>
      <c r="T282" s="657" t="n">
        <f aca="false">SUM(T283:T285)</f>
        <v>0</v>
      </c>
      <c r="U282" s="657" t="n">
        <f aca="false">SUM(U283:U285)</f>
        <v>0</v>
      </c>
      <c r="V282" s="657" t="n">
        <f aca="false">SUM(V283:V285)</f>
        <v>0</v>
      </c>
    </row>
    <row r="283" customFormat="false" ht="15.75" hidden="false" customHeight="false" outlineLevel="1" collapsed="false">
      <c r="A283" s="605" t="s">
        <v>1115</v>
      </c>
      <c r="B283" s="522" t="n">
        <f aca="false">$W$2</f>
        <v>2024</v>
      </c>
      <c r="C283" s="541"/>
      <c r="D283" s="540"/>
      <c r="E283" s="541" t="s">
        <v>1093</v>
      </c>
      <c r="F283" s="607" t="s">
        <v>1064</v>
      </c>
      <c r="G283" s="619" t="n">
        <v>8.45</v>
      </c>
      <c r="H283" s="522" t="s">
        <v>1065</v>
      </c>
      <c r="I283" s="700"/>
      <c r="J283" s="541"/>
      <c r="K283" s="190"/>
      <c r="L283" s="541"/>
      <c r="M283" s="554"/>
      <c r="N283" s="701"/>
      <c r="O283" s="557"/>
      <c r="P283" s="556"/>
      <c r="Q283" s="550" t="n">
        <v>1</v>
      </c>
      <c r="R283" s="614" t="n">
        <f aca="false">SUM(S283,T283,U283,V283)</f>
        <v>0</v>
      </c>
      <c r="S283" s="614"/>
      <c r="T283" s="614"/>
      <c r="U283" s="614"/>
      <c r="V283" s="614"/>
    </row>
    <row r="284" customFormat="false" ht="15.75" hidden="false" customHeight="false" outlineLevel="1" collapsed="false">
      <c r="A284" s="605" t="s">
        <v>1121</v>
      </c>
      <c r="B284" s="522" t="n">
        <f aca="false">$W$1</f>
        <v>2025</v>
      </c>
      <c r="C284" s="541"/>
      <c r="D284" s="540"/>
      <c r="E284" s="541" t="s">
        <v>1093</v>
      </c>
      <c r="F284" s="607" t="s">
        <v>1064</v>
      </c>
      <c r="G284" s="619" t="n">
        <v>9.29</v>
      </c>
      <c r="H284" s="522" t="s">
        <v>1065</v>
      </c>
      <c r="I284" s="700"/>
      <c r="J284" s="541"/>
      <c r="K284" s="190"/>
      <c r="L284" s="541"/>
      <c r="M284" s="554"/>
      <c r="N284" s="701"/>
      <c r="O284" s="557"/>
      <c r="P284" s="556"/>
      <c r="Q284" s="550" t="n">
        <v>6</v>
      </c>
      <c r="R284" s="614" t="n">
        <f aca="false">SUM(S284,T284,U284,V284)</f>
        <v>0</v>
      </c>
      <c r="S284" s="614"/>
      <c r="T284" s="614"/>
      <c r="U284" s="614"/>
      <c r="V284" s="614"/>
    </row>
    <row r="285" customFormat="false" ht="15.75" hidden="false" customHeight="false" outlineLevel="1" collapsed="false">
      <c r="A285" s="605" t="s">
        <v>1159</v>
      </c>
      <c r="B285" s="522" t="n">
        <f aca="false">$W$1</f>
        <v>2025</v>
      </c>
      <c r="C285" s="541"/>
      <c r="D285" s="540"/>
      <c r="E285" s="541" t="s">
        <v>1093</v>
      </c>
      <c r="F285" s="607" t="s">
        <v>1064</v>
      </c>
      <c r="G285" s="619" t="n">
        <v>9.29</v>
      </c>
      <c r="H285" s="522" t="s">
        <v>1065</v>
      </c>
      <c r="I285" s="700"/>
      <c r="J285" s="541"/>
      <c r="K285" s="190"/>
      <c r="L285" s="541"/>
      <c r="M285" s="554"/>
      <c r="N285" s="701"/>
      <c r="O285" s="557"/>
      <c r="P285" s="556"/>
      <c r="Q285" s="550" t="n">
        <v>5</v>
      </c>
      <c r="R285" s="614" t="n">
        <f aca="false">SUM(S285,T285,U285,V285)</f>
        <v>0</v>
      </c>
      <c r="S285" s="614"/>
      <c r="T285" s="614"/>
      <c r="U285" s="614"/>
      <c r="V285" s="614"/>
    </row>
    <row r="286" customFormat="false" ht="15.75" hidden="false" customHeight="false" outlineLevel="1" collapsed="false">
      <c r="A286" s="600" t="s">
        <v>1089</v>
      </c>
      <c r="B286" s="617"/>
      <c r="C286" s="567"/>
      <c r="D286" s="702" t="s">
        <v>1091</v>
      </c>
      <c r="E286" s="618"/>
      <c r="F286" s="601"/>
      <c r="G286" s="560"/>
      <c r="H286" s="602"/>
      <c r="I286" s="603"/>
      <c r="J286" s="560"/>
      <c r="K286" s="228"/>
      <c r="L286" s="571"/>
      <c r="M286" s="624"/>
      <c r="N286" s="595"/>
      <c r="O286" s="625"/>
      <c r="P286" s="626"/>
      <c r="Q286" s="627"/>
      <c r="R286" s="657" t="n">
        <f aca="false">SUM(R287:R289)</f>
        <v>0</v>
      </c>
      <c r="S286" s="657" t="n">
        <f aca="false">SUM(S287:S289)</f>
        <v>0</v>
      </c>
      <c r="T286" s="657" t="n">
        <f aca="false">SUM(T287:T289)</f>
        <v>0</v>
      </c>
      <c r="U286" s="657" t="n">
        <f aca="false">SUM(U287:U289)</f>
        <v>0</v>
      </c>
      <c r="V286" s="657" t="n">
        <f aca="false">SUM(V287:V289)</f>
        <v>0</v>
      </c>
    </row>
    <row r="287" s="673" customFormat="true" ht="15.75" hidden="false" customHeight="false" outlineLevel="1" collapsed="false">
      <c r="A287" s="605" t="s">
        <v>1115</v>
      </c>
      <c r="B287" s="522" t="n">
        <f aca="false">$W$2</f>
        <v>2024</v>
      </c>
      <c r="C287" s="541"/>
      <c r="D287" s="540"/>
      <c r="E287" s="541" t="s">
        <v>1093</v>
      </c>
      <c r="F287" s="607" t="s">
        <v>1064</v>
      </c>
      <c r="G287" s="619" t="n">
        <v>8.45</v>
      </c>
      <c r="H287" s="522" t="s">
        <v>1065</v>
      </c>
      <c r="I287" s="700"/>
      <c r="J287" s="541"/>
      <c r="K287" s="190"/>
      <c r="L287" s="541"/>
      <c r="M287" s="554"/>
      <c r="N287" s="701"/>
      <c r="O287" s="557"/>
      <c r="P287" s="556"/>
      <c r="Q287" s="550" t="n">
        <v>1</v>
      </c>
      <c r="R287" s="614" t="n">
        <f aca="false">SUM(S287,T287,U287,V287)</f>
        <v>0</v>
      </c>
      <c r="S287" s="614"/>
      <c r="T287" s="614"/>
      <c r="U287" s="614"/>
      <c r="V287" s="614"/>
      <c r="AC287" s="303"/>
      <c r="AD287" s="474"/>
    </row>
    <row r="288" customFormat="false" ht="15.75" hidden="false" customHeight="false" outlineLevel="1" collapsed="false">
      <c r="A288" s="605" t="s">
        <v>1129</v>
      </c>
      <c r="B288" s="522" t="n">
        <f aca="false">$W$1</f>
        <v>2025</v>
      </c>
      <c r="C288" s="541"/>
      <c r="D288" s="540"/>
      <c r="E288" s="541" t="s">
        <v>1093</v>
      </c>
      <c r="F288" s="607" t="s">
        <v>1064</v>
      </c>
      <c r="G288" s="619" t="n">
        <v>9.29</v>
      </c>
      <c r="H288" s="522" t="s">
        <v>1065</v>
      </c>
      <c r="I288" s="700"/>
      <c r="J288" s="541"/>
      <c r="K288" s="190"/>
      <c r="L288" s="541"/>
      <c r="M288" s="554"/>
      <c r="N288" s="701"/>
      <c r="O288" s="557"/>
      <c r="P288" s="556"/>
      <c r="Q288" s="550" t="n">
        <f aca="false">6</f>
        <v>6</v>
      </c>
      <c r="R288" s="614" t="n">
        <f aca="false">SUM(S288,T288,U288,V288)</f>
        <v>0</v>
      </c>
      <c r="S288" s="614"/>
      <c r="T288" s="614"/>
      <c r="U288" s="614"/>
      <c r="V288" s="614"/>
    </row>
    <row r="289" customFormat="false" ht="15.75" hidden="false" customHeight="false" outlineLevel="1" collapsed="false">
      <c r="A289" s="605" t="s">
        <v>1159</v>
      </c>
      <c r="B289" s="522" t="n">
        <f aca="false">$W$1</f>
        <v>2025</v>
      </c>
      <c r="C289" s="541"/>
      <c r="D289" s="540"/>
      <c r="E289" s="541" t="s">
        <v>1093</v>
      </c>
      <c r="F289" s="607" t="s">
        <v>1064</v>
      </c>
      <c r="G289" s="619" t="n">
        <v>9.29</v>
      </c>
      <c r="H289" s="522" t="s">
        <v>1065</v>
      </c>
      <c r="I289" s="700"/>
      <c r="J289" s="541"/>
      <c r="K289" s="190"/>
      <c r="L289" s="541"/>
      <c r="M289" s="554"/>
      <c r="N289" s="701"/>
      <c r="O289" s="557"/>
      <c r="P289" s="556"/>
      <c r="Q289" s="550" t="n">
        <v>5</v>
      </c>
      <c r="R289" s="614" t="n">
        <f aca="false">SUM(S289,T289,U289,V289)</f>
        <v>0</v>
      </c>
      <c r="S289" s="614"/>
      <c r="T289" s="614"/>
      <c r="U289" s="614"/>
      <c r="V289" s="614"/>
    </row>
    <row r="290" customFormat="false" ht="15.75" hidden="false" customHeight="false" outlineLevel="0" collapsed="false">
      <c r="A290" s="559" t="s">
        <v>1198</v>
      </c>
      <c r="B290" s="560"/>
      <c r="C290" s="560"/>
      <c r="D290" s="560"/>
      <c r="E290" s="560"/>
      <c r="F290" s="601"/>
      <c r="G290" s="560"/>
      <c r="H290" s="602"/>
      <c r="I290" s="603"/>
      <c r="J290" s="560"/>
      <c r="K290" s="672"/>
      <c r="L290" s="560"/>
      <c r="M290" s="561"/>
      <c r="N290" s="707" t="s">
        <v>566</v>
      </c>
      <c r="O290" s="564" t="n">
        <v>244</v>
      </c>
      <c r="P290" s="563" t="n">
        <v>225</v>
      </c>
      <c r="Q290" s="550"/>
      <c r="R290" s="657" t="n">
        <f aca="false">SUM(S290,T290,U290,V290)</f>
        <v>0</v>
      </c>
      <c r="S290" s="657"/>
      <c r="T290" s="657"/>
      <c r="U290" s="657"/>
      <c r="V290" s="657"/>
    </row>
    <row r="291" customFormat="false" ht="15.75" hidden="false" customHeight="false" outlineLevel="0" collapsed="false">
      <c r="A291" s="708" t="s">
        <v>1199</v>
      </c>
      <c r="B291" s="560"/>
      <c r="C291" s="560"/>
      <c r="D291" s="560"/>
      <c r="E291" s="560"/>
      <c r="F291" s="601"/>
      <c r="G291" s="560"/>
      <c r="H291" s="602"/>
      <c r="I291" s="603"/>
      <c r="J291" s="560"/>
      <c r="K291" s="228"/>
      <c r="L291" s="560"/>
      <c r="M291" s="561"/>
      <c r="N291" s="707" t="s">
        <v>564</v>
      </c>
      <c r="O291" s="564" t="n">
        <v>244</v>
      </c>
      <c r="P291" s="563" t="n">
        <v>225</v>
      </c>
      <c r="Q291" s="550"/>
      <c r="R291" s="657" t="n">
        <f aca="false">SUM(R292:R294)</f>
        <v>146833.09</v>
      </c>
      <c r="S291" s="657" t="n">
        <f aca="false">SUM(S292:S294)</f>
        <v>146833.09</v>
      </c>
      <c r="T291" s="657" t="n">
        <f aca="false">SUM(T292:T294)</f>
        <v>0</v>
      </c>
      <c r="U291" s="657" t="n">
        <f aca="false">SUM(U292:U294)</f>
        <v>0</v>
      </c>
      <c r="V291" s="657" t="n">
        <f aca="false">SUM(V292:V294)</f>
        <v>0</v>
      </c>
    </row>
    <row r="292" s="196" customFormat="true" ht="15.75" hidden="false" customHeight="false" outlineLevel="1" collapsed="false">
      <c r="A292" s="605" t="s">
        <v>1115</v>
      </c>
      <c r="B292" s="522" t="n">
        <f aca="false">$W$2</f>
        <v>2024</v>
      </c>
      <c r="C292" s="709"/>
      <c r="D292" s="540" t="n">
        <v>5378.5</v>
      </c>
      <c r="E292" s="541" t="s">
        <v>1093</v>
      </c>
      <c r="F292" s="607" t="s">
        <v>1064</v>
      </c>
      <c r="G292" s="540" t="n">
        <v>2.73</v>
      </c>
      <c r="H292" s="522" t="s">
        <v>1065</v>
      </c>
      <c r="I292" s="700"/>
      <c r="J292" s="541"/>
      <c r="K292" s="190"/>
      <c r="L292" s="541"/>
      <c r="M292" s="554"/>
      <c r="N292" s="701"/>
      <c r="O292" s="557"/>
      <c r="P292" s="556"/>
      <c r="Q292" s="550" t="n">
        <v>1</v>
      </c>
      <c r="R292" s="558" t="n">
        <f aca="false">SUM(S292,T292,U292,V292)</f>
        <v>14683.305</v>
      </c>
      <c r="S292" s="558" t="n">
        <f aca="false">D292*G292*Q292</f>
        <v>14683.305</v>
      </c>
      <c r="T292" s="558"/>
      <c r="U292" s="558"/>
      <c r="V292" s="558"/>
      <c r="AC292" s="303"/>
      <c r="AD292" s="474"/>
    </row>
    <row r="293" customFormat="false" ht="15.75" hidden="false" customHeight="false" outlineLevel="1" collapsed="false">
      <c r="A293" s="605" t="s">
        <v>1121</v>
      </c>
      <c r="B293" s="522" t="n">
        <f aca="false">$W$1</f>
        <v>2025</v>
      </c>
      <c r="C293" s="709"/>
      <c r="D293" s="540" t="n">
        <v>5378.5</v>
      </c>
      <c r="E293" s="541" t="s">
        <v>1093</v>
      </c>
      <c r="F293" s="607" t="s">
        <v>1064</v>
      </c>
      <c r="G293" s="540" t="n">
        <v>2.73</v>
      </c>
      <c r="H293" s="522" t="s">
        <v>1065</v>
      </c>
      <c r="I293" s="700"/>
      <c r="J293" s="541"/>
      <c r="K293" s="190"/>
      <c r="L293" s="541"/>
      <c r="M293" s="554"/>
      <c r="N293" s="701"/>
      <c r="O293" s="557"/>
      <c r="P293" s="556"/>
      <c r="Q293" s="550" t="n">
        <v>6</v>
      </c>
      <c r="R293" s="558" t="n">
        <f aca="false">SUM(S293,T293,U293,V293)</f>
        <v>88099.83</v>
      </c>
      <c r="S293" s="558" t="n">
        <f aca="false">D293*G293*Q293</f>
        <v>88099.83</v>
      </c>
      <c r="T293" s="558"/>
      <c r="U293" s="558"/>
      <c r="V293" s="558"/>
    </row>
    <row r="294" customFormat="false" ht="15.75" hidden="false" customHeight="false" outlineLevel="1" collapsed="false">
      <c r="A294" s="605" t="s">
        <v>1159</v>
      </c>
      <c r="B294" s="522" t="n">
        <f aca="false">$W$1</f>
        <v>2025</v>
      </c>
      <c r="C294" s="709"/>
      <c r="D294" s="540" t="n">
        <v>5378.5</v>
      </c>
      <c r="E294" s="541" t="s">
        <v>1093</v>
      </c>
      <c r="F294" s="607" t="s">
        <v>1064</v>
      </c>
      <c r="G294" s="540" t="n">
        <v>2.73</v>
      </c>
      <c r="H294" s="522" t="s">
        <v>1065</v>
      </c>
      <c r="I294" s="710"/>
      <c r="J294" s="541"/>
      <c r="K294" s="190"/>
      <c r="L294" s="541"/>
      <c r="M294" s="554"/>
      <c r="N294" s="701"/>
      <c r="O294" s="557"/>
      <c r="P294" s="556"/>
      <c r="Q294" s="550" t="n">
        <v>3</v>
      </c>
      <c r="R294" s="558" t="n">
        <f aca="false">SUM(S294,T294,U294,V294)</f>
        <v>44049.955</v>
      </c>
      <c r="S294" s="558" t="n">
        <f aca="false">D294*G294*Q294+0.04</f>
        <v>44049.955</v>
      </c>
      <c r="T294" s="558"/>
      <c r="U294" s="558"/>
      <c r="V294" s="558"/>
    </row>
    <row r="295" customFormat="false" ht="15.75" hidden="false" customHeight="false" outlineLevel="0" collapsed="false">
      <c r="A295" s="708" t="s">
        <v>1200</v>
      </c>
      <c r="B295" s="560"/>
      <c r="C295" s="560"/>
      <c r="D295" s="711"/>
      <c r="E295" s="560"/>
      <c r="F295" s="560"/>
      <c r="G295" s="571"/>
      <c r="H295" s="560"/>
      <c r="I295" s="712"/>
      <c r="J295" s="560"/>
      <c r="K295" s="228"/>
      <c r="L295" s="560"/>
      <c r="M295" s="561"/>
      <c r="N295" s="707" t="s">
        <v>1201</v>
      </c>
      <c r="O295" s="564" t="n">
        <v>244</v>
      </c>
      <c r="P295" s="563" t="n">
        <v>225</v>
      </c>
      <c r="Q295" s="550"/>
      <c r="R295" s="657" t="n">
        <f aca="false">SUM(R299,R296,R302,R305)</f>
        <v>28183.38595</v>
      </c>
      <c r="S295" s="657" t="n">
        <f aca="false">SUM(S299,S296,S302,S305)</f>
        <v>28183.38595</v>
      </c>
      <c r="T295" s="657" t="n">
        <f aca="false">SUM(T299,T296,T302,T305)</f>
        <v>0</v>
      </c>
      <c r="U295" s="657" t="n">
        <f aca="false">SUM(U299,U296,U302,U305)</f>
        <v>0</v>
      </c>
      <c r="V295" s="657" t="n">
        <f aca="false">SUM(V299,V296,V302,V305)</f>
        <v>0</v>
      </c>
    </row>
    <row r="296" s="196" customFormat="true" ht="15.75" hidden="false" customHeight="false" outlineLevel="1" collapsed="false">
      <c r="A296" s="559" t="s">
        <v>1202</v>
      </c>
      <c r="B296" s="560"/>
      <c r="C296" s="560"/>
      <c r="D296" s="711"/>
      <c r="E296" s="560"/>
      <c r="F296" s="601"/>
      <c r="G296" s="560"/>
      <c r="H296" s="602"/>
      <c r="I296" s="603"/>
      <c r="J296" s="560"/>
      <c r="K296" s="672"/>
      <c r="L296" s="560"/>
      <c r="M296" s="561"/>
      <c r="N296" s="707"/>
      <c r="O296" s="564" t="n">
        <v>244</v>
      </c>
      <c r="P296" s="563" t="n">
        <v>225</v>
      </c>
      <c r="Q296" s="550"/>
      <c r="R296" s="657" t="n">
        <f aca="false">SUM(R297:R298)</f>
        <v>11814.95095</v>
      </c>
      <c r="S296" s="657" t="n">
        <f aca="false">SUM(S297:S298)</f>
        <v>11814.95095</v>
      </c>
      <c r="T296" s="657" t="n">
        <f aca="false">SUM(T297:T298)</f>
        <v>0</v>
      </c>
      <c r="U296" s="657" t="n">
        <f aca="false">SUM(U297:U298)</f>
        <v>0</v>
      </c>
      <c r="V296" s="657" t="n">
        <f aca="false">SUM(V297:V298)</f>
        <v>0</v>
      </c>
      <c r="AC296" s="228"/>
      <c r="AD296" s="228"/>
    </row>
    <row r="297" s="673" customFormat="true" ht="15.75" hidden="false" customHeight="false" outlineLevel="1" collapsed="false">
      <c r="A297" s="605" t="s">
        <v>1115</v>
      </c>
      <c r="B297" s="522" t="n">
        <f aca="false">$W$2</f>
        <v>2024</v>
      </c>
      <c r="C297" s="709"/>
      <c r="D297" s="540" t="n">
        <v>5378.5</v>
      </c>
      <c r="E297" s="541" t="s">
        <v>1093</v>
      </c>
      <c r="F297" s="607" t="s">
        <v>1064</v>
      </c>
      <c r="G297" s="619" t="n">
        <v>0.2167</v>
      </c>
      <c r="H297" s="522" t="s">
        <v>1065</v>
      </c>
      <c r="I297" s="700"/>
      <c r="J297" s="541"/>
      <c r="K297" s="190"/>
      <c r="L297" s="541"/>
      <c r="M297" s="554"/>
      <c r="N297" s="701"/>
      <c r="O297" s="557"/>
      <c r="P297" s="556"/>
      <c r="Q297" s="550" t="n">
        <v>1</v>
      </c>
      <c r="R297" s="558" t="n">
        <f aca="false">SUM(S297,T297,U297,V297)</f>
        <v>1165.52095</v>
      </c>
      <c r="S297" s="558" t="n">
        <f aca="false">D297*G297*Q297</f>
        <v>1165.52095</v>
      </c>
      <c r="T297" s="558"/>
      <c r="U297" s="558"/>
      <c r="V297" s="558"/>
      <c r="AC297" s="303"/>
      <c r="AD297" s="474"/>
    </row>
    <row r="298" customFormat="false" ht="15.75" hidden="false" customHeight="false" outlineLevel="1" collapsed="false">
      <c r="A298" s="605" t="s">
        <v>1129</v>
      </c>
      <c r="B298" s="522" t="n">
        <f aca="false">$W$1</f>
        <v>2025</v>
      </c>
      <c r="C298" s="709"/>
      <c r="D298" s="540" t="n">
        <v>5378.5</v>
      </c>
      <c r="E298" s="541" t="s">
        <v>1093</v>
      </c>
      <c r="F298" s="607" t="s">
        <v>1064</v>
      </c>
      <c r="G298" s="619" t="n">
        <v>0.22</v>
      </c>
      <c r="H298" s="522" t="s">
        <v>1065</v>
      </c>
      <c r="I298" s="700"/>
      <c r="J298" s="541"/>
      <c r="K298" s="190"/>
      <c r="L298" s="541"/>
      <c r="M298" s="554"/>
      <c r="N298" s="701"/>
      <c r="O298" s="557"/>
      <c r="P298" s="556"/>
      <c r="Q298" s="550" t="n">
        <v>9</v>
      </c>
      <c r="R298" s="558" t="n">
        <f aca="false">SUM(S298,T298,U298,V298)</f>
        <v>10649.43</v>
      </c>
      <c r="S298" s="558" t="n">
        <f aca="false">D298*G298*Q298</f>
        <v>10649.43</v>
      </c>
      <c r="T298" s="558"/>
      <c r="U298" s="558"/>
      <c r="V298" s="558"/>
    </row>
    <row r="299" customFormat="false" ht="15.75" hidden="false" customHeight="false" outlineLevel="1" collapsed="false">
      <c r="A299" s="559" t="s">
        <v>1203</v>
      </c>
      <c r="B299" s="560"/>
      <c r="C299" s="560"/>
      <c r="D299" s="711"/>
      <c r="E299" s="560"/>
      <c r="F299" s="601"/>
      <c r="G299" s="713"/>
      <c r="H299" s="602"/>
      <c r="I299" s="603"/>
      <c r="J299" s="560"/>
      <c r="K299" s="672"/>
      <c r="L299" s="560"/>
      <c r="M299" s="561"/>
      <c r="N299" s="707"/>
      <c r="O299" s="564" t="n">
        <v>244</v>
      </c>
      <c r="P299" s="563" t="n">
        <v>225</v>
      </c>
      <c r="Q299" s="550"/>
      <c r="R299" s="657" t="n">
        <f aca="false">SUM(R300:R301)</f>
        <v>16368.435</v>
      </c>
      <c r="S299" s="657" t="n">
        <f aca="false">SUM(S300:S301)</f>
        <v>16368.435</v>
      </c>
      <c r="T299" s="657" t="n">
        <f aca="false">SUM(T300:T301)</f>
        <v>0</v>
      </c>
      <c r="U299" s="657" t="n">
        <f aca="false">SUM(U300:U301)</f>
        <v>0</v>
      </c>
      <c r="V299" s="657" t="n">
        <f aca="false">SUM(V300:V301)</f>
        <v>0</v>
      </c>
    </row>
    <row r="300" s="673" customFormat="true" ht="15.75" hidden="false" customHeight="false" outlineLevel="1" collapsed="false">
      <c r="A300" s="605" t="s">
        <v>1115</v>
      </c>
      <c r="B300" s="522" t="n">
        <f aca="false">$W$2</f>
        <v>2024</v>
      </c>
      <c r="C300" s="709"/>
      <c r="D300" s="540" t="n">
        <v>5378.5</v>
      </c>
      <c r="E300" s="541" t="s">
        <v>1093</v>
      </c>
      <c r="F300" s="607" t="s">
        <v>1064</v>
      </c>
      <c r="G300" s="619" t="n">
        <v>0.26</v>
      </c>
      <c r="H300" s="522" t="s">
        <v>1065</v>
      </c>
      <c r="I300" s="700"/>
      <c r="J300" s="541"/>
      <c r="K300" s="190"/>
      <c r="L300" s="541"/>
      <c r="M300" s="554"/>
      <c r="N300" s="701"/>
      <c r="O300" s="557"/>
      <c r="P300" s="556"/>
      <c r="Q300" s="550" t="n">
        <v>1</v>
      </c>
      <c r="R300" s="558" t="n">
        <f aca="false">SUM(S300,T300,U300,V300)</f>
        <v>1362.36</v>
      </c>
      <c r="S300" s="558" t="n">
        <f aca="false">D300*G300*Q300-36.05</f>
        <v>1362.36</v>
      </c>
      <c r="T300" s="558"/>
      <c r="U300" s="558"/>
      <c r="V300" s="558"/>
      <c r="AC300" s="303"/>
      <c r="AD300" s="474"/>
    </row>
    <row r="301" customFormat="false" ht="15.75" hidden="false" customHeight="false" outlineLevel="1" collapsed="false">
      <c r="A301" s="605" t="s">
        <v>1129</v>
      </c>
      <c r="B301" s="522" t="n">
        <f aca="false">$W$1</f>
        <v>2025</v>
      </c>
      <c r="C301" s="709"/>
      <c r="D301" s="540" t="n">
        <v>5378.5</v>
      </c>
      <c r="E301" s="541" t="s">
        <v>1093</v>
      </c>
      <c r="F301" s="607" t="s">
        <v>1064</v>
      </c>
      <c r="G301" s="619" t="n">
        <v>0.31</v>
      </c>
      <c r="H301" s="522" t="s">
        <v>1065</v>
      </c>
      <c r="I301" s="700"/>
      <c r="J301" s="541"/>
      <c r="K301" s="190"/>
      <c r="L301" s="541"/>
      <c r="M301" s="554"/>
      <c r="N301" s="701"/>
      <c r="O301" s="557"/>
      <c r="P301" s="556"/>
      <c r="Q301" s="550" t="n">
        <v>9</v>
      </c>
      <c r="R301" s="558" t="n">
        <f aca="false">SUM(S301,T301,U301,V301)</f>
        <v>15006.075</v>
      </c>
      <c r="S301" s="558" t="n">
        <f aca="false">D301*G301*Q301-35.99+36.05</f>
        <v>15006.075</v>
      </c>
      <c r="T301" s="558"/>
      <c r="U301" s="558"/>
      <c r="V301" s="558"/>
    </row>
    <row r="302" customFormat="false" ht="15.75" hidden="false" customHeight="false" outlineLevel="1" collapsed="false">
      <c r="A302" s="559" t="s">
        <v>1204</v>
      </c>
      <c r="B302" s="560"/>
      <c r="C302" s="560"/>
      <c r="D302" s="711"/>
      <c r="E302" s="560"/>
      <c r="F302" s="601"/>
      <c r="G302" s="713"/>
      <c r="H302" s="602"/>
      <c r="I302" s="603"/>
      <c r="J302" s="560"/>
      <c r="K302" s="672"/>
      <c r="L302" s="560"/>
      <c r="M302" s="561"/>
      <c r="N302" s="707"/>
      <c r="O302" s="564" t="n">
        <v>244</v>
      </c>
      <c r="P302" s="563" t="n">
        <v>225</v>
      </c>
      <c r="Q302" s="550"/>
      <c r="R302" s="657" t="n">
        <f aca="false">SUM(R303:R304)</f>
        <v>0</v>
      </c>
      <c r="S302" s="657" t="n">
        <f aca="false">SUM(S303:S304)</f>
        <v>0</v>
      </c>
      <c r="T302" s="657" t="n">
        <f aca="false">SUM(T303:T304)</f>
        <v>0</v>
      </c>
      <c r="U302" s="657" t="n">
        <f aca="false">SUM(U303:U304)</f>
        <v>0</v>
      </c>
      <c r="V302" s="657" t="n">
        <f aca="false">SUM(V303:V304)</f>
        <v>0</v>
      </c>
    </row>
    <row r="303" s="673" customFormat="true" ht="15.75" hidden="false" customHeight="false" outlineLevel="1" collapsed="false">
      <c r="A303" s="605" t="s">
        <v>1115</v>
      </c>
      <c r="B303" s="522" t="n">
        <f aca="false">$W$2</f>
        <v>2024</v>
      </c>
      <c r="C303" s="709"/>
      <c r="D303" s="540"/>
      <c r="E303" s="541" t="s">
        <v>1093</v>
      </c>
      <c r="F303" s="607" t="s">
        <v>1064</v>
      </c>
      <c r="G303" s="619" t="n">
        <v>0.19</v>
      </c>
      <c r="H303" s="522" t="s">
        <v>1065</v>
      </c>
      <c r="I303" s="700"/>
      <c r="J303" s="541"/>
      <c r="K303" s="190"/>
      <c r="L303" s="541"/>
      <c r="M303" s="554"/>
      <c r="N303" s="701"/>
      <c r="O303" s="557"/>
      <c r="P303" s="556"/>
      <c r="Q303" s="550" t="n">
        <v>1</v>
      </c>
      <c r="R303" s="558" t="n">
        <f aca="false">SUM(S303,T303,U303,V303)</f>
        <v>0</v>
      </c>
      <c r="S303" s="558"/>
      <c r="T303" s="558"/>
      <c r="U303" s="558"/>
      <c r="V303" s="558"/>
      <c r="AC303" s="303"/>
      <c r="AD303" s="474"/>
    </row>
    <row r="304" customFormat="false" ht="15.75" hidden="false" customHeight="false" outlineLevel="1" collapsed="false">
      <c r="A304" s="605" t="s">
        <v>1129</v>
      </c>
      <c r="B304" s="522" t="n">
        <f aca="false">$W$1</f>
        <v>2025</v>
      </c>
      <c r="C304" s="709"/>
      <c r="D304" s="540"/>
      <c r="E304" s="541" t="s">
        <v>1093</v>
      </c>
      <c r="F304" s="607" t="s">
        <v>1064</v>
      </c>
      <c r="G304" s="619" t="n">
        <v>0.19</v>
      </c>
      <c r="H304" s="522" t="s">
        <v>1065</v>
      </c>
      <c r="I304" s="700"/>
      <c r="J304" s="541"/>
      <c r="K304" s="190"/>
      <c r="L304" s="541"/>
      <c r="M304" s="554"/>
      <c r="N304" s="701"/>
      <c r="O304" s="557"/>
      <c r="P304" s="556"/>
      <c r="Q304" s="550" t="n">
        <v>8</v>
      </c>
      <c r="R304" s="558" t="n">
        <f aca="false">SUM(S304,T304,U304,V304)</f>
        <v>0</v>
      </c>
      <c r="S304" s="558"/>
      <c r="T304" s="558"/>
      <c r="U304" s="558"/>
      <c r="V304" s="558"/>
    </row>
    <row r="305" customFormat="false" ht="15.75" hidden="false" customHeight="false" outlineLevel="1" collapsed="false">
      <c r="A305" s="559" t="s">
        <v>1205</v>
      </c>
      <c r="B305" s="560"/>
      <c r="C305" s="560"/>
      <c r="D305" s="711"/>
      <c r="E305" s="560"/>
      <c r="F305" s="601"/>
      <c r="G305" s="713"/>
      <c r="H305" s="602"/>
      <c r="I305" s="603"/>
      <c r="J305" s="560"/>
      <c r="K305" s="672"/>
      <c r="L305" s="560"/>
      <c r="M305" s="561"/>
      <c r="N305" s="707"/>
      <c r="O305" s="564" t="n">
        <v>244</v>
      </c>
      <c r="P305" s="563" t="n">
        <v>225</v>
      </c>
      <c r="Q305" s="550"/>
      <c r="R305" s="657" t="n">
        <f aca="false">SUM(R306:R307)</f>
        <v>0</v>
      </c>
      <c r="S305" s="657" t="n">
        <f aca="false">SUM(S306:S307)</f>
        <v>0</v>
      </c>
      <c r="T305" s="657" t="n">
        <f aca="false">SUM(T306:T307)</f>
        <v>0</v>
      </c>
      <c r="U305" s="657" t="n">
        <f aca="false">SUM(U306:U307)</f>
        <v>0</v>
      </c>
      <c r="V305" s="657" t="n">
        <f aca="false">SUM(V306:V307)</f>
        <v>0</v>
      </c>
    </row>
    <row r="306" s="673" customFormat="true" ht="15.75" hidden="false" customHeight="false" outlineLevel="1" collapsed="false">
      <c r="A306" s="605" t="s">
        <v>1115</v>
      </c>
      <c r="B306" s="522" t="n">
        <f aca="false">$W$2</f>
        <v>2024</v>
      </c>
      <c r="C306" s="709"/>
      <c r="D306" s="540"/>
      <c r="E306" s="541" t="s">
        <v>1093</v>
      </c>
      <c r="F306" s="607" t="s">
        <v>1064</v>
      </c>
      <c r="G306" s="619" t="n">
        <v>0.24</v>
      </c>
      <c r="H306" s="522" t="s">
        <v>1065</v>
      </c>
      <c r="I306" s="700"/>
      <c r="J306" s="541"/>
      <c r="K306" s="190"/>
      <c r="L306" s="541"/>
      <c r="M306" s="554"/>
      <c r="N306" s="701"/>
      <c r="O306" s="557"/>
      <c r="P306" s="556"/>
      <c r="Q306" s="550" t="n">
        <v>1</v>
      </c>
      <c r="R306" s="558" t="n">
        <f aca="false">SUM(S306,T306,U306,V306)</f>
        <v>0</v>
      </c>
      <c r="S306" s="558"/>
      <c r="T306" s="558"/>
      <c r="U306" s="558"/>
      <c r="V306" s="558"/>
      <c r="AC306" s="303"/>
      <c r="AD306" s="474"/>
    </row>
    <row r="307" customFormat="false" ht="15.75" hidden="false" customHeight="false" outlineLevel="1" collapsed="false">
      <c r="A307" s="605" t="s">
        <v>1129</v>
      </c>
      <c r="B307" s="522" t="n">
        <f aca="false">$W$1</f>
        <v>2025</v>
      </c>
      <c r="C307" s="709"/>
      <c r="D307" s="540"/>
      <c r="E307" s="541" t="s">
        <v>1093</v>
      </c>
      <c r="F307" s="607" t="s">
        <v>1064</v>
      </c>
      <c r="G307" s="619" t="n">
        <v>0.24</v>
      </c>
      <c r="H307" s="522" t="s">
        <v>1065</v>
      </c>
      <c r="I307" s="700"/>
      <c r="J307" s="541"/>
      <c r="K307" s="190"/>
      <c r="L307" s="541"/>
      <c r="M307" s="554"/>
      <c r="N307" s="701"/>
      <c r="O307" s="557"/>
      <c r="P307" s="556"/>
      <c r="Q307" s="550" t="n">
        <v>8</v>
      </c>
      <c r="R307" s="558" t="n">
        <f aca="false">SUM(S307,T307,U307,V307)</f>
        <v>0</v>
      </c>
      <c r="S307" s="558"/>
      <c r="T307" s="558"/>
      <c r="U307" s="558"/>
      <c r="V307" s="558"/>
    </row>
    <row r="308" customFormat="false" ht="15.75" hidden="false" customHeight="false" outlineLevel="0" collapsed="false">
      <c r="A308" s="559" t="s">
        <v>1206</v>
      </c>
      <c r="B308" s="560"/>
      <c r="C308" s="560"/>
      <c r="D308" s="711"/>
      <c r="E308" s="560"/>
      <c r="F308" s="601"/>
      <c r="G308" s="560"/>
      <c r="H308" s="602"/>
      <c r="I308" s="603"/>
      <c r="J308" s="560"/>
      <c r="K308" s="672"/>
      <c r="L308" s="560"/>
      <c r="M308" s="561"/>
      <c r="N308" s="707"/>
      <c r="O308" s="564" t="n">
        <v>244</v>
      </c>
      <c r="P308" s="563" t="n">
        <v>225</v>
      </c>
      <c r="Q308" s="550"/>
      <c r="R308" s="551" t="n">
        <f aca="false">SUM(R309)</f>
        <v>0</v>
      </c>
      <c r="S308" s="551" t="n">
        <f aca="false">SUM(S309)</f>
        <v>0</v>
      </c>
      <c r="T308" s="551" t="n">
        <f aca="false">SUM(T309)</f>
        <v>0</v>
      </c>
      <c r="U308" s="551" t="n">
        <f aca="false">SUM(U309)</f>
        <v>0</v>
      </c>
      <c r="V308" s="551" t="n">
        <f aca="false">SUM(V309)</f>
        <v>0</v>
      </c>
    </row>
    <row r="309" s="673" customFormat="true" ht="15.75" hidden="false" customHeight="false" outlineLevel="1" collapsed="false">
      <c r="A309" s="552"/>
      <c r="B309" s="541"/>
      <c r="C309" s="541"/>
      <c r="D309" s="540"/>
      <c r="E309" s="541" t="s">
        <v>1149</v>
      </c>
      <c r="F309" s="607" t="s">
        <v>1064</v>
      </c>
      <c r="G309" s="540" t="n">
        <v>7500</v>
      </c>
      <c r="H309" s="522" t="s">
        <v>1065</v>
      </c>
      <c r="I309" s="700"/>
      <c r="J309" s="541"/>
      <c r="K309" s="190"/>
      <c r="L309" s="541"/>
      <c r="M309" s="554"/>
      <c r="N309" s="701"/>
      <c r="O309" s="557"/>
      <c r="P309" s="556"/>
      <c r="Q309" s="550"/>
      <c r="R309" s="558" t="n">
        <f aca="false">SUM(S309,T309,U309,V309)</f>
        <v>0</v>
      </c>
      <c r="S309" s="558"/>
      <c r="T309" s="558"/>
      <c r="U309" s="558"/>
      <c r="V309" s="558"/>
      <c r="AC309" s="303"/>
      <c r="AD309" s="474"/>
    </row>
    <row r="310" customFormat="false" ht="15.75" hidden="false" customHeight="false" outlineLevel="0" collapsed="false">
      <c r="A310" s="559" t="s">
        <v>1207</v>
      </c>
      <c r="B310" s="560"/>
      <c r="C310" s="560"/>
      <c r="D310" s="711"/>
      <c r="E310" s="560"/>
      <c r="F310" s="601"/>
      <c r="G310" s="560"/>
      <c r="H310" s="602"/>
      <c r="I310" s="603"/>
      <c r="J310" s="560"/>
      <c r="K310" s="228"/>
      <c r="L310" s="714"/>
      <c r="M310" s="707" t="s">
        <v>1208</v>
      </c>
      <c r="N310" s="707" t="s">
        <v>1209</v>
      </c>
      <c r="O310" s="564" t="n">
        <v>244</v>
      </c>
      <c r="P310" s="563" t="n">
        <v>225</v>
      </c>
      <c r="Q310" s="715"/>
      <c r="R310" s="657" t="n">
        <f aca="false">SUM(R311:R313)</f>
        <v>8111.84</v>
      </c>
      <c r="S310" s="657" t="n">
        <f aca="false">SUM(S311:S313)</f>
        <v>8111.84</v>
      </c>
      <c r="T310" s="657" t="n">
        <f aca="false">SUM(T311:T313)</f>
        <v>0</v>
      </c>
      <c r="U310" s="657" t="n">
        <f aca="false">SUM(U311:U313)</f>
        <v>0</v>
      </c>
      <c r="V310" s="657" t="n">
        <f aca="false">SUM(V311:V313)</f>
        <v>0</v>
      </c>
      <c r="AD310" s="313"/>
      <c r="AE310" s="311"/>
      <c r="AF310" s="314"/>
    </row>
    <row r="311" s="196" customFormat="true" ht="15.75" hidden="false" customHeight="false" outlineLevel="1" collapsed="false">
      <c r="A311" s="605" t="s">
        <v>1115</v>
      </c>
      <c r="B311" s="522" t="n">
        <f aca="false">$W$2</f>
        <v>2024</v>
      </c>
      <c r="C311" s="540"/>
      <c r="D311" s="540"/>
      <c r="E311" s="522" t="s">
        <v>1065</v>
      </c>
      <c r="F311" s="607" t="s">
        <v>1064</v>
      </c>
      <c r="G311" s="606" t="n">
        <v>1.79</v>
      </c>
      <c r="H311" s="704"/>
      <c r="I311" s="541" t="s">
        <v>1210</v>
      </c>
      <c r="J311" s="541"/>
      <c r="K311" s="716" t="n">
        <v>336</v>
      </c>
      <c r="L311" s="541" t="s">
        <v>1211</v>
      </c>
      <c r="M311" s="717"/>
      <c r="N311" s="718"/>
      <c r="O311" s="719"/>
      <c r="P311" s="720"/>
      <c r="Q311" s="550" t="n">
        <v>1</v>
      </c>
      <c r="R311" s="558" t="n">
        <f aca="false">SUM(S311,T311,U311,V311)</f>
        <v>737.44</v>
      </c>
      <c r="S311" s="558" t="n">
        <f aca="false">G311*K311*Q311+136</f>
        <v>737.44</v>
      </c>
      <c r="T311" s="558"/>
      <c r="U311" s="558"/>
      <c r="V311" s="558"/>
      <c r="AB311" s="230"/>
      <c r="AC311" s="303"/>
      <c r="AD311" s="474"/>
    </row>
    <row r="312" customFormat="false" ht="15.75" hidden="false" customHeight="false" outlineLevel="1" collapsed="false">
      <c r="A312" s="605" t="s">
        <v>1212</v>
      </c>
      <c r="B312" s="522" t="n">
        <f aca="false">$W$1</f>
        <v>2025</v>
      </c>
      <c r="C312" s="540"/>
      <c r="D312" s="540"/>
      <c r="E312" s="522" t="s">
        <v>1065</v>
      </c>
      <c r="F312" s="607" t="s">
        <v>1064</v>
      </c>
      <c r="G312" s="606" t="n">
        <v>1.79</v>
      </c>
      <c r="H312" s="704"/>
      <c r="I312" s="541" t="s">
        <v>1210</v>
      </c>
      <c r="J312" s="541"/>
      <c r="K312" s="716" t="n">
        <v>336</v>
      </c>
      <c r="L312" s="541" t="s">
        <v>1211</v>
      </c>
      <c r="M312" s="717"/>
      <c r="N312" s="718"/>
      <c r="O312" s="719"/>
      <c r="P312" s="720"/>
      <c r="Q312" s="550" t="n">
        <v>9</v>
      </c>
      <c r="R312" s="558" t="n">
        <f aca="false">SUM(S312,T312,U312,V312)</f>
        <v>6636.96</v>
      </c>
      <c r="S312" s="558" t="n">
        <f aca="false">(G312*K312+136)*Q312</f>
        <v>6636.96</v>
      </c>
      <c r="T312" s="558"/>
      <c r="U312" s="558"/>
      <c r="V312" s="558"/>
    </row>
    <row r="313" customFormat="false" ht="15.75" hidden="false" customHeight="false" outlineLevel="1" collapsed="false">
      <c r="A313" s="605" t="s">
        <v>1213</v>
      </c>
      <c r="B313" s="522" t="n">
        <f aca="false">$W$1</f>
        <v>2025</v>
      </c>
      <c r="C313" s="540"/>
      <c r="D313" s="540"/>
      <c r="E313" s="522" t="s">
        <v>1065</v>
      </c>
      <c r="F313" s="607" t="s">
        <v>1064</v>
      </c>
      <c r="G313" s="606" t="n">
        <v>1.79</v>
      </c>
      <c r="H313" s="704"/>
      <c r="I313" s="541" t="s">
        <v>1210</v>
      </c>
      <c r="J313" s="541"/>
      <c r="K313" s="716" t="n">
        <v>336</v>
      </c>
      <c r="L313" s="541" t="s">
        <v>1211</v>
      </c>
      <c r="M313" s="717"/>
      <c r="N313" s="718"/>
      <c r="O313" s="719"/>
      <c r="P313" s="720"/>
      <c r="Q313" s="550" t="n">
        <v>1</v>
      </c>
      <c r="R313" s="558" t="n">
        <f aca="false">SUM(S313,T313,U313,V313)</f>
        <v>737.44</v>
      </c>
      <c r="S313" s="558" t="n">
        <f aca="false">(G313*K313+136)*Q313</f>
        <v>737.44</v>
      </c>
      <c r="T313" s="558"/>
      <c r="U313" s="558"/>
      <c r="V313" s="558"/>
    </row>
    <row r="314" customFormat="false" ht="15.75" hidden="false" customHeight="false" outlineLevel="0" collapsed="false">
      <c r="A314" s="559" t="s">
        <v>1214</v>
      </c>
      <c r="B314" s="560"/>
      <c r="C314" s="560"/>
      <c r="D314" s="711"/>
      <c r="E314" s="560"/>
      <c r="F314" s="601"/>
      <c r="G314" s="560"/>
      <c r="H314" s="602"/>
      <c r="I314" s="603"/>
      <c r="J314" s="560"/>
      <c r="K314" s="228"/>
      <c r="L314" s="560"/>
      <c r="M314" s="561" t="s">
        <v>1215</v>
      </c>
      <c r="N314" s="707" t="s">
        <v>528</v>
      </c>
      <c r="O314" s="564" t="n">
        <v>244</v>
      </c>
      <c r="P314" s="563" t="n">
        <v>225</v>
      </c>
      <c r="Q314" s="550"/>
      <c r="R314" s="657" t="n">
        <f aca="false">SUM(R315:R317)</f>
        <v>13500</v>
      </c>
      <c r="S314" s="657" t="n">
        <f aca="false">SUM(S315:S317)</f>
        <v>13500</v>
      </c>
      <c r="T314" s="657" t="n">
        <f aca="false">SUM(T315:T317)</f>
        <v>0</v>
      </c>
      <c r="U314" s="657" t="n">
        <f aca="false">SUM(U315:U317)</f>
        <v>0</v>
      </c>
      <c r="V314" s="657" t="n">
        <f aca="false">SUM(V315:V317)</f>
        <v>0</v>
      </c>
      <c r="AD314" s="303"/>
      <c r="AE314" s="206"/>
      <c r="AF314" s="206"/>
    </row>
    <row r="315" s="196" customFormat="true" ht="15.75" hidden="false" customHeight="false" outlineLevel="1" collapsed="false">
      <c r="A315" s="605" t="s">
        <v>1115</v>
      </c>
      <c r="B315" s="522" t="n">
        <f aca="false">$W$2</f>
        <v>2024</v>
      </c>
      <c r="C315" s="709"/>
      <c r="D315" s="540" t="n">
        <v>1500</v>
      </c>
      <c r="E315" s="522" t="s">
        <v>1065</v>
      </c>
      <c r="F315" s="607" t="s">
        <v>1064</v>
      </c>
      <c r="G315" s="540" t="n">
        <v>1</v>
      </c>
      <c r="H315" s="541" t="s">
        <v>1216</v>
      </c>
      <c r="I315" s="700"/>
      <c r="J315" s="541"/>
      <c r="K315" s="190"/>
      <c r="L315" s="541"/>
      <c r="M315" s="554"/>
      <c r="N315" s="701"/>
      <c r="O315" s="557"/>
      <c r="P315" s="556"/>
      <c r="Q315" s="550" t="n">
        <v>1</v>
      </c>
      <c r="R315" s="558" t="n">
        <f aca="false">SUM(S315,T315,U315,V315)</f>
        <v>1500</v>
      </c>
      <c r="S315" s="558" t="n">
        <f aca="false">D315*G315*Q315</f>
        <v>1500</v>
      </c>
      <c r="T315" s="558"/>
      <c r="U315" s="558"/>
      <c r="V315" s="558"/>
      <c r="AC315" s="303"/>
      <c r="AD315" s="474"/>
    </row>
    <row r="316" customFormat="false" ht="15.75" hidden="false" customHeight="false" outlineLevel="1" collapsed="false">
      <c r="A316" s="605" t="s">
        <v>1121</v>
      </c>
      <c r="B316" s="522" t="n">
        <f aca="false">$W$1</f>
        <v>2025</v>
      </c>
      <c r="C316" s="709"/>
      <c r="D316" s="540" t="n">
        <v>1500</v>
      </c>
      <c r="E316" s="522" t="s">
        <v>1065</v>
      </c>
      <c r="F316" s="607" t="s">
        <v>1064</v>
      </c>
      <c r="G316" s="540" t="n">
        <v>1</v>
      </c>
      <c r="H316" s="541" t="s">
        <v>1216</v>
      </c>
      <c r="I316" s="700"/>
      <c r="J316" s="541"/>
      <c r="K316" s="190"/>
      <c r="L316" s="541"/>
      <c r="M316" s="554"/>
      <c r="N316" s="701"/>
      <c r="O316" s="557"/>
      <c r="P316" s="556"/>
      <c r="Q316" s="550" t="n">
        <v>8</v>
      </c>
      <c r="R316" s="558" t="n">
        <f aca="false">SUM(S316,T316,U316,V316)</f>
        <v>12000</v>
      </c>
      <c r="S316" s="558" t="n">
        <f aca="false">D316*G316*Q316</f>
        <v>12000</v>
      </c>
      <c r="T316" s="558"/>
      <c r="U316" s="558"/>
      <c r="V316" s="558"/>
    </row>
    <row r="317" customFormat="false" ht="15.75" hidden="false" customHeight="false" outlineLevel="1" collapsed="false">
      <c r="A317" s="605" t="s">
        <v>1159</v>
      </c>
      <c r="B317" s="522" t="n">
        <f aca="false">$W$1</f>
        <v>2025</v>
      </c>
      <c r="C317" s="709"/>
      <c r="D317" s="540" t="n">
        <v>1500</v>
      </c>
      <c r="E317" s="522" t="s">
        <v>1065</v>
      </c>
      <c r="F317" s="607" t="s">
        <v>1064</v>
      </c>
      <c r="G317" s="540" t="n">
        <v>1</v>
      </c>
      <c r="H317" s="541" t="s">
        <v>1216</v>
      </c>
      <c r="I317" s="700"/>
      <c r="J317" s="541"/>
      <c r="K317" s="190"/>
      <c r="L317" s="541"/>
      <c r="M317" s="554"/>
      <c r="N317" s="701"/>
      <c r="O317" s="557"/>
      <c r="P317" s="556"/>
      <c r="Q317" s="550"/>
      <c r="R317" s="558" t="n">
        <f aca="false">SUM(S317,T317,U317,V317)</f>
        <v>0</v>
      </c>
      <c r="S317" s="558" t="n">
        <f aca="false">D317*G317*Q317</f>
        <v>0</v>
      </c>
      <c r="T317" s="558"/>
      <c r="U317" s="558"/>
      <c r="V317" s="558"/>
    </row>
    <row r="318" customFormat="false" ht="15.75" hidden="false" customHeight="false" outlineLevel="0" collapsed="false">
      <c r="A318" s="559" t="s">
        <v>1217</v>
      </c>
      <c r="B318" s="560"/>
      <c r="C318" s="560"/>
      <c r="D318" s="711"/>
      <c r="E318" s="560"/>
      <c r="F318" s="560"/>
      <c r="G318" s="711"/>
      <c r="H318" s="560"/>
      <c r="I318" s="712"/>
      <c r="J318" s="560"/>
      <c r="K318" s="672"/>
      <c r="L318" s="560"/>
      <c r="M318" s="561"/>
      <c r="N318" s="707" t="s">
        <v>564</v>
      </c>
      <c r="O318" s="564" t="n">
        <v>244</v>
      </c>
      <c r="P318" s="563" t="n">
        <v>225</v>
      </c>
      <c r="Q318" s="550"/>
      <c r="R318" s="551" t="n">
        <f aca="false">SUM(R319,R322,R326)</f>
        <v>65280</v>
      </c>
      <c r="S318" s="551" t="n">
        <f aca="false">SUM(S319,S322,S326)</f>
        <v>65280</v>
      </c>
      <c r="T318" s="551" t="n">
        <f aca="false">SUM(T319,T322,T326)</f>
        <v>0</v>
      </c>
      <c r="U318" s="551" t="n">
        <f aca="false">SUM(U319,U322,U326)</f>
        <v>0</v>
      </c>
      <c r="V318" s="551" t="n">
        <f aca="false">SUM(V319,V322,V326)</f>
        <v>0</v>
      </c>
    </row>
    <row r="319" s="673" customFormat="true" ht="15.75" hidden="false" customHeight="false" outlineLevel="1" collapsed="false">
      <c r="A319" s="721" t="s">
        <v>1218</v>
      </c>
      <c r="B319" s="722"/>
      <c r="C319" s="723"/>
      <c r="D319" s="711"/>
      <c r="E319" s="560"/>
      <c r="F319" s="601"/>
      <c r="G319" s="560"/>
      <c r="H319" s="602"/>
      <c r="I319" s="603"/>
      <c r="J319" s="560"/>
      <c r="K319" s="672"/>
      <c r="L319" s="560"/>
      <c r="M319" s="561"/>
      <c r="N319" s="707"/>
      <c r="O319" s="564" t="n">
        <v>244</v>
      </c>
      <c r="P319" s="563" t="n">
        <v>225</v>
      </c>
      <c r="Q319" s="550"/>
      <c r="R319" s="657" t="n">
        <f aca="false">SUM(R320:R321)</f>
        <v>4644</v>
      </c>
      <c r="S319" s="657" t="n">
        <f aca="false">SUM(S320:S321)</f>
        <v>4644</v>
      </c>
      <c r="T319" s="657" t="n">
        <f aca="false">SUM(T320:T321)</f>
        <v>0</v>
      </c>
      <c r="U319" s="657" t="n">
        <f aca="false">SUM(U320:U321)</f>
        <v>0</v>
      </c>
      <c r="V319" s="657" t="n">
        <f aca="false">SUM(V320:V321)</f>
        <v>0</v>
      </c>
      <c r="AC319" s="672"/>
      <c r="AD319" s="672"/>
    </row>
    <row r="320" s="673" customFormat="true" ht="15.75" hidden="false" customHeight="false" outlineLevel="1" collapsed="false">
      <c r="A320" s="605" t="s">
        <v>1115</v>
      </c>
      <c r="B320" s="522" t="n">
        <f aca="false">$W$2</f>
        <v>2024</v>
      </c>
      <c r="C320" s="724"/>
      <c r="D320" s="540" t="n">
        <v>6</v>
      </c>
      <c r="E320" s="541" t="s">
        <v>1149</v>
      </c>
      <c r="F320" s="607" t="s">
        <v>1064</v>
      </c>
      <c r="G320" s="540" t="n">
        <v>86</v>
      </c>
      <c r="H320" s="522" t="s">
        <v>1065</v>
      </c>
      <c r="I320" s="712"/>
      <c r="J320" s="560"/>
      <c r="K320" s="672"/>
      <c r="L320" s="560"/>
      <c r="M320" s="561"/>
      <c r="N320" s="707"/>
      <c r="O320" s="564"/>
      <c r="P320" s="563"/>
      <c r="Q320" s="550" t="n">
        <v>1</v>
      </c>
      <c r="R320" s="558" t="n">
        <f aca="false">SUM(S320,T320,U320,V320)</f>
        <v>516</v>
      </c>
      <c r="S320" s="558" t="n">
        <f aca="false">D320*G320*Q320</f>
        <v>516</v>
      </c>
      <c r="T320" s="558"/>
      <c r="U320" s="558"/>
      <c r="V320" s="558"/>
      <c r="AC320" s="303"/>
      <c r="AD320" s="474"/>
    </row>
    <row r="321" s="673" customFormat="true" ht="15.75" hidden="false" customHeight="false" outlineLevel="1" collapsed="false">
      <c r="A321" s="605" t="s">
        <v>1129</v>
      </c>
      <c r="B321" s="522" t="n">
        <f aca="false">$W$1</f>
        <v>2025</v>
      </c>
      <c r="C321" s="540"/>
      <c r="D321" s="540" t="n">
        <v>6</v>
      </c>
      <c r="E321" s="541" t="s">
        <v>1149</v>
      </c>
      <c r="F321" s="607" t="s">
        <v>1064</v>
      </c>
      <c r="G321" s="540" t="n">
        <v>86</v>
      </c>
      <c r="H321" s="522" t="s">
        <v>1065</v>
      </c>
      <c r="I321" s="540"/>
      <c r="J321" s="522" t="s">
        <v>1065</v>
      </c>
      <c r="K321" s="540"/>
      <c r="L321" s="522" t="s">
        <v>1065</v>
      </c>
      <c r="M321" s="561"/>
      <c r="N321" s="707"/>
      <c r="O321" s="564"/>
      <c r="P321" s="563"/>
      <c r="Q321" s="550" t="n">
        <v>8</v>
      </c>
      <c r="R321" s="558" t="n">
        <f aca="false">SUM(S321,T321,U321,V321)</f>
        <v>4128</v>
      </c>
      <c r="S321" s="558" t="n">
        <f aca="false">D321*G321*Q321</f>
        <v>4128</v>
      </c>
      <c r="T321" s="558"/>
      <c r="U321" s="558"/>
      <c r="V321" s="558"/>
      <c r="AC321" s="303"/>
      <c r="AD321" s="474"/>
    </row>
    <row r="322" s="673" customFormat="true" ht="15.75" hidden="false" customHeight="false" outlineLevel="1" collapsed="false">
      <c r="A322" s="721" t="s">
        <v>1219</v>
      </c>
      <c r="B322" s="722"/>
      <c r="C322" s="723"/>
      <c r="D322" s="711"/>
      <c r="E322" s="560"/>
      <c r="F322" s="601"/>
      <c r="G322" s="560"/>
      <c r="H322" s="602" t="s">
        <v>1220</v>
      </c>
      <c r="I322" s="603"/>
      <c r="J322" s="560"/>
      <c r="K322" s="672"/>
      <c r="L322" s="560"/>
      <c r="M322" s="561"/>
      <c r="N322" s="707"/>
      <c r="O322" s="564" t="n">
        <v>244</v>
      </c>
      <c r="P322" s="563" t="n">
        <v>225</v>
      </c>
      <c r="Q322" s="550"/>
      <c r="R322" s="657" t="n">
        <f aca="false">SUM(R323:R325)</f>
        <v>27804</v>
      </c>
      <c r="S322" s="657" t="n">
        <f aca="false">SUM(S323:S325)</f>
        <v>27804</v>
      </c>
      <c r="T322" s="657" t="n">
        <f aca="false">SUM(T323:T325)</f>
        <v>0</v>
      </c>
      <c r="U322" s="657" t="n">
        <f aca="false">SUM(U323:U325)</f>
        <v>0</v>
      </c>
      <c r="V322" s="657" t="n">
        <f aca="false">SUM(V323:V325)</f>
        <v>0</v>
      </c>
      <c r="AC322" s="303"/>
      <c r="AD322" s="474"/>
    </row>
    <row r="323" s="673" customFormat="true" ht="15.75" hidden="false" customHeight="false" outlineLevel="1" collapsed="false">
      <c r="A323" s="605" t="s">
        <v>1115</v>
      </c>
      <c r="B323" s="522" t="n">
        <f aca="false">$W$2</f>
        <v>2024</v>
      </c>
      <c r="C323" s="723"/>
      <c r="D323" s="540" t="n">
        <v>5</v>
      </c>
      <c r="E323" s="541" t="s">
        <v>1149</v>
      </c>
      <c r="F323" s="607" t="s">
        <v>1064</v>
      </c>
      <c r="G323" s="540" t="n">
        <v>576</v>
      </c>
      <c r="H323" s="522" t="s">
        <v>1065</v>
      </c>
      <c r="I323" s="540" t="n">
        <v>1</v>
      </c>
      <c r="J323" s="541" t="s">
        <v>1221</v>
      </c>
      <c r="K323" s="540" t="n">
        <v>206</v>
      </c>
      <c r="L323" s="522" t="s">
        <v>1065</v>
      </c>
      <c r="M323" s="561"/>
      <c r="N323" s="707"/>
      <c r="O323" s="564"/>
      <c r="P323" s="563"/>
      <c r="Q323" s="550" t="n">
        <v>1</v>
      </c>
      <c r="R323" s="558" t="n">
        <f aca="false">SUM(S323,T323,U323,V323)</f>
        <v>3086</v>
      </c>
      <c r="S323" s="558" t="n">
        <f aca="false">(D323*G323)+(I323*K323)*Q323</f>
        <v>3086</v>
      </c>
      <c r="T323" s="558"/>
      <c r="U323" s="558"/>
      <c r="V323" s="558"/>
      <c r="AC323" s="303"/>
      <c r="AD323" s="474"/>
    </row>
    <row r="324" s="673" customFormat="true" ht="15.75" hidden="false" customHeight="false" outlineLevel="1" collapsed="false">
      <c r="A324" s="605" t="s">
        <v>1222</v>
      </c>
      <c r="B324" s="522" t="n">
        <f aca="false">$W$1</f>
        <v>2025</v>
      </c>
      <c r="C324" s="723"/>
      <c r="D324" s="540" t="n">
        <v>5</v>
      </c>
      <c r="E324" s="541" t="s">
        <v>1149</v>
      </c>
      <c r="F324" s="607" t="s">
        <v>1064</v>
      </c>
      <c r="G324" s="540" t="n">
        <v>576</v>
      </c>
      <c r="H324" s="522" t="s">
        <v>1065</v>
      </c>
      <c r="I324" s="540" t="n">
        <v>1</v>
      </c>
      <c r="J324" s="541" t="s">
        <v>1221</v>
      </c>
      <c r="K324" s="540" t="n">
        <v>209.75</v>
      </c>
      <c r="L324" s="522" t="s">
        <v>1065</v>
      </c>
      <c r="M324" s="561"/>
      <c r="N324" s="707"/>
      <c r="O324" s="564"/>
      <c r="P324" s="563"/>
      <c r="Q324" s="550" t="n">
        <v>2</v>
      </c>
      <c r="R324" s="558" t="n">
        <f aca="false">SUM(S324,T324,U324,V324)</f>
        <v>6179.5</v>
      </c>
      <c r="S324" s="558" t="n">
        <f aca="false">((D324*G324)+(I324*K324))*Q324</f>
        <v>6179.5</v>
      </c>
      <c r="T324" s="558"/>
      <c r="U324" s="558"/>
      <c r="V324" s="558"/>
      <c r="AC324" s="303"/>
      <c r="AD324" s="474"/>
    </row>
    <row r="325" s="673" customFormat="true" ht="15.75" hidden="false" customHeight="false" outlineLevel="1" collapsed="false">
      <c r="A325" s="605" t="s">
        <v>1223</v>
      </c>
      <c r="B325" s="522" t="n">
        <f aca="false">$W$1</f>
        <v>2025</v>
      </c>
      <c r="C325" s="723"/>
      <c r="D325" s="540" t="n">
        <v>5</v>
      </c>
      <c r="E325" s="541" t="s">
        <v>1149</v>
      </c>
      <c r="F325" s="607" t="s">
        <v>1064</v>
      </c>
      <c r="G325" s="540" t="n">
        <v>576</v>
      </c>
      <c r="H325" s="522" t="s">
        <v>1065</v>
      </c>
      <c r="I325" s="540" t="n">
        <v>1</v>
      </c>
      <c r="J325" s="541" t="s">
        <v>1221</v>
      </c>
      <c r="K325" s="540" t="n">
        <v>209.75</v>
      </c>
      <c r="L325" s="522" t="s">
        <v>1065</v>
      </c>
      <c r="M325" s="561"/>
      <c r="N325" s="707"/>
      <c r="O325" s="564"/>
      <c r="P325" s="563"/>
      <c r="Q325" s="550" t="n">
        <v>6</v>
      </c>
      <c r="R325" s="558" t="n">
        <f aca="false">SUM(S325,T325,U325,V325)</f>
        <v>18538.5</v>
      </c>
      <c r="S325" s="558" t="n">
        <f aca="false">((D325*G325)+(I325*K325))*Q325</f>
        <v>18538.5</v>
      </c>
      <c r="T325" s="558"/>
      <c r="U325" s="558"/>
      <c r="V325" s="558"/>
      <c r="AC325" s="303"/>
      <c r="AD325" s="474"/>
    </row>
    <row r="326" s="673" customFormat="true" ht="15.75" hidden="false" customHeight="false" outlineLevel="1" collapsed="false">
      <c r="A326" s="721" t="s">
        <v>1224</v>
      </c>
      <c r="B326" s="722"/>
      <c r="C326" s="723"/>
      <c r="D326" s="711"/>
      <c r="E326" s="560"/>
      <c r="F326" s="601"/>
      <c r="G326" s="560"/>
      <c r="H326" s="602"/>
      <c r="I326" s="603"/>
      <c r="J326" s="560"/>
      <c r="K326" s="228"/>
      <c r="L326" s="560"/>
      <c r="M326" s="561"/>
      <c r="N326" s="707"/>
      <c r="O326" s="564" t="n">
        <v>244</v>
      </c>
      <c r="P326" s="563" t="n">
        <v>225</v>
      </c>
      <c r="Q326" s="550"/>
      <c r="R326" s="657" t="n">
        <f aca="false">SUM(R327:R328)</f>
        <v>32832</v>
      </c>
      <c r="S326" s="657" t="n">
        <f aca="false">SUM(S327:S328)</f>
        <v>32832</v>
      </c>
      <c r="T326" s="657" t="n">
        <f aca="false">SUM(T327:T328)</f>
        <v>0</v>
      </c>
      <c r="U326" s="657" t="n">
        <f aca="false">SUM(U327:U328)</f>
        <v>0</v>
      </c>
      <c r="V326" s="657" t="n">
        <f aca="false">SUM(V327:V328)</f>
        <v>0</v>
      </c>
      <c r="AC326" s="303"/>
      <c r="AD326" s="474"/>
    </row>
    <row r="327" s="196" customFormat="true" ht="15.75" hidden="false" customHeight="false" outlineLevel="1" collapsed="false">
      <c r="A327" s="605" t="s">
        <v>1115</v>
      </c>
      <c r="B327" s="522" t="n">
        <f aca="false">$W$2</f>
        <v>2024</v>
      </c>
      <c r="C327" s="723"/>
      <c r="D327" s="540" t="n">
        <v>16</v>
      </c>
      <c r="E327" s="541" t="s">
        <v>1149</v>
      </c>
      <c r="F327" s="607" t="s">
        <v>1064</v>
      </c>
      <c r="G327" s="540" t="n">
        <v>228</v>
      </c>
      <c r="H327" s="522" t="s">
        <v>1065</v>
      </c>
      <c r="I327" s="700"/>
      <c r="J327" s="541"/>
      <c r="K327" s="190"/>
      <c r="L327" s="541"/>
      <c r="M327" s="554"/>
      <c r="N327" s="701"/>
      <c r="O327" s="557"/>
      <c r="P327" s="556"/>
      <c r="Q327" s="550" t="n">
        <v>1</v>
      </c>
      <c r="R327" s="558" t="n">
        <f aca="false">SUM(S327,T327,U327,V327)</f>
        <v>3648</v>
      </c>
      <c r="S327" s="558" t="n">
        <f aca="false">D327*G327*Q327</f>
        <v>3648</v>
      </c>
      <c r="T327" s="558"/>
      <c r="U327" s="558"/>
      <c r="V327" s="558"/>
      <c r="AC327" s="303"/>
      <c r="AD327" s="474"/>
    </row>
    <row r="328" customFormat="false" ht="15.75" hidden="false" customHeight="false" outlineLevel="1" collapsed="false">
      <c r="A328" s="605" t="s">
        <v>1129</v>
      </c>
      <c r="B328" s="522" t="n">
        <f aca="false">$W$1</f>
        <v>2025</v>
      </c>
      <c r="C328" s="723"/>
      <c r="D328" s="540" t="n">
        <v>16</v>
      </c>
      <c r="E328" s="541" t="s">
        <v>1149</v>
      </c>
      <c r="F328" s="607" t="s">
        <v>1064</v>
      </c>
      <c r="G328" s="540" t="n">
        <v>228</v>
      </c>
      <c r="H328" s="522" t="s">
        <v>1065</v>
      </c>
      <c r="I328" s="700"/>
      <c r="J328" s="541"/>
      <c r="K328" s="190"/>
      <c r="L328" s="541"/>
      <c r="M328" s="554"/>
      <c r="N328" s="701"/>
      <c r="O328" s="557"/>
      <c r="P328" s="556"/>
      <c r="Q328" s="550" t="n">
        <v>8</v>
      </c>
      <c r="R328" s="558" t="n">
        <f aca="false">SUM(S328,T328,U328,V328)</f>
        <v>29184</v>
      </c>
      <c r="S328" s="558" t="n">
        <f aca="false">D328*G328*Q328</f>
        <v>29184</v>
      </c>
      <c r="T328" s="558"/>
      <c r="U328" s="558"/>
      <c r="V328" s="558"/>
    </row>
    <row r="329" customFormat="false" ht="15.75" hidden="false" customHeight="false" outlineLevel="0" collapsed="false">
      <c r="A329" s="559" t="s">
        <v>1225</v>
      </c>
      <c r="B329" s="560"/>
      <c r="C329" s="560"/>
      <c r="D329" s="711"/>
      <c r="E329" s="560"/>
      <c r="F329" s="601"/>
      <c r="G329" s="560"/>
      <c r="H329" s="602"/>
      <c r="I329" s="603"/>
      <c r="J329" s="560"/>
      <c r="K329" s="672"/>
      <c r="L329" s="560"/>
      <c r="M329" s="561"/>
      <c r="N329" s="707" t="s">
        <v>528</v>
      </c>
      <c r="O329" s="564" t="n">
        <v>244</v>
      </c>
      <c r="P329" s="563" t="n">
        <v>225</v>
      </c>
      <c r="Q329" s="550"/>
      <c r="R329" s="551" t="n">
        <f aca="false">SUM(R330)</f>
        <v>0</v>
      </c>
      <c r="S329" s="551" t="n">
        <f aca="false">SUM(S330)</f>
        <v>0</v>
      </c>
      <c r="T329" s="551" t="n">
        <f aca="false">SUM(T330)</f>
        <v>0</v>
      </c>
      <c r="U329" s="551" t="n">
        <f aca="false">SUM(U330)</f>
        <v>0</v>
      </c>
      <c r="V329" s="551" t="n">
        <f aca="false">SUM(V330)</f>
        <v>0</v>
      </c>
    </row>
    <row r="330" s="673" customFormat="true" ht="15.75" hidden="false" customHeight="false" outlineLevel="1" collapsed="false">
      <c r="A330" s="552"/>
      <c r="B330" s="541"/>
      <c r="C330" s="541"/>
      <c r="D330" s="540"/>
      <c r="E330" s="541" t="s">
        <v>1149</v>
      </c>
      <c r="F330" s="607" t="s">
        <v>1064</v>
      </c>
      <c r="G330" s="540" t="n">
        <v>600</v>
      </c>
      <c r="H330" s="522" t="s">
        <v>1065</v>
      </c>
      <c r="I330" s="700"/>
      <c r="J330" s="541"/>
      <c r="K330" s="190"/>
      <c r="L330" s="541"/>
      <c r="M330" s="554"/>
      <c r="N330" s="701"/>
      <c r="O330" s="557"/>
      <c r="P330" s="556"/>
      <c r="Q330" s="550"/>
      <c r="R330" s="558" t="n">
        <f aca="false">SUM(S330,T330,U330,V330)</f>
        <v>0</v>
      </c>
      <c r="S330" s="558"/>
      <c r="T330" s="558"/>
      <c r="U330" s="558"/>
      <c r="V330" s="558"/>
      <c r="AC330" s="303"/>
      <c r="AD330" s="474"/>
    </row>
    <row r="331" customFormat="false" ht="15.75" hidden="false" customHeight="false" outlineLevel="0" collapsed="false">
      <c r="A331" s="559" t="s">
        <v>1226</v>
      </c>
      <c r="B331" s="560"/>
      <c r="C331" s="560"/>
      <c r="D331" s="711"/>
      <c r="E331" s="560"/>
      <c r="F331" s="601"/>
      <c r="G331" s="560"/>
      <c r="H331" s="602"/>
      <c r="I331" s="603"/>
      <c r="J331" s="560"/>
      <c r="K331" s="228"/>
      <c r="L331" s="560"/>
      <c r="M331" s="561"/>
      <c r="N331" s="707" t="s">
        <v>528</v>
      </c>
      <c r="O331" s="564" t="n">
        <v>244</v>
      </c>
      <c r="P331" s="563" t="n">
        <v>225</v>
      </c>
      <c r="Q331" s="550"/>
      <c r="R331" s="551" t="n">
        <f aca="false">SUM(R332)</f>
        <v>0</v>
      </c>
      <c r="S331" s="551" t="n">
        <f aca="false">SUM(S332)</f>
        <v>0</v>
      </c>
      <c r="T331" s="551" t="n">
        <f aca="false">SUM(T332)</f>
        <v>0</v>
      </c>
      <c r="U331" s="551" t="n">
        <f aca="false">SUM(U332)</f>
        <v>0</v>
      </c>
      <c r="V331" s="551" t="n">
        <f aca="false">SUM(V332)</f>
        <v>0</v>
      </c>
    </row>
    <row r="332" s="196" customFormat="true" ht="15.75" hidden="false" customHeight="false" outlineLevel="1" collapsed="false">
      <c r="A332" s="552" t="s">
        <v>1227</v>
      </c>
      <c r="B332" s="541"/>
      <c r="C332" s="541"/>
      <c r="D332" s="540"/>
      <c r="E332" s="541" t="s">
        <v>1149</v>
      </c>
      <c r="F332" s="607" t="s">
        <v>1064</v>
      </c>
      <c r="G332" s="540" t="n">
        <v>822</v>
      </c>
      <c r="H332" s="522" t="s">
        <v>1065</v>
      </c>
      <c r="I332" s="700"/>
      <c r="J332" s="541"/>
      <c r="K332" s="190"/>
      <c r="L332" s="541"/>
      <c r="M332" s="554"/>
      <c r="N332" s="701"/>
      <c r="O332" s="557"/>
      <c r="P332" s="556"/>
      <c r="Q332" s="550"/>
      <c r="R332" s="558" t="n">
        <f aca="false">SUM(S332,T332,U332,V332)</f>
        <v>0</v>
      </c>
      <c r="S332" s="558"/>
      <c r="T332" s="558"/>
      <c r="U332" s="558"/>
      <c r="V332" s="558"/>
      <c r="AC332" s="303"/>
      <c r="AD332" s="474"/>
    </row>
    <row r="333" customFormat="false" ht="15.75" hidden="false" customHeight="false" outlineLevel="0" collapsed="false">
      <c r="A333" s="559" t="s">
        <v>1228</v>
      </c>
      <c r="B333" s="560"/>
      <c r="C333" s="560"/>
      <c r="D333" s="711"/>
      <c r="E333" s="560"/>
      <c r="F333" s="601"/>
      <c r="G333" s="560"/>
      <c r="H333" s="602"/>
      <c r="I333" s="603"/>
      <c r="J333" s="560"/>
      <c r="K333" s="228"/>
      <c r="L333" s="560"/>
      <c r="M333" s="561"/>
      <c r="N333" s="707" t="s">
        <v>528</v>
      </c>
      <c r="O333" s="564" t="n">
        <v>244</v>
      </c>
      <c r="P333" s="563" t="n">
        <v>225</v>
      </c>
      <c r="Q333" s="550"/>
      <c r="R333" s="551" t="n">
        <f aca="false">SUM(R334)</f>
        <v>0</v>
      </c>
      <c r="S333" s="551" t="n">
        <f aca="false">SUM(S334)</f>
        <v>0</v>
      </c>
      <c r="T333" s="551" t="n">
        <f aca="false">SUM(T334)</f>
        <v>0</v>
      </c>
      <c r="U333" s="551" t="n">
        <f aca="false">SUM(U334)</f>
        <v>0</v>
      </c>
      <c r="V333" s="551" t="n">
        <f aca="false">SUM(V334)</f>
        <v>0</v>
      </c>
    </row>
    <row r="334" s="196" customFormat="true" ht="15.75" hidden="false" customHeight="false" outlineLevel="1" collapsed="false">
      <c r="A334" s="552" t="s">
        <v>1227</v>
      </c>
      <c r="B334" s="541"/>
      <c r="C334" s="541"/>
      <c r="D334" s="540"/>
      <c r="E334" s="541" t="s">
        <v>1149</v>
      </c>
      <c r="F334" s="607" t="s">
        <v>1064</v>
      </c>
      <c r="G334" s="540" t="n">
        <f aca="false">5544/2</f>
        <v>2772</v>
      </c>
      <c r="H334" s="522" t="s">
        <v>1065</v>
      </c>
      <c r="I334" s="700"/>
      <c r="J334" s="541"/>
      <c r="K334" s="190"/>
      <c r="L334" s="541"/>
      <c r="M334" s="554"/>
      <c r="N334" s="701"/>
      <c r="O334" s="557"/>
      <c r="P334" s="556"/>
      <c r="Q334" s="550"/>
      <c r="R334" s="558" t="n">
        <f aca="false">SUM(S334,T334,U334,V334)</f>
        <v>0</v>
      </c>
      <c r="S334" s="558"/>
      <c r="T334" s="558"/>
      <c r="U334" s="558"/>
      <c r="V334" s="558"/>
      <c r="AC334" s="303"/>
      <c r="AD334" s="474"/>
    </row>
    <row r="335" customFormat="false" ht="15.75" hidden="false" customHeight="false" outlineLevel="0" collapsed="false">
      <c r="A335" s="559" t="s">
        <v>1229</v>
      </c>
      <c r="B335" s="560"/>
      <c r="C335" s="560"/>
      <c r="D335" s="711"/>
      <c r="E335" s="560"/>
      <c r="F335" s="601"/>
      <c r="G335" s="560"/>
      <c r="H335" s="602"/>
      <c r="I335" s="603"/>
      <c r="J335" s="560"/>
      <c r="K335" s="672"/>
      <c r="L335" s="560"/>
      <c r="M335" s="561"/>
      <c r="N335" s="707" t="s">
        <v>528</v>
      </c>
      <c r="O335" s="564" t="n">
        <v>244</v>
      </c>
      <c r="P335" s="563" t="n">
        <v>225</v>
      </c>
      <c r="Q335" s="550"/>
      <c r="R335" s="551" t="n">
        <f aca="false">SUM(R336:R340)</f>
        <v>0</v>
      </c>
      <c r="S335" s="551" t="n">
        <f aca="false">SUM(S336:S340)</f>
        <v>0</v>
      </c>
      <c r="T335" s="551" t="n">
        <f aca="false">SUM(T336:T340)</f>
        <v>0</v>
      </c>
      <c r="U335" s="551" t="n">
        <f aca="false">SUM(U336:U340)</f>
        <v>0</v>
      </c>
      <c r="V335" s="551" t="n">
        <f aca="false">SUM(V336:V340)</f>
        <v>0</v>
      </c>
    </row>
    <row r="336" s="673" customFormat="true" ht="15.75" hidden="false" customHeight="false" outlineLevel="1" collapsed="false">
      <c r="A336" s="552"/>
      <c r="B336" s="541"/>
      <c r="C336" s="541"/>
      <c r="D336" s="540"/>
      <c r="E336" s="541" t="s">
        <v>1149</v>
      </c>
      <c r="F336" s="607" t="s">
        <v>1064</v>
      </c>
      <c r="G336" s="540"/>
      <c r="H336" s="522" t="s">
        <v>1065</v>
      </c>
      <c r="I336" s="700"/>
      <c r="J336" s="541"/>
      <c r="K336" s="190"/>
      <c r="L336" s="541"/>
      <c r="M336" s="554"/>
      <c r="N336" s="701"/>
      <c r="O336" s="557"/>
      <c r="P336" s="556"/>
      <c r="Q336" s="550"/>
      <c r="R336" s="558" t="n">
        <f aca="false">SUM(S336,T336,U336,V336)</f>
        <v>0</v>
      </c>
      <c r="S336" s="558"/>
      <c r="T336" s="558"/>
      <c r="U336" s="558"/>
      <c r="V336" s="558"/>
      <c r="AC336" s="303"/>
      <c r="AD336" s="474"/>
    </row>
    <row r="337" customFormat="false" ht="15.75" hidden="false" customHeight="false" outlineLevel="1" collapsed="false">
      <c r="A337" s="552"/>
      <c r="B337" s="541"/>
      <c r="C337" s="541"/>
      <c r="D337" s="540"/>
      <c r="E337" s="541" t="s">
        <v>1149</v>
      </c>
      <c r="F337" s="607" t="s">
        <v>1064</v>
      </c>
      <c r="G337" s="540"/>
      <c r="H337" s="522" t="s">
        <v>1065</v>
      </c>
      <c r="I337" s="700"/>
      <c r="J337" s="541"/>
      <c r="K337" s="190"/>
      <c r="L337" s="541"/>
      <c r="M337" s="554"/>
      <c r="N337" s="701"/>
      <c r="O337" s="557"/>
      <c r="P337" s="556"/>
      <c r="Q337" s="550"/>
      <c r="R337" s="558" t="n">
        <f aca="false">SUM(S337,T337,U337,V337)</f>
        <v>0</v>
      </c>
      <c r="S337" s="558"/>
      <c r="T337" s="558"/>
      <c r="U337" s="558"/>
      <c r="V337" s="558"/>
    </row>
    <row r="338" customFormat="false" ht="15.75" hidden="false" customHeight="false" outlineLevel="1" collapsed="false">
      <c r="A338" s="552"/>
      <c r="B338" s="541"/>
      <c r="C338" s="541"/>
      <c r="D338" s="540"/>
      <c r="E338" s="541" t="s">
        <v>1149</v>
      </c>
      <c r="F338" s="607" t="s">
        <v>1064</v>
      </c>
      <c r="G338" s="540"/>
      <c r="H338" s="522" t="s">
        <v>1065</v>
      </c>
      <c r="I338" s="700"/>
      <c r="J338" s="541"/>
      <c r="K338" s="190"/>
      <c r="L338" s="541"/>
      <c r="M338" s="554"/>
      <c r="N338" s="701"/>
      <c r="O338" s="557"/>
      <c r="P338" s="556"/>
      <c r="Q338" s="550"/>
      <c r="R338" s="558" t="n">
        <f aca="false">SUM(S338,T338,U338,V338)</f>
        <v>0</v>
      </c>
      <c r="S338" s="558"/>
      <c r="T338" s="558"/>
      <c r="U338" s="558"/>
      <c r="V338" s="558"/>
    </row>
    <row r="339" customFormat="false" ht="15.75" hidden="false" customHeight="false" outlineLevel="1" collapsed="false">
      <c r="A339" s="552"/>
      <c r="B339" s="541"/>
      <c r="C339" s="541"/>
      <c r="D339" s="540"/>
      <c r="E339" s="541" t="s">
        <v>1149</v>
      </c>
      <c r="F339" s="607" t="s">
        <v>1064</v>
      </c>
      <c r="G339" s="540"/>
      <c r="H339" s="522" t="s">
        <v>1065</v>
      </c>
      <c r="I339" s="700"/>
      <c r="J339" s="541"/>
      <c r="K339" s="190"/>
      <c r="L339" s="541"/>
      <c r="M339" s="554"/>
      <c r="N339" s="701"/>
      <c r="O339" s="557"/>
      <c r="P339" s="556"/>
      <c r="Q339" s="550"/>
      <c r="R339" s="558" t="n">
        <f aca="false">SUM(S339,T339,U339,V339)</f>
        <v>0</v>
      </c>
      <c r="S339" s="558"/>
      <c r="T339" s="558"/>
      <c r="U339" s="558"/>
      <c r="V339" s="558"/>
    </row>
    <row r="340" customFormat="false" ht="15.75" hidden="false" customHeight="false" outlineLevel="1" collapsed="false">
      <c r="A340" s="552"/>
      <c r="B340" s="541"/>
      <c r="C340" s="541"/>
      <c r="D340" s="540"/>
      <c r="E340" s="541" t="s">
        <v>1149</v>
      </c>
      <c r="F340" s="607" t="s">
        <v>1064</v>
      </c>
      <c r="G340" s="540"/>
      <c r="H340" s="522" t="s">
        <v>1065</v>
      </c>
      <c r="I340" s="700"/>
      <c r="J340" s="541"/>
      <c r="K340" s="190"/>
      <c r="L340" s="541"/>
      <c r="M340" s="554"/>
      <c r="N340" s="701"/>
      <c r="O340" s="557"/>
      <c r="P340" s="556"/>
      <c r="Q340" s="550"/>
      <c r="R340" s="558" t="n">
        <f aca="false">SUM(S340,T340,U340,V340)</f>
        <v>0</v>
      </c>
      <c r="S340" s="558"/>
      <c r="T340" s="558"/>
      <c r="U340" s="558"/>
      <c r="V340" s="558"/>
    </row>
    <row r="341" customFormat="false" ht="15.75" hidden="false" customHeight="false" outlineLevel="0" collapsed="false">
      <c r="A341" s="559" t="s">
        <v>1230</v>
      </c>
      <c r="B341" s="560"/>
      <c r="C341" s="560"/>
      <c r="D341" s="711"/>
      <c r="E341" s="560"/>
      <c r="F341" s="601"/>
      <c r="G341" s="560"/>
      <c r="H341" s="602"/>
      <c r="I341" s="603"/>
      <c r="J341" s="560"/>
      <c r="K341" s="672"/>
      <c r="L341" s="560"/>
      <c r="M341" s="561" t="s">
        <v>560</v>
      </c>
      <c r="N341" s="707" t="s">
        <v>528</v>
      </c>
      <c r="O341" s="564" t="n">
        <v>244</v>
      </c>
      <c r="P341" s="563" t="n">
        <v>225</v>
      </c>
      <c r="Q341" s="550"/>
      <c r="R341" s="551" t="n">
        <f aca="false">SUM(R342)</f>
        <v>0</v>
      </c>
      <c r="S341" s="551" t="n">
        <f aca="false">SUM(S342)</f>
        <v>0</v>
      </c>
      <c r="T341" s="551" t="n">
        <f aca="false">SUM(T342)</f>
        <v>0</v>
      </c>
      <c r="U341" s="551" t="n">
        <f aca="false">SUM(U342)</f>
        <v>0</v>
      </c>
      <c r="V341" s="551" t="n">
        <f aca="false">SUM(V342)</f>
        <v>0</v>
      </c>
    </row>
    <row r="342" s="673" customFormat="true" ht="15.75" hidden="false" customHeight="false" outlineLevel="1" collapsed="false">
      <c r="A342" s="552"/>
      <c r="B342" s="541"/>
      <c r="C342" s="541"/>
      <c r="D342" s="540"/>
      <c r="E342" s="541" t="s">
        <v>1149</v>
      </c>
      <c r="F342" s="607" t="s">
        <v>1064</v>
      </c>
      <c r="G342" s="540" t="n">
        <f aca="false">137.16*1.2</f>
        <v>164.592</v>
      </c>
      <c r="H342" s="522" t="s">
        <v>1065</v>
      </c>
      <c r="I342" s="700"/>
      <c r="J342" s="541"/>
      <c r="K342" s="190"/>
      <c r="L342" s="541"/>
      <c r="M342" s="554"/>
      <c r="N342" s="701"/>
      <c r="O342" s="557"/>
      <c r="P342" s="556"/>
      <c r="Q342" s="550"/>
      <c r="R342" s="558" t="n">
        <f aca="false">SUM(S342,T342,U342,V342)</f>
        <v>0</v>
      </c>
      <c r="S342" s="558"/>
      <c r="T342" s="558"/>
      <c r="U342" s="558"/>
      <c r="V342" s="558"/>
      <c r="AC342" s="303"/>
      <c r="AD342" s="474"/>
    </row>
    <row r="343" customFormat="false" ht="15.75" hidden="false" customHeight="false" outlineLevel="0" collapsed="false">
      <c r="A343" s="559" t="s">
        <v>1231</v>
      </c>
      <c r="B343" s="560"/>
      <c r="C343" s="560"/>
      <c r="D343" s="711"/>
      <c r="E343" s="560"/>
      <c r="F343" s="601"/>
      <c r="G343" s="560"/>
      <c r="H343" s="602"/>
      <c r="I343" s="603"/>
      <c r="J343" s="560"/>
      <c r="K343" s="672"/>
      <c r="L343" s="560"/>
      <c r="M343" s="561"/>
      <c r="N343" s="707" t="s">
        <v>528</v>
      </c>
      <c r="O343" s="564" t="n">
        <v>244</v>
      </c>
      <c r="P343" s="563" t="n">
        <v>225</v>
      </c>
      <c r="Q343" s="550"/>
      <c r="R343" s="551" t="n">
        <f aca="false">SUM(R344)</f>
        <v>0</v>
      </c>
      <c r="S343" s="551" t="n">
        <f aca="false">SUM(S344)</f>
        <v>0</v>
      </c>
      <c r="T343" s="551" t="n">
        <f aca="false">SUM(T344)</f>
        <v>0</v>
      </c>
      <c r="U343" s="551" t="n">
        <f aca="false">SUM(U344)</f>
        <v>0</v>
      </c>
      <c r="V343" s="551" t="n">
        <f aca="false">SUM(V344)</f>
        <v>0</v>
      </c>
    </row>
    <row r="344" s="673" customFormat="true" ht="15.75" hidden="false" customHeight="false" outlineLevel="1" collapsed="false">
      <c r="A344" s="552"/>
      <c r="B344" s="541"/>
      <c r="C344" s="541"/>
      <c r="D344" s="540"/>
      <c r="E344" s="541" t="s">
        <v>1149</v>
      </c>
      <c r="F344" s="607" t="s">
        <v>1064</v>
      </c>
      <c r="G344" s="540" t="n">
        <v>450</v>
      </c>
      <c r="H344" s="522" t="s">
        <v>1118</v>
      </c>
      <c r="I344" s="709"/>
      <c r="J344" s="541" t="s">
        <v>1232</v>
      </c>
      <c r="K344" s="608"/>
      <c r="L344" s="522" t="s">
        <v>1065</v>
      </c>
      <c r="M344" s="538"/>
      <c r="N344" s="610"/>
      <c r="O344" s="611"/>
      <c r="P344" s="612"/>
      <c r="Q344" s="613"/>
      <c r="R344" s="558" t="n">
        <f aca="false">SUM(S344,T344,U344,V344)</f>
        <v>0</v>
      </c>
      <c r="S344" s="558"/>
      <c r="T344" s="558"/>
      <c r="U344" s="558"/>
      <c r="V344" s="558"/>
      <c r="AC344" s="303"/>
      <c r="AD344" s="474"/>
    </row>
    <row r="345" customFormat="false" ht="15.75" hidden="false" customHeight="false" outlineLevel="0" collapsed="false">
      <c r="A345" s="559" t="s">
        <v>1233</v>
      </c>
      <c r="B345" s="560"/>
      <c r="C345" s="560"/>
      <c r="D345" s="711"/>
      <c r="E345" s="560"/>
      <c r="F345" s="601"/>
      <c r="G345" s="560"/>
      <c r="H345" s="602"/>
      <c r="I345" s="603"/>
      <c r="J345" s="560"/>
      <c r="K345" s="672"/>
      <c r="L345" s="560"/>
      <c r="M345" s="561"/>
      <c r="N345" s="707" t="s">
        <v>528</v>
      </c>
      <c r="O345" s="564" t="n">
        <v>244</v>
      </c>
      <c r="P345" s="563" t="n">
        <v>225</v>
      </c>
      <c r="Q345" s="550"/>
      <c r="R345" s="551" t="n">
        <f aca="false">SUM(R346)</f>
        <v>0</v>
      </c>
      <c r="S345" s="551" t="n">
        <f aca="false">SUM(S346)</f>
        <v>0</v>
      </c>
      <c r="T345" s="551" t="n">
        <f aca="false">SUM(T346)</f>
        <v>0</v>
      </c>
      <c r="U345" s="551" t="n">
        <f aca="false">SUM(U346)</f>
        <v>0</v>
      </c>
      <c r="V345" s="551" t="n">
        <f aca="false">SUM(V346)</f>
        <v>0</v>
      </c>
    </row>
    <row r="346" s="673" customFormat="true" ht="15.75" hidden="false" customHeight="false" outlineLevel="1" collapsed="false">
      <c r="A346" s="552"/>
      <c r="B346" s="541"/>
      <c r="C346" s="541"/>
      <c r="D346" s="540"/>
      <c r="E346" s="541" t="s">
        <v>1149</v>
      </c>
      <c r="F346" s="607" t="s">
        <v>1064</v>
      </c>
      <c r="G346" s="540"/>
      <c r="H346" s="522" t="s">
        <v>1065</v>
      </c>
      <c r="I346" s="540"/>
      <c r="J346" s="522" t="s">
        <v>1065</v>
      </c>
      <c r="K346" s="190"/>
      <c r="L346" s="541"/>
      <c r="M346" s="554"/>
      <c r="N346" s="701"/>
      <c r="O346" s="557"/>
      <c r="P346" s="556"/>
      <c r="Q346" s="550"/>
      <c r="R346" s="558" t="n">
        <f aca="false">SUM(S346,T346,U346,V346)</f>
        <v>0</v>
      </c>
      <c r="S346" s="558"/>
      <c r="T346" s="558"/>
      <c r="U346" s="558"/>
      <c r="V346" s="558"/>
      <c r="AC346" s="303"/>
      <c r="AD346" s="474"/>
    </row>
    <row r="347" customFormat="false" ht="15.75" hidden="false" customHeight="false" outlineLevel="0" collapsed="false">
      <c r="A347" s="559" t="s">
        <v>1234</v>
      </c>
      <c r="B347" s="560"/>
      <c r="C347" s="560"/>
      <c r="D347" s="711"/>
      <c r="E347" s="560"/>
      <c r="F347" s="601"/>
      <c r="G347" s="560"/>
      <c r="H347" s="602"/>
      <c r="I347" s="603"/>
      <c r="J347" s="560"/>
      <c r="K347" s="672"/>
      <c r="L347" s="560"/>
      <c r="M347" s="561"/>
      <c r="N347" s="707" t="s">
        <v>528</v>
      </c>
      <c r="O347" s="564" t="n">
        <v>244</v>
      </c>
      <c r="P347" s="563" t="n">
        <v>225</v>
      </c>
      <c r="Q347" s="550"/>
      <c r="R347" s="551" t="n">
        <f aca="false">SUM(R348)</f>
        <v>0</v>
      </c>
      <c r="S347" s="551" t="n">
        <f aca="false">SUM(S348)</f>
        <v>0</v>
      </c>
      <c r="T347" s="551" t="n">
        <f aca="false">SUM(T348)</f>
        <v>0</v>
      </c>
      <c r="U347" s="551" t="n">
        <f aca="false">SUM(U348)</f>
        <v>0</v>
      </c>
      <c r="V347" s="551" t="n">
        <f aca="false">SUM(V348)</f>
        <v>0</v>
      </c>
    </row>
    <row r="348" s="673" customFormat="true" ht="15.75" hidden="false" customHeight="false" outlineLevel="1" collapsed="false">
      <c r="A348" s="552"/>
      <c r="B348" s="541"/>
      <c r="C348" s="541"/>
      <c r="D348" s="540"/>
      <c r="E348" s="541" t="s">
        <v>1149</v>
      </c>
      <c r="F348" s="607" t="s">
        <v>1064</v>
      </c>
      <c r="G348" s="540" t="n">
        <v>500</v>
      </c>
      <c r="H348" s="522" t="s">
        <v>1065</v>
      </c>
      <c r="I348" s="700"/>
      <c r="J348" s="541"/>
      <c r="K348" s="190"/>
      <c r="L348" s="541"/>
      <c r="M348" s="554"/>
      <c r="N348" s="701"/>
      <c r="O348" s="557"/>
      <c r="P348" s="556"/>
      <c r="Q348" s="550"/>
      <c r="R348" s="558" t="n">
        <f aca="false">SUM(S348,T348,U348,V348)</f>
        <v>0</v>
      </c>
      <c r="S348" s="558"/>
      <c r="T348" s="558"/>
      <c r="U348" s="558"/>
      <c r="V348" s="558"/>
      <c r="AC348" s="303"/>
      <c r="AD348" s="474"/>
    </row>
    <row r="349" customFormat="false" ht="15.75" hidden="false" customHeight="false" outlineLevel="0" collapsed="false">
      <c r="A349" s="559" t="s">
        <v>1235</v>
      </c>
      <c r="B349" s="560"/>
      <c r="C349" s="560"/>
      <c r="D349" s="711"/>
      <c r="E349" s="560"/>
      <c r="F349" s="601"/>
      <c r="G349" s="560"/>
      <c r="H349" s="602"/>
      <c r="I349" s="603"/>
      <c r="J349" s="560"/>
      <c r="K349" s="672"/>
      <c r="L349" s="560"/>
      <c r="M349" s="561"/>
      <c r="N349" s="707" t="s">
        <v>528</v>
      </c>
      <c r="O349" s="564" t="n">
        <v>244</v>
      </c>
      <c r="P349" s="563" t="n">
        <v>225</v>
      </c>
      <c r="Q349" s="550"/>
      <c r="R349" s="551" t="n">
        <f aca="false">SUM(R350:R358)</f>
        <v>0</v>
      </c>
      <c r="S349" s="551" t="n">
        <f aca="false">SUM(S350:S358)</f>
        <v>0</v>
      </c>
      <c r="T349" s="551" t="n">
        <f aca="false">SUM(T350:T358)</f>
        <v>0</v>
      </c>
      <c r="U349" s="551" t="n">
        <f aca="false">SUM(U350:U358)</f>
        <v>0</v>
      </c>
      <c r="V349" s="551" t="n">
        <f aca="false">SUM(V350:V358)</f>
        <v>0</v>
      </c>
    </row>
    <row r="350" s="673" customFormat="true" ht="15.75" hidden="false" customHeight="false" outlineLevel="1" collapsed="false">
      <c r="A350" s="552"/>
      <c r="B350" s="541"/>
      <c r="C350" s="584" t="s">
        <v>1236</v>
      </c>
      <c r="D350" s="540"/>
      <c r="E350" s="541" t="s">
        <v>1149</v>
      </c>
      <c r="F350" s="607" t="s">
        <v>1064</v>
      </c>
      <c r="G350" s="540" t="n">
        <v>340</v>
      </c>
      <c r="H350" s="522" t="s">
        <v>1065</v>
      </c>
      <c r="I350" s="700"/>
      <c r="J350" s="541"/>
      <c r="K350" s="190"/>
      <c r="L350" s="541"/>
      <c r="M350" s="554"/>
      <c r="N350" s="701"/>
      <c r="O350" s="557"/>
      <c r="P350" s="556"/>
      <c r="Q350" s="550"/>
      <c r="R350" s="558" t="n">
        <f aca="false">SUM(S350,T350,U350,V350)</f>
        <v>0</v>
      </c>
      <c r="S350" s="558"/>
      <c r="T350" s="558"/>
      <c r="U350" s="558"/>
      <c r="V350" s="558"/>
      <c r="AC350" s="303"/>
      <c r="AD350" s="474"/>
    </row>
    <row r="351" s="673" customFormat="true" ht="15.75" hidden="false" customHeight="false" outlineLevel="1" collapsed="false">
      <c r="A351" s="552"/>
      <c r="B351" s="541"/>
      <c r="C351" s="584" t="s">
        <v>1237</v>
      </c>
      <c r="D351" s="540"/>
      <c r="E351" s="541" t="s">
        <v>1149</v>
      </c>
      <c r="F351" s="607" t="s">
        <v>1064</v>
      </c>
      <c r="G351" s="540" t="n">
        <v>340</v>
      </c>
      <c r="H351" s="522" t="s">
        <v>1065</v>
      </c>
      <c r="I351" s="700"/>
      <c r="J351" s="541"/>
      <c r="K351" s="190"/>
      <c r="L351" s="541"/>
      <c r="M351" s="554"/>
      <c r="N351" s="701"/>
      <c r="O351" s="557"/>
      <c r="P351" s="556"/>
      <c r="Q351" s="550"/>
      <c r="R351" s="558" t="n">
        <f aca="false">SUM(S351,T351,U351,V351)</f>
        <v>0</v>
      </c>
      <c r="S351" s="558"/>
      <c r="T351" s="558"/>
      <c r="U351" s="558"/>
      <c r="V351" s="558"/>
      <c r="AC351" s="303"/>
      <c r="AD351" s="474"/>
    </row>
    <row r="352" s="673" customFormat="true" ht="15.75" hidden="false" customHeight="false" outlineLevel="1" collapsed="false">
      <c r="A352" s="552"/>
      <c r="B352" s="541"/>
      <c r="C352" s="584" t="s">
        <v>1238</v>
      </c>
      <c r="D352" s="540"/>
      <c r="E352" s="541" t="s">
        <v>1149</v>
      </c>
      <c r="F352" s="607" t="s">
        <v>1064</v>
      </c>
      <c r="G352" s="540" t="n">
        <v>280</v>
      </c>
      <c r="H352" s="522" t="s">
        <v>1065</v>
      </c>
      <c r="I352" s="700"/>
      <c r="J352" s="541"/>
      <c r="K352" s="190"/>
      <c r="L352" s="541"/>
      <c r="M352" s="554"/>
      <c r="N352" s="701"/>
      <c r="O352" s="557"/>
      <c r="P352" s="556"/>
      <c r="Q352" s="550"/>
      <c r="R352" s="558" t="n">
        <f aca="false">SUM(S352,T352,U352,V352)</f>
        <v>0</v>
      </c>
      <c r="S352" s="558"/>
      <c r="T352" s="558"/>
      <c r="U352" s="558"/>
      <c r="V352" s="558"/>
      <c r="AC352" s="303"/>
      <c r="AD352" s="474"/>
    </row>
    <row r="353" s="673" customFormat="true" ht="15.75" hidden="false" customHeight="false" outlineLevel="1" collapsed="false">
      <c r="A353" s="552"/>
      <c r="B353" s="541"/>
      <c r="C353" s="584" t="s">
        <v>1239</v>
      </c>
      <c r="D353" s="540"/>
      <c r="E353" s="541" t="s">
        <v>1149</v>
      </c>
      <c r="F353" s="607" t="s">
        <v>1064</v>
      </c>
      <c r="G353" s="540" t="n">
        <v>280</v>
      </c>
      <c r="H353" s="522" t="s">
        <v>1065</v>
      </c>
      <c r="I353" s="700"/>
      <c r="J353" s="541"/>
      <c r="K353" s="190"/>
      <c r="L353" s="541"/>
      <c r="M353" s="554"/>
      <c r="N353" s="701"/>
      <c r="O353" s="557"/>
      <c r="P353" s="556"/>
      <c r="Q353" s="550"/>
      <c r="R353" s="558" t="n">
        <f aca="false">SUM(S353,T353,U353,V353)</f>
        <v>0</v>
      </c>
      <c r="S353" s="558"/>
      <c r="T353" s="558"/>
      <c r="U353" s="558"/>
      <c r="V353" s="558"/>
      <c r="AC353" s="303"/>
      <c r="AD353" s="474"/>
    </row>
    <row r="354" s="673" customFormat="true" ht="15.75" hidden="false" customHeight="false" outlineLevel="1" collapsed="false">
      <c r="A354" s="552"/>
      <c r="B354" s="541"/>
      <c r="C354" s="584" t="s">
        <v>1240</v>
      </c>
      <c r="D354" s="540"/>
      <c r="E354" s="541" t="s">
        <v>1149</v>
      </c>
      <c r="F354" s="607" t="s">
        <v>1064</v>
      </c>
      <c r="G354" s="540" t="n">
        <v>310</v>
      </c>
      <c r="H354" s="522" t="s">
        <v>1065</v>
      </c>
      <c r="I354" s="700"/>
      <c r="J354" s="541"/>
      <c r="K354" s="190"/>
      <c r="L354" s="541"/>
      <c r="M354" s="554"/>
      <c r="N354" s="701"/>
      <c r="O354" s="557"/>
      <c r="P354" s="556"/>
      <c r="Q354" s="550"/>
      <c r="R354" s="558" t="n">
        <f aca="false">SUM(S354,T354,U354,V354)</f>
        <v>0</v>
      </c>
      <c r="S354" s="558"/>
      <c r="T354" s="558"/>
      <c r="U354" s="558"/>
      <c r="V354" s="558"/>
      <c r="AC354" s="303"/>
      <c r="AD354" s="474"/>
    </row>
    <row r="355" s="673" customFormat="true" ht="15.75" hidden="false" customHeight="false" outlineLevel="1" collapsed="false">
      <c r="A355" s="552"/>
      <c r="B355" s="541"/>
      <c r="C355" s="584" t="s">
        <v>1241</v>
      </c>
      <c r="D355" s="540"/>
      <c r="E355" s="541" t="s">
        <v>1149</v>
      </c>
      <c r="F355" s="607" t="s">
        <v>1064</v>
      </c>
      <c r="G355" s="540" t="n">
        <v>330</v>
      </c>
      <c r="H355" s="522" t="s">
        <v>1065</v>
      </c>
      <c r="I355" s="700"/>
      <c r="J355" s="541"/>
      <c r="K355" s="190"/>
      <c r="L355" s="541"/>
      <c r="M355" s="554"/>
      <c r="N355" s="701"/>
      <c r="O355" s="557"/>
      <c r="P355" s="556"/>
      <c r="Q355" s="550"/>
      <c r="R355" s="558" t="n">
        <f aca="false">SUM(S355,T355,U355,V355)</f>
        <v>0</v>
      </c>
      <c r="S355" s="558"/>
      <c r="T355" s="558"/>
      <c r="U355" s="558"/>
      <c r="V355" s="558"/>
      <c r="AC355" s="303"/>
      <c r="AD355" s="474"/>
    </row>
    <row r="356" s="673" customFormat="true" ht="15.75" hidden="false" customHeight="false" outlineLevel="1" collapsed="false">
      <c r="A356" s="552"/>
      <c r="B356" s="541"/>
      <c r="C356" s="584" t="s">
        <v>1242</v>
      </c>
      <c r="D356" s="540"/>
      <c r="E356" s="541" t="s">
        <v>1149</v>
      </c>
      <c r="F356" s="607" t="s">
        <v>1064</v>
      </c>
      <c r="G356" s="540" t="n">
        <v>360</v>
      </c>
      <c r="H356" s="522" t="s">
        <v>1065</v>
      </c>
      <c r="I356" s="700"/>
      <c r="J356" s="541"/>
      <c r="K356" s="190"/>
      <c r="L356" s="541"/>
      <c r="M356" s="554"/>
      <c r="N356" s="701"/>
      <c r="O356" s="557"/>
      <c r="P356" s="556"/>
      <c r="Q356" s="550"/>
      <c r="R356" s="558" t="n">
        <f aca="false">SUM(S356,T356,U356,V356)</f>
        <v>0</v>
      </c>
      <c r="S356" s="558"/>
      <c r="T356" s="558"/>
      <c r="U356" s="558"/>
      <c r="V356" s="558"/>
      <c r="AC356" s="303"/>
      <c r="AD356" s="474"/>
    </row>
    <row r="357" s="673" customFormat="true" ht="15.75" hidden="false" customHeight="false" outlineLevel="1" collapsed="false">
      <c r="A357" s="552"/>
      <c r="B357" s="541"/>
      <c r="C357" s="584" t="s">
        <v>1243</v>
      </c>
      <c r="D357" s="540"/>
      <c r="E357" s="541" t="s">
        <v>1149</v>
      </c>
      <c r="F357" s="607" t="s">
        <v>1064</v>
      </c>
      <c r="G357" s="540" t="n">
        <v>360</v>
      </c>
      <c r="H357" s="522" t="s">
        <v>1065</v>
      </c>
      <c r="I357" s="700"/>
      <c r="J357" s="541"/>
      <c r="K357" s="190"/>
      <c r="L357" s="541"/>
      <c r="M357" s="554"/>
      <c r="N357" s="701"/>
      <c r="O357" s="557"/>
      <c r="P357" s="556"/>
      <c r="Q357" s="550"/>
      <c r="R357" s="558" t="n">
        <f aca="false">SUM(S357,T357,U357,V357)</f>
        <v>0</v>
      </c>
      <c r="S357" s="558"/>
      <c r="T357" s="558"/>
      <c r="U357" s="558"/>
      <c r="V357" s="558"/>
      <c r="AC357" s="303"/>
      <c r="AD357" s="474"/>
    </row>
    <row r="358" s="673" customFormat="true" ht="15.75" hidden="false" customHeight="false" outlineLevel="1" collapsed="false">
      <c r="A358" s="552"/>
      <c r="B358" s="541"/>
      <c r="C358" s="584" t="s">
        <v>1244</v>
      </c>
      <c r="D358" s="540"/>
      <c r="E358" s="541" t="s">
        <v>1149</v>
      </c>
      <c r="F358" s="607" t="s">
        <v>1064</v>
      </c>
      <c r="G358" s="540" t="n">
        <v>360</v>
      </c>
      <c r="H358" s="522" t="s">
        <v>1065</v>
      </c>
      <c r="I358" s="700"/>
      <c r="J358" s="541"/>
      <c r="K358" s="190"/>
      <c r="L358" s="541"/>
      <c r="M358" s="554"/>
      <c r="N358" s="701"/>
      <c r="O358" s="557"/>
      <c r="P358" s="556"/>
      <c r="Q358" s="550"/>
      <c r="R358" s="558" t="n">
        <f aca="false">SUM(S358,T358,U358,V358)</f>
        <v>0</v>
      </c>
      <c r="S358" s="558"/>
      <c r="T358" s="558"/>
      <c r="U358" s="558"/>
      <c r="V358" s="558"/>
      <c r="AC358" s="303"/>
      <c r="AD358" s="474"/>
    </row>
    <row r="359" customFormat="false" ht="15.75" hidden="false" customHeight="false" outlineLevel="0" collapsed="false">
      <c r="A359" s="559"/>
      <c r="B359" s="560"/>
      <c r="C359" s="560"/>
      <c r="D359" s="711"/>
      <c r="E359" s="560"/>
      <c r="F359" s="601"/>
      <c r="G359" s="560"/>
      <c r="H359" s="602"/>
      <c r="I359" s="603"/>
      <c r="J359" s="560"/>
      <c r="K359" s="672"/>
      <c r="L359" s="560"/>
      <c r="M359" s="561"/>
      <c r="N359" s="707"/>
      <c r="O359" s="564" t="n">
        <v>244</v>
      </c>
      <c r="P359" s="563" t="n">
        <v>225</v>
      </c>
      <c r="Q359" s="550"/>
      <c r="R359" s="551" t="n">
        <f aca="false">SUM(R360)</f>
        <v>4600</v>
      </c>
      <c r="S359" s="551" t="n">
        <f aca="false">SUM(S360)</f>
        <v>4600</v>
      </c>
      <c r="T359" s="551" t="n">
        <f aca="false">SUM(T360)</f>
        <v>0</v>
      </c>
      <c r="U359" s="551" t="n">
        <f aca="false">SUM(U360)</f>
        <v>0</v>
      </c>
      <c r="V359" s="551" t="n">
        <f aca="false">SUM(V360)</f>
        <v>0</v>
      </c>
    </row>
    <row r="360" s="673" customFormat="true" ht="15.75" hidden="false" customHeight="false" outlineLevel="1" collapsed="false">
      <c r="A360" s="559" t="s">
        <v>1245</v>
      </c>
      <c r="B360" s="541"/>
      <c r="C360" s="541"/>
      <c r="D360" s="540" t="n">
        <v>1</v>
      </c>
      <c r="E360" s="541" t="s">
        <v>1149</v>
      </c>
      <c r="F360" s="607" t="s">
        <v>1064</v>
      </c>
      <c r="G360" s="540" t="n">
        <v>4600</v>
      </c>
      <c r="H360" s="522" t="s">
        <v>1065</v>
      </c>
      <c r="I360" s="700"/>
      <c r="J360" s="541"/>
      <c r="K360" s="190"/>
      <c r="L360" s="541"/>
      <c r="M360" s="554"/>
      <c r="N360" s="701"/>
      <c r="O360" s="557"/>
      <c r="P360" s="556"/>
      <c r="Q360" s="550"/>
      <c r="R360" s="558" t="n">
        <f aca="false">SUM(S360,T360,U360,V360)</f>
        <v>4600</v>
      </c>
      <c r="S360" s="558" t="n">
        <f aca="false">D360*G360</f>
        <v>4600</v>
      </c>
      <c r="T360" s="558"/>
      <c r="U360" s="558"/>
      <c r="V360" s="558"/>
      <c r="AC360" s="303"/>
      <c r="AD360" s="474"/>
    </row>
    <row r="361" customFormat="false" ht="15.75" hidden="false" customHeight="false" outlineLevel="0" collapsed="false">
      <c r="A361" s="559" t="s">
        <v>1246</v>
      </c>
      <c r="B361" s="560"/>
      <c r="C361" s="571"/>
      <c r="D361" s="571"/>
      <c r="E361" s="571"/>
      <c r="F361" s="601"/>
      <c r="G361" s="560"/>
      <c r="H361" s="602"/>
      <c r="I361" s="603"/>
      <c r="J361" s="560"/>
      <c r="K361" s="592"/>
      <c r="L361" s="571"/>
      <c r="M361" s="624"/>
      <c r="N361" s="595" t="s">
        <v>528</v>
      </c>
      <c r="O361" s="625" t="n">
        <v>244</v>
      </c>
      <c r="P361" s="626" t="n">
        <v>225</v>
      </c>
      <c r="Q361" s="627"/>
      <c r="R361" s="551" t="n">
        <f aca="false">SUM(R362,R363,R366,R364,R365)</f>
        <v>0</v>
      </c>
      <c r="S361" s="551" t="n">
        <f aca="false">SUM(S362,S363,S366,S364,S365)</f>
        <v>0</v>
      </c>
      <c r="T361" s="551" t="n">
        <f aca="false">SUM(T362,T363,T366,T364,T365)</f>
        <v>0</v>
      </c>
      <c r="U361" s="551" t="n">
        <f aca="false">SUM(U362,U363,U366,U364,U365)</f>
        <v>0</v>
      </c>
      <c r="V361" s="551" t="n">
        <f aca="false">SUM(V362,V363,V366,V364,V365)</f>
        <v>0</v>
      </c>
    </row>
    <row r="362" s="196" customFormat="true" ht="15.75" hidden="false" customHeight="false" outlineLevel="1" collapsed="false">
      <c r="A362" s="667"/>
      <c r="B362" s="667"/>
      <c r="C362" s="568"/>
      <c r="D362" s="584" t="s">
        <v>1247</v>
      </c>
      <c r="E362" s="709"/>
      <c r="F362" s="522" t="s">
        <v>1149</v>
      </c>
      <c r="G362" s="725" t="n">
        <v>791.67</v>
      </c>
      <c r="H362" s="541" t="s">
        <v>1065</v>
      </c>
      <c r="I362" s="530" t="s">
        <v>1248</v>
      </c>
      <c r="J362" s="560"/>
      <c r="K362" s="592"/>
      <c r="L362" s="571"/>
      <c r="M362" s="624"/>
      <c r="N362" s="595"/>
      <c r="O362" s="635"/>
      <c r="P362" s="636"/>
      <c r="Q362" s="627"/>
      <c r="R362" s="558" t="n">
        <f aca="false">SUM(S362,T362,U362,V362)</f>
        <v>0</v>
      </c>
      <c r="S362" s="558"/>
      <c r="T362" s="558"/>
      <c r="U362" s="558"/>
      <c r="V362" s="558" t="n">
        <f aca="false">E362*G362*1.2</f>
        <v>0</v>
      </c>
      <c r="AC362" s="303"/>
      <c r="AD362" s="474"/>
    </row>
    <row r="363" s="196" customFormat="true" ht="15.75" hidden="false" customHeight="false" outlineLevel="1" collapsed="false">
      <c r="A363" s="667"/>
      <c r="B363" s="667"/>
      <c r="C363" s="568"/>
      <c r="D363" s="584" t="s">
        <v>1249</v>
      </c>
      <c r="E363" s="709"/>
      <c r="F363" s="522" t="s">
        <v>1149</v>
      </c>
      <c r="G363" s="725" t="n">
        <v>1666.67</v>
      </c>
      <c r="H363" s="541" t="s">
        <v>1065</v>
      </c>
      <c r="I363" s="530" t="s">
        <v>1248</v>
      </c>
      <c r="J363" s="560"/>
      <c r="K363" s="592"/>
      <c r="L363" s="571"/>
      <c r="M363" s="624"/>
      <c r="N363" s="595"/>
      <c r="O363" s="635"/>
      <c r="P363" s="636"/>
      <c r="Q363" s="627"/>
      <c r="R363" s="558" t="n">
        <f aca="false">SUM(S363,T363,U363,V363)</f>
        <v>0</v>
      </c>
      <c r="S363" s="558"/>
      <c r="T363" s="558"/>
      <c r="U363" s="558"/>
      <c r="V363" s="558" t="n">
        <f aca="false">E363*G363*1.2</f>
        <v>0</v>
      </c>
      <c r="AC363" s="303"/>
      <c r="AD363" s="474"/>
    </row>
    <row r="364" s="196" customFormat="true" ht="15.75" hidden="false" customHeight="false" outlineLevel="1" collapsed="false">
      <c r="A364" s="667"/>
      <c r="B364" s="667"/>
      <c r="C364" s="568"/>
      <c r="D364" s="584"/>
      <c r="E364" s="709"/>
      <c r="F364" s="603"/>
      <c r="G364" s="725"/>
      <c r="H364" s="541" t="s">
        <v>1065</v>
      </c>
      <c r="I364" s="726"/>
      <c r="J364" s="560"/>
      <c r="K364" s="592"/>
      <c r="L364" s="571"/>
      <c r="M364" s="624"/>
      <c r="N364" s="595"/>
      <c r="O364" s="635"/>
      <c r="P364" s="636"/>
      <c r="Q364" s="627"/>
      <c r="R364" s="558" t="n">
        <f aca="false">SUM(S364,T364,U364,V364)</f>
        <v>0</v>
      </c>
      <c r="S364" s="558"/>
      <c r="T364" s="558"/>
      <c r="U364" s="558"/>
      <c r="V364" s="558"/>
      <c r="AC364" s="303"/>
      <c r="AD364" s="474"/>
    </row>
    <row r="365" s="196" customFormat="true" ht="15.75" hidden="false" customHeight="false" outlineLevel="1" collapsed="false">
      <c r="A365" s="667"/>
      <c r="B365" s="667"/>
      <c r="C365" s="568"/>
      <c r="D365" s="584"/>
      <c r="E365" s="709"/>
      <c r="F365" s="603"/>
      <c r="G365" s="725"/>
      <c r="H365" s="541" t="s">
        <v>1065</v>
      </c>
      <c r="I365" s="726"/>
      <c r="J365" s="560"/>
      <c r="K365" s="592"/>
      <c r="L365" s="571"/>
      <c r="M365" s="624"/>
      <c r="N365" s="595"/>
      <c r="O365" s="635"/>
      <c r="P365" s="636"/>
      <c r="Q365" s="627"/>
      <c r="R365" s="558" t="n">
        <f aca="false">SUM(S365,T365,U365,V365)</f>
        <v>0</v>
      </c>
      <c r="S365" s="558"/>
      <c r="T365" s="558"/>
      <c r="U365" s="558"/>
      <c r="V365" s="558"/>
      <c r="AC365" s="303"/>
      <c r="AD365" s="474"/>
    </row>
    <row r="366" s="196" customFormat="true" ht="15.75" hidden="false" customHeight="false" outlineLevel="1" collapsed="false">
      <c r="A366" s="667"/>
      <c r="B366" s="667"/>
      <c r="C366" s="568"/>
      <c r="D366" s="584"/>
      <c r="E366" s="709"/>
      <c r="F366" s="603"/>
      <c r="G366" s="725"/>
      <c r="H366" s="541" t="s">
        <v>1065</v>
      </c>
      <c r="I366" s="726"/>
      <c r="J366" s="560"/>
      <c r="K366" s="592"/>
      <c r="L366" s="571"/>
      <c r="M366" s="624"/>
      <c r="N366" s="595"/>
      <c r="O366" s="635"/>
      <c r="P366" s="636"/>
      <c r="Q366" s="627"/>
      <c r="R366" s="558" t="n">
        <f aca="false">SUM(S366,T366,U366,V366)</f>
        <v>0</v>
      </c>
      <c r="S366" s="558"/>
      <c r="T366" s="558"/>
      <c r="U366" s="558"/>
      <c r="V366" s="558"/>
      <c r="AC366" s="303"/>
      <c r="AD366" s="474"/>
    </row>
    <row r="367" customFormat="false" ht="15.75" hidden="false" customHeight="false" outlineLevel="0" collapsed="false">
      <c r="A367" s="559" t="s">
        <v>1250</v>
      </c>
      <c r="B367" s="560"/>
      <c r="C367" s="560"/>
      <c r="D367" s="711"/>
      <c r="E367" s="727"/>
      <c r="F367" s="601"/>
      <c r="G367" s="560"/>
      <c r="H367" s="602"/>
      <c r="I367" s="603"/>
      <c r="J367" s="560"/>
      <c r="K367" s="672"/>
      <c r="L367" s="560"/>
      <c r="M367" s="561"/>
      <c r="N367" s="707" t="s">
        <v>528</v>
      </c>
      <c r="O367" s="564" t="n">
        <v>244</v>
      </c>
      <c r="P367" s="563" t="n">
        <v>225</v>
      </c>
      <c r="Q367" s="550"/>
      <c r="R367" s="551" t="n">
        <f aca="false">SUM(R368:R369)</f>
        <v>24500</v>
      </c>
      <c r="S367" s="657" t="n">
        <f aca="false">SUM(S368:S369)</f>
        <v>24500</v>
      </c>
      <c r="T367" s="657" t="n">
        <f aca="false">SUM(T368:T369)</f>
        <v>0</v>
      </c>
      <c r="U367" s="657" t="n">
        <f aca="false">SUM(U368:U369)</f>
        <v>0</v>
      </c>
      <c r="V367" s="657" t="n">
        <f aca="false">SUM(V368:V369)</f>
        <v>0</v>
      </c>
    </row>
    <row r="368" s="673" customFormat="true" ht="15.75" hidden="false" customHeight="false" outlineLevel="1" collapsed="false">
      <c r="A368" s="605" t="s">
        <v>1115</v>
      </c>
      <c r="B368" s="522" t="n">
        <f aca="false">$W$2</f>
        <v>2024</v>
      </c>
      <c r="C368" s="728"/>
      <c r="D368" s="540" t="n">
        <v>1</v>
      </c>
      <c r="E368" s="541" t="s">
        <v>1149</v>
      </c>
      <c r="F368" s="584"/>
      <c r="G368" s="540" t="n">
        <v>3500</v>
      </c>
      <c r="H368" s="522" t="s">
        <v>1065</v>
      </c>
      <c r="I368" s="700"/>
      <c r="J368" s="541"/>
      <c r="K368" s="190"/>
      <c r="L368" s="541"/>
      <c r="M368" s="554"/>
      <c r="N368" s="701"/>
      <c r="O368" s="557"/>
      <c r="P368" s="556"/>
      <c r="Q368" s="550" t="n">
        <v>1</v>
      </c>
      <c r="R368" s="558" t="n">
        <f aca="false">SUM(S368,T368,U368,V368)</f>
        <v>3500</v>
      </c>
      <c r="S368" s="558" t="n">
        <f aca="false">D368*G368*Q368</f>
        <v>3500</v>
      </c>
      <c r="T368" s="558"/>
      <c r="U368" s="558"/>
      <c r="V368" s="558"/>
      <c r="AC368" s="303"/>
      <c r="AD368" s="474"/>
    </row>
    <row r="369" customFormat="false" ht="15.75" hidden="false" customHeight="false" outlineLevel="1" collapsed="false">
      <c r="A369" s="605" t="s">
        <v>1129</v>
      </c>
      <c r="B369" s="522" t="n">
        <f aca="false">$W$1</f>
        <v>2025</v>
      </c>
      <c r="C369" s="728"/>
      <c r="D369" s="540" t="n">
        <v>1</v>
      </c>
      <c r="E369" s="541" t="s">
        <v>1149</v>
      </c>
      <c r="F369" s="584"/>
      <c r="G369" s="540" t="n">
        <v>3500</v>
      </c>
      <c r="H369" s="522" t="s">
        <v>1065</v>
      </c>
      <c r="I369" s="700"/>
      <c r="J369" s="541"/>
      <c r="K369" s="190"/>
      <c r="L369" s="541"/>
      <c r="M369" s="554"/>
      <c r="N369" s="701"/>
      <c r="O369" s="557"/>
      <c r="P369" s="556"/>
      <c r="Q369" s="550" t="n">
        <v>6</v>
      </c>
      <c r="R369" s="558" t="n">
        <f aca="false">SUM(S369,T369,U369,V369)</f>
        <v>21000</v>
      </c>
      <c r="S369" s="558" t="n">
        <f aca="false">D369*G369*Q369</f>
        <v>21000</v>
      </c>
      <c r="T369" s="558"/>
      <c r="U369" s="558"/>
      <c r="V369" s="558"/>
    </row>
    <row r="370" customFormat="false" ht="15.75" hidden="false" customHeight="false" outlineLevel="0" collapsed="false">
      <c r="A370" s="559" t="s">
        <v>1251</v>
      </c>
      <c r="B370" s="560"/>
      <c r="C370" s="560"/>
      <c r="D370" s="711"/>
      <c r="E370" s="727"/>
      <c r="F370" s="601"/>
      <c r="G370" s="560"/>
      <c r="H370" s="602"/>
      <c r="I370" s="603"/>
      <c r="J370" s="560"/>
      <c r="K370" s="672"/>
      <c r="L370" s="560"/>
      <c r="M370" s="561" t="s">
        <v>1208</v>
      </c>
      <c r="N370" s="707" t="s">
        <v>1209</v>
      </c>
      <c r="O370" s="564" t="n">
        <v>244</v>
      </c>
      <c r="P370" s="563" t="n">
        <v>225</v>
      </c>
      <c r="Q370" s="550"/>
      <c r="R370" s="551" t="n">
        <f aca="false">SUM(R371:R373)</f>
        <v>16500</v>
      </c>
      <c r="S370" s="657" t="n">
        <f aca="false">SUM(S371:S373)</f>
        <v>16500</v>
      </c>
      <c r="T370" s="657" t="n">
        <f aca="false">SUM(T371:T373)</f>
        <v>0</v>
      </c>
      <c r="U370" s="657" t="n">
        <f aca="false">SUM(U371:U373)</f>
        <v>0</v>
      </c>
      <c r="V370" s="657" t="n">
        <f aca="false">SUM(V371:V373)</f>
        <v>0</v>
      </c>
      <c r="AD370" s="313"/>
    </row>
    <row r="371" s="673" customFormat="true" ht="15.75" hidden="false" customHeight="false" outlineLevel="1" collapsed="false">
      <c r="A371" s="605" t="s">
        <v>1115</v>
      </c>
      <c r="B371" s="522" t="n">
        <f aca="false">$W$2</f>
        <v>2024</v>
      </c>
      <c r="C371" s="729"/>
      <c r="D371" s="540" t="n">
        <v>1</v>
      </c>
      <c r="E371" s="541" t="s">
        <v>1149</v>
      </c>
      <c r="F371" s="607" t="s">
        <v>1064</v>
      </c>
      <c r="G371" s="540" t="n">
        <v>1500</v>
      </c>
      <c r="H371" s="522" t="s">
        <v>1065</v>
      </c>
      <c r="I371" s="540" t="n">
        <v>1289.6</v>
      </c>
      <c r="J371" s="522" t="s">
        <v>1065</v>
      </c>
      <c r="K371" s="190"/>
      <c r="L371" s="541"/>
      <c r="M371" s="554"/>
      <c r="N371" s="701"/>
      <c r="O371" s="557"/>
      <c r="P371" s="556"/>
      <c r="Q371" s="550" t="n">
        <v>1</v>
      </c>
      <c r="R371" s="558" t="n">
        <f aca="false">SUM(S371,T371,U371,V371)</f>
        <v>1500</v>
      </c>
      <c r="S371" s="558" t="n">
        <f aca="false">D371*G371*Q371</f>
        <v>1500</v>
      </c>
      <c r="T371" s="558"/>
      <c r="U371" s="558"/>
      <c r="V371" s="558"/>
      <c r="AC371" s="303"/>
      <c r="AD371" s="474"/>
    </row>
    <row r="372" customFormat="false" ht="15.75" hidden="false" customHeight="false" outlineLevel="1" collapsed="false">
      <c r="A372" s="605" t="s">
        <v>1121</v>
      </c>
      <c r="B372" s="522" t="n">
        <f aca="false">$W$1</f>
        <v>2025</v>
      </c>
      <c r="C372" s="729"/>
      <c r="D372" s="540" t="n">
        <v>1</v>
      </c>
      <c r="E372" s="541" t="s">
        <v>1149</v>
      </c>
      <c r="F372" s="607" t="s">
        <v>1064</v>
      </c>
      <c r="G372" s="540" t="n">
        <v>1500</v>
      </c>
      <c r="H372" s="522" t="s">
        <v>1065</v>
      </c>
      <c r="I372" s="540" t="n">
        <v>1289.6</v>
      </c>
      <c r="J372" s="522" t="s">
        <v>1065</v>
      </c>
      <c r="K372" s="190"/>
      <c r="L372" s="541"/>
      <c r="M372" s="554"/>
      <c r="N372" s="701"/>
      <c r="O372" s="557"/>
      <c r="P372" s="556"/>
      <c r="Q372" s="550" t="n">
        <v>6</v>
      </c>
      <c r="R372" s="558" t="n">
        <f aca="false">SUM(S372,T372,U372,V372)</f>
        <v>9000</v>
      </c>
      <c r="S372" s="558" t="n">
        <f aca="false">D372*G372*Q372</f>
        <v>9000</v>
      </c>
      <c r="T372" s="558"/>
      <c r="U372" s="558"/>
      <c r="V372" s="558"/>
    </row>
    <row r="373" customFormat="false" ht="15.75" hidden="false" customHeight="false" outlineLevel="1" collapsed="false">
      <c r="A373" s="605" t="s">
        <v>1159</v>
      </c>
      <c r="B373" s="522" t="n">
        <f aca="false">$W$1</f>
        <v>2025</v>
      </c>
      <c r="C373" s="729"/>
      <c r="D373" s="540" t="n">
        <v>1</v>
      </c>
      <c r="E373" s="541" t="s">
        <v>1149</v>
      </c>
      <c r="F373" s="607" t="s">
        <v>1064</v>
      </c>
      <c r="G373" s="540" t="n">
        <v>1500</v>
      </c>
      <c r="H373" s="522" t="s">
        <v>1065</v>
      </c>
      <c r="I373" s="540" t="n">
        <v>1289.6</v>
      </c>
      <c r="J373" s="522" t="s">
        <v>1065</v>
      </c>
      <c r="K373" s="190"/>
      <c r="L373" s="541"/>
      <c r="M373" s="554"/>
      <c r="N373" s="701"/>
      <c r="O373" s="557"/>
      <c r="P373" s="556"/>
      <c r="Q373" s="550" t="n">
        <v>4</v>
      </c>
      <c r="R373" s="558" t="n">
        <f aca="false">SUM(S373,T373,U373,V373)</f>
        <v>6000</v>
      </c>
      <c r="S373" s="558" t="n">
        <f aca="false">D373*G373*Q373</f>
        <v>6000</v>
      </c>
      <c r="T373" s="558"/>
      <c r="U373" s="558"/>
      <c r="V373" s="558"/>
    </row>
    <row r="374" customFormat="false" ht="15.75" hidden="false" customHeight="false" outlineLevel="0" collapsed="false">
      <c r="A374" s="559" t="s">
        <v>1252</v>
      </c>
      <c r="B374" s="560"/>
      <c r="C374" s="560"/>
      <c r="D374" s="711"/>
      <c r="E374" s="730"/>
      <c r="F374" s="601"/>
      <c r="G374" s="560"/>
      <c r="H374" s="602"/>
      <c r="I374" s="603"/>
      <c r="J374" s="560"/>
      <c r="K374" s="672"/>
      <c r="L374" s="560"/>
      <c r="M374" s="561"/>
      <c r="N374" s="707"/>
      <c r="O374" s="564" t="n">
        <v>244</v>
      </c>
      <c r="P374" s="563" t="n">
        <v>225</v>
      </c>
      <c r="Q374" s="550"/>
      <c r="R374" s="551" t="n">
        <f aca="false">SUM(R375)</f>
        <v>0</v>
      </c>
      <c r="S374" s="551" t="n">
        <f aca="false">SUM(S375)</f>
        <v>0</v>
      </c>
      <c r="T374" s="551" t="n">
        <f aca="false">SUM(T375)</f>
        <v>0</v>
      </c>
      <c r="U374" s="551" t="n">
        <f aca="false">SUM(U375)</f>
        <v>0</v>
      </c>
      <c r="V374" s="551" t="n">
        <f aca="false">SUM(V375)</f>
        <v>0</v>
      </c>
      <c r="AB374" s="193"/>
    </row>
    <row r="375" s="673" customFormat="true" ht="15.75" hidden="false" customHeight="false" outlineLevel="1" collapsed="false">
      <c r="A375" s="552"/>
      <c r="B375" s="541"/>
      <c r="C375" s="541"/>
      <c r="D375" s="540" t="n">
        <v>0</v>
      </c>
      <c r="E375" s="731" t="s">
        <v>1253</v>
      </c>
      <c r="F375" s="607" t="s">
        <v>1064</v>
      </c>
      <c r="G375" s="540" t="e">
        <f aca="false">0/D375</f>
        <v>#DIV/0!</v>
      </c>
      <c r="H375" s="522" t="s">
        <v>1065</v>
      </c>
      <c r="I375" s="700"/>
      <c r="J375" s="541"/>
      <c r="K375" s="190"/>
      <c r="L375" s="541"/>
      <c r="M375" s="554"/>
      <c r="N375" s="701"/>
      <c r="O375" s="557"/>
      <c r="P375" s="556"/>
      <c r="Q375" s="550"/>
      <c r="R375" s="558" t="n">
        <f aca="false">SUM(S375,T375,U375,V375)</f>
        <v>0</v>
      </c>
      <c r="S375" s="558"/>
      <c r="T375" s="558"/>
      <c r="U375" s="558"/>
      <c r="V375" s="558"/>
      <c r="AC375" s="303"/>
      <c r="AD375" s="474"/>
    </row>
    <row r="376" customFormat="false" ht="15.75" hidden="false" customHeight="false" outlineLevel="0" collapsed="false">
      <c r="A376" s="559" t="s">
        <v>1254</v>
      </c>
      <c r="B376" s="560"/>
      <c r="C376" s="560"/>
      <c r="D376" s="711"/>
      <c r="E376" s="730"/>
      <c r="F376" s="601"/>
      <c r="G376" s="560"/>
      <c r="H376" s="602"/>
      <c r="I376" s="603"/>
      <c r="J376" s="560"/>
      <c r="K376" s="228"/>
      <c r="L376" s="732"/>
      <c r="M376" s="733"/>
      <c r="N376" s="734" t="s">
        <v>528</v>
      </c>
      <c r="O376" s="564" t="n">
        <v>244</v>
      </c>
      <c r="P376" s="563" t="n">
        <v>225</v>
      </c>
      <c r="Q376" s="550"/>
      <c r="R376" s="657" t="n">
        <f aca="false">SUM(R377:R378)</f>
        <v>18500</v>
      </c>
      <c r="S376" s="657" t="n">
        <f aca="false">SUM(S377:S378)</f>
        <v>18500</v>
      </c>
      <c r="T376" s="657" t="n">
        <f aca="false">SUM(T377:T378)</f>
        <v>0</v>
      </c>
      <c r="U376" s="657" t="n">
        <f aca="false">SUM(U377:U378)</f>
        <v>0</v>
      </c>
      <c r="V376" s="657" t="n">
        <f aca="false">SUM(V377:V378)</f>
        <v>0</v>
      </c>
    </row>
    <row r="377" s="196" customFormat="true" ht="15.75" hidden="false" customHeight="false" outlineLevel="1" collapsed="false">
      <c r="A377" s="605" t="s">
        <v>1115</v>
      </c>
      <c r="B377" s="522" t="n">
        <f aca="false">$W$2</f>
        <v>2024</v>
      </c>
      <c r="C377" s="729"/>
      <c r="D377" s="540" t="n">
        <v>1</v>
      </c>
      <c r="E377" s="541" t="s">
        <v>1149</v>
      </c>
      <c r="F377" s="584"/>
      <c r="G377" s="540" t="n">
        <v>500</v>
      </c>
      <c r="H377" s="522" t="s">
        <v>1065</v>
      </c>
      <c r="I377" s="700"/>
      <c r="J377" s="541"/>
      <c r="K377" s="190"/>
      <c r="L377" s="731"/>
      <c r="M377" s="735"/>
      <c r="N377" s="736"/>
      <c r="O377" s="557"/>
      <c r="P377" s="556"/>
      <c r="Q377" s="550" t="n">
        <v>1</v>
      </c>
      <c r="R377" s="558" t="n">
        <f aca="false">SUM(S377,T377,U377,V377)</f>
        <v>500</v>
      </c>
      <c r="S377" s="558" t="n">
        <f aca="false">D377*G377*Q377</f>
        <v>500</v>
      </c>
      <c r="T377" s="558"/>
      <c r="U377" s="558"/>
      <c r="V377" s="558"/>
      <c r="AC377" s="303"/>
      <c r="AD377" s="474"/>
    </row>
    <row r="378" customFormat="false" ht="15.75" hidden="false" customHeight="false" outlineLevel="1" collapsed="false">
      <c r="A378" s="605" t="s">
        <v>1129</v>
      </c>
      <c r="B378" s="522" t="n">
        <f aca="false">$W$1</f>
        <v>2025</v>
      </c>
      <c r="C378" s="729"/>
      <c r="D378" s="540" t="n">
        <v>1</v>
      </c>
      <c r="E378" s="541" t="s">
        <v>1149</v>
      </c>
      <c r="F378" s="584"/>
      <c r="G378" s="540" t="n">
        <v>2000</v>
      </c>
      <c r="H378" s="522" t="s">
        <v>1065</v>
      </c>
      <c r="I378" s="700"/>
      <c r="J378" s="541"/>
      <c r="K378" s="190"/>
      <c r="L378" s="731"/>
      <c r="M378" s="735"/>
      <c r="N378" s="736"/>
      <c r="O378" s="557"/>
      <c r="P378" s="556"/>
      <c r="Q378" s="550" t="n">
        <v>9</v>
      </c>
      <c r="R378" s="558" t="n">
        <f aca="false">SUM(S378,T378,U378,V378)</f>
        <v>18000</v>
      </c>
      <c r="S378" s="558" t="n">
        <f aca="false">D378*G378*Q378</f>
        <v>18000</v>
      </c>
      <c r="T378" s="558"/>
      <c r="U378" s="558"/>
      <c r="V378" s="558"/>
    </row>
    <row r="379" customFormat="false" ht="15.75" hidden="false" customHeight="false" outlineLevel="0" collapsed="false">
      <c r="A379" s="570" t="s">
        <v>1255</v>
      </c>
      <c r="B379" s="571"/>
      <c r="C379" s="571"/>
      <c r="D379" s="711"/>
      <c r="E379" s="571"/>
      <c r="F379" s="571"/>
      <c r="G379" s="711"/>
      <c r="H379" s="571"/>
      <c r="I379" s="678"/>
      <c r="J379" s="571"/>
      <c r="K379" s="228"/>
      <c r="L379" s="571"/>
      <c r="M379" s="624"/>
      <c r="N379" s="595"/>
      <c r="O379" s="625" t="n">
        <v>244</v>
      </c>
      <c r="P379" s="626" t="n">
        <v>225</v>
      </c>
      <c r="Q379" s="627"/>
      <c r="R379" s="650" t="n">
        <f aca="false">SUM(R380,R383,R389,R385,R387)</f>
        <v>31180</v>
      </c>
      <c r="S379" s="650" t="n">
        <f aca="false">SUM(S380,S383,S389,S385,S387)</f>
        <v>19200</v>
      </c>
      <c r="T379" s="650" t="n">
        <f aca="false">SUM(T380,T383,T389,T385,T387)</f>
        <v>11980</v>
      </c>
      <c r="U379" s="650" t="n">
        <f aca="false">SUM(U380,U383,U389,U385,U387)</f>
        <v>0</v>
      </c>
      <c r="V379" s="650" t="n">
        <f aca="false">SUM(V380,V383,V389,V385,V387)</f>
        <v>0</v>
      </c>
    </row>
    <row r="380" s="196" customFormat="true" ht="15.75" hidden="false" customHeight="false" outlineLevel="0" collapsed="false">
      <c r="A380" s="559" t="s">
        <v>1256</v>
      </c>
      <c r="B380" s="560"/>
      <c r="C380" s="560"/>
      <c r="D380" s="711"/>
      <c r="E380" s="560"/>
      <c r="F380" s="601"/>
      <c r="G380" s="560"/>
      <c r="H380" s="602"/>
      <c r="I380" s="603"/>
      <c r="J380" s="560"/>
      <c r="K380" s="228"/>
      <c r="L380" s="560"/>
      <c r="M380" s="561" t="s">
        <v>698</v>
      </c>
      <c r="N380" s="707" t="s">
        <v>528</v>
      </c>
      <c r="O380" s="564" t="n">
        <v>244</v>
      </c>
      <c r="P380" s="563" t="n">
        <v>225</v>
      </c>
      <c r="Q380" s="550"/>
      <c r="R380" s="657" t="n">
        <f aca="false">SUM(R381:R382)</f>
        <v>19200</v>
      </c>
      <c r="S380" s="657" t="n">
        <f aca="false">SUM(S381:S382)</f>
        <v>19200</v>
      </c>
      <c r="T380" s="657" t="n">
        <f aca="false">SUM(T381:T382)</f>
        <v>0</v>
      </c>
      <c r="U380" s="657" t="n">
        <f aca="false">SUM(U381:U382)</f>
        <v>0</v>
      </c>
      <c r="V380" s="657" t="n">
        <f aca="false">SUM(V381:V382)</f>
        <v>0</v>
      </c>
      <c r="AC380" s="303"/>
      <c r="AD380" s="474"/>
    </row>
    <row r="381" s="196" customFormat="true" ht="15.75" hidden="false" customHeight="false" outlineLevel="1" collapsed="false">
      <c r="A381" s="605" t="s">
        <v>1115</v>
      </c>
      <c r="B381" s="522" t="n">
        <f aca="false">$W$2</f>
        <v>2024</v>
      </c>
      <c r="C381" s="728"/>
      <c r="D381" s="540" t="n">
        <v>1</v>
      </c>
      <c r="E381" s="541" t="s">
        <v>1149</v>
      </c>
      <c r="F381" s="541"/>
      <c r="G381" s="540" t="n">
        <v>1600</v>
      </c>
      <c r="H381" s="522" t="s">
        <v>1065</v>
      </c>
      <c r="I381" s="700"/>
      <c r="J381" s="541"/>
      <c r="K381" s="190"/>
      <c r="L381" s="541"/>
      <c r="M381" s="554"/>
      <c r="N381" s="701"/>
      <c r="O381" s="557"/>
      <c r="P381" s="556"/>
      <c r="Q381" s="550" t="n">
        <v>1</v>
      </c>
      <c r="R381" s="558" t="n">
        <f aca="false">SUM(S381,T381,U381,V381)</f>
        <v>1600</v>
      </c>
      <c r="S381" s="558" t="n">
        <f aca="false">D381*G381*Q381</f>
        <v>1600</v>
      </c>
      <c r="T381" s="558"/>
      <c r="U381" s="558"/>
      <c r="V381" s="558"/>
      <c r="AC381" s="303"/>
      <c r="AD381" s="474"/>
    </row>
    <row r="382" customFormat="false" ht="15.75" hidden="false" customHeight="false" outlineLevel="1" collapsed="false">
      <c r="A382" s="605" t="s">
        <v>1129</v>
      </c>
      <c r="B382" s="522" t="n">
        <f aca="false">$W$1</f>
        <v>2025</v>
      </c>
      <c r="C382" s="728"/>
      <c r="D382" s="540" t="n">
        <v>1</v>
      </c>
      <c r="E382" s="541" t="s">
        <v>1149</v>
      </c>
      <c r="F382" s="541"/>
      <c r="G382" s="540" t="n">
        <v>1600</v>
      </c>
      <c r="H382" s="522" t="s">
        <v>1065</v>
      </c>
      <c r="I382" s="700"/>
      <c r="J382" s="541"/>
      <c r="K382" s="190"/>
      <c r="L382" s="541"/>
      <c r="M382" s="554"/>
      <c r="N382" s="701"/>
      <c r="O382" s="557"/>
      <c r="P382" s="556"/>
      <c r="Q382" s="550" t="n">
        <v>11</v>
      </c>
      <c r="R382" s="558" t="n">
        <f aca="false">SUM(S382,T382,U382,V382)</f>
        <v>17600</v>
      </c>
      <c r="S382" s="558" t="n">
        <f aca="false">D382*G382*Q382</f>
        <v>17600</v>
      </c>
      <c r="T382" s="558"/>
      <c r="U382" s="558"/>
      <c r="V382" s="558"/>
    </row>
    <row r="383" customFormat="false" ht="15.75" hidden="false" customHeight="false" outlineLevel="0" collapsed="false">
      <c r="A383" s="559" t="s">
        <v>1257</v>
      </c>
      <c r="B383" s="560"/>
      <c r="C383" s="560"/>
      <c r="D383" s="711"/>
      <c r="E383" s="560"/>
      <c r="F383" s="601"/>
      <c r="G383" s="560"/>
      <c r="H383" s="602"/>
      <c r="I383" s="603"/>
      <c r="J383" s="560"/>
      <c r="K383" s="228"/>
      <c r="L383" s="560"/>
      <c r="M383" s="561" t="s">
        <v>698</v>
      </c>
      <c r="N383" s="707" t="s">
        <v>528</v>
      </c>
      <c r="O383" s="564" t="n">
        <v>244</v>
      </c>
      <c r="P383" s="563" t="n">
        <v>225</v>
      </c>
      <c r="Q383" s="550"/>
      <c r="R383" s="551" t="n">
        <f aca="false">SUM(R384)</f>
        <v>0</v>
      </c>
      <c r="S383" s="551" t="n">
        <f aca="false">SUM(S384)</f>
        <v>0</v>
      </c>
      <c r="T383" s="551" t="n">
        <f aca="false">SUM(T384)</f>
        <v>0</v>
      </c>
      <c r="U383" s="551" t="n">
        <f aca="false">SUM(U384)</f>
        <v>0</v>
      </c>
      <c r="V383" s="551" t="n">
        <f aca="false">SUM(V384)</f>
        <v>0</v>
      </c>
    </row>
    <row r="384" s="196" customFormat="true" ht="15.75" hidden="false" customHeight="false" outlineLevel="1" collapsed="false">
      <c r="A384" s="552"/>
      <c r="B384" s="541"/>
      <c r="C384" s="541"/>
      <c r="D384" s="540"/>
      <c r="E384" s="541" t="s">
        <v>1093</v>
      </c>
      <c r="F384" s="607" t="s">
        <v>1064</v>
      </c>
      <c r="G384" s="540"/>
      <c r="H384" s="522" t="s">
        <v>1065</v>
      </c>
      <c r="I384" s="700"/>
      <c r="J384" s="541"/>
      <c r="K384" s="190"/>
      <c r="L384" s="541"/>
      <c r="M384" s="554"/>
      <c r="N384" s="701"/>
      <c r="O384" s="557"/>
      <c r="P384" s="556"/>
      <c r="Q384" s="550"/>
      <c r="R384" s="558" t="n">
        <f aca="false">SUM(S384,T384,U384,V384)</f>
        <v>0</v>
      </c>
      <c r="S384" s="558"/>
      <c r="T384" s="558"/>
      <c r="U384" s="558"/>
      <c r="V384" s="558"/>
      <c r="AC384" s="303"/>
      <c r="AD384" s="474"/>
    </row>
    <row r="385" customFormat="false" ht="15.75" hidden="false" customHeight="false" outlineLevel="0" collapsed="false">
      <c r="A385" s="559" t="s">
        <v>1258</v>
      </c>
      <c r="B385" s="560"/>
      <c r="C385" s="560"/>
      <c r="D385" s="711"/>
      <c r="E385" s="560"/>
      <c r="F385" s="601"/>
      <c r="G385" s="560"/>
      <c r="H385" s="602"/>
      <c r="I385" s="603"/>
      <c r="J385" s="560"/>
      <c r="K385" s="228"/>
      <c r="L385" s="560"/>
      <c r="M385" s="561" t="s">
        <v>698</v>
      </c>
      <c r="N385" s="707" t="s">
        <v>528</v>
      </c>
      <c r="O385" s="564" t="n">
        <v>244</v>
      </c>
      <c r="P385" s="563" t="n">
        <v>225</v>
      </c>
      <c r="Q385" s="550"/>
      <c r="R385" s="551" t="n">
        <f aca="false">SUM(R386)</f>
        <v>0</v>
      </c>
      <c r="S385" s="551" t="n">
        <f aca="false">SUM(S386)</f>
        <v>0</v>
      </c>
      <c r="T385" s="551" t="n">
        <f aca="false">SUM(T386)</f>
        <v>0</v>
      </c>
      <c r="U385" s="551" t="n">
        <f aca="false">SUM(U386)</f>
        <v>0</v>
      </c>
      <c r="V385" s="551" t="n">
        <f aca="false">SUM(V386)</f>
        <v>0</v>
      </c>
    </row>
    <row r="386" s="196" customFormat="true" ht="15.75" hidden="false" customHeight="false" outlineLevel="1" collapsed="false">
      <c r="A386" s="552"/>
      <c r="B386" s="541"/>
      <c r="C386" s="541"/>
      <c r="D386" s="540"/>
      <c r="E386" s="541" t="s">
        <v>1093</v>
      </c>
      <c r="F386" s="607" t="s">
        <v>1064</v>
      </c>
      <c r="G386" s="540"/>
      <c r="H386" s="522" t="s">
        <v>1065</v>
      </c>
      <c r="I386" s="700"/>
      <c r="J386" s="541"/>
      <c r="K386" s="190"/>
      <c r="L386" s="541"/>
      <c r="M386" s="554"/>
      <c r="N386" s="701"/>
      <c r="O386" s="557"/>
      <c r="P386" s="556"/>
      <c r="Q386" s="550"/>
      <c r="R386" s="558" t="n">
        <f aca="false">SUM(S386,T386,U386,V386)</f>
        <v>0</v>
      </c>
      <c r="S386" s="558"/>
      <c r="T386" s="558"/>
      <c r="U386" s="558"/>
      <c r="V386" s="558"/>
      <c r="AC386" s="303"/>
      <c r="AD386" s="474"/>
    </row>
    <row r="387" customFormat="false" ht="15.75" hidden="false" customHeight="false" outlineLevel="0" collapsed="false">
      <c r="A387" s="559" t="s">
        <v>1259</v>
      </c>
      <c r="B387" s="560"/>
      <c r="C387" s="560"/>
      <c r="D387" s="711"/>
      <c r="E387" s="560"/>
      <c r="F387" s="601"/>
      <c r="G387" s="560"/>
      <c r="H387" s="602"/>
      <c r="I387" s="603"/>
      <c r="J387" s="560"/>
      <c r="K387" s="228"/>
      <c r="L387" s="560"/>
      <c r="M387" s="561" t="s">
        <v>698</v>
      </c>
      <c r="N387" s="707" t="s">
        <v>528</v>
      </c>
      <c r="O387" s="564" t="n">
        <v>244</v>
      </c>
      <c r="P387" s="563" t="n">
        <v>225</v>
      </c>
      <c r="Q387" s="550"/>
      <c r="R387" s="551" t="n">
        <f aca="false">SUM(R388)</f>
        <v>0</v>
      </c>
      <c r="S387" s="551" t="n">
        <f aca="false">SUM(S388)</f>
        <v>0</v>
      </c>
      <c r="T387" s="551" t="n">
        <f aca="false">SUM(T388)</f>
        <v>0</v>
      </c>
      <c r="U387" s="551" t="n">
        <f aca="false">SUM(U388)</f>
        <v>0</v>
      </c>
      <c r="V387" s="551" t="n">
        <f aca="false">SUM(V388)</f>
        <v>0</v>
      </c>
    </row>
    <row r="388" s="196" customFormat="true" ht="15.75" hidden="false" customHeight="false" outlineLevel="1" collapsed="false">
      <c r="A388" s="552"/>
      <c r="B388" s="541"/>
      <c r="C388" s="541"/>
      <c r="D388" s="540"/>
      <c r="E388" s="541" t="s">
        <v>1149</v>
      </c>
      <c r="F388" s="607" t="s">
        <v>1064</v>
      </c>
      <c r="G388" s="540" t="n">
        <v>950</v>
      </c>
      <c r="H388" s="522" t="s">
        <v>1065</v>
      </c>
      <c r="I388" s="700"/>
      <c r="J388" s="541"/>
      <c r="K388" s="190"/>
      <c r="L388" s="541"/>
      <c r="M388" s="554"/>
      <c r="N388" s="701"/>
      <c r="O388" s="557"/>
      <c r="P388" s="556"/>
      <c r="Q388" s="550"/>
      <c r="R388" s="558" t="n">
        <f aca="false">SUM(S388,T388,U388,V388)</f>
        <v>0</v>
      </c>
      <c r="S388" s="558"/>
      <c r="T388" s="558"/>
      <c r="U388" s="558"/>
      <c r="V388" s="558"/>
      <c r="AC388" s="303"/>
      <c r="AD388" s="474"/>
    </row>
    <row r="389" customFormat="false" ht="15.75" hidden="false" customHeight="false" outlineLevel="0" collapsed="false">
      <c r="A389" s="559" t="s">
        <v>1260</v>
      </c>
      <c r="B389" s="560"/>
      <c r="C389" s="560"/>
      <c r="D389" s="711"/>
      <c r="E389" s="560"/>
      <c r="F389" s="601"/>
      <c r="G389" s="560"/>
      <c r="H389" s="602"/>
      <c r="I389" s="603"/>
      <c r="J389" s="560"/>
      <c r="K389" s="672"/>
      <c r="L389" s="560"/>
      <c r="M389" s="561" t="s">
        <v>698</v>
      </c>
      <c r="N389" s="707" t="s">
        <v>528</v>
      </c>
      <c r="O389" s="564" t="n">
        <v>244</v>
      </c>
      <c r="P389" s="563" t="n">
        <v>225</v>
      </c>
      <c r="Q389" s="550"/>
      <c r="R389" s="657" t="n">
        <f aca="false">SUM(R390:R403)</f>
        <v>11980</v>
      </c>
      <c r="S389" s="657" t="n">
        <f aca="false">SUM(S390:S403)</f>
        <v>0</v>
      </c>
      <c r="T389" s="657" t="n">
        <f aca="false">SUM(T390:T403)</f>
        <v>11980</v>
      </c>
      <c r="U389" s="657" t="n">
        <f aca="false">SUM(U390:U403)</f>
        <v>0</v>
      </c>
      <c r="V389" s="657" t="n">
        <f aca="false">SUM(V390:V403)</f>
        <v>0</v>
      </c>
    </row>
    <row r="390" s="673" customFormat="true" ht="15.75" hidden="false" customHeight="false" outlineLevel="1" collapsed="false">
      <c r="A390" s="552" t="s">
        <v>1261</v>
      </c>
      <c r="B390" s="541"/>
      <c r="C390" s="541"/>
      <c r="D390" s="540"/>
      <c r="E390" s="541" t="s">
        <v>1149</v>
      </c>
      <c r="F390" s="607" t="s">
        <v>1064</v>
      </c>
      <c r="G390" s="540" t="n">
        <v>230</v>
      </c>
      <c r="H390" s="522" t="s">
        <v>1065</v>
      </c>
      <c r="I390" s="700"/>
      <c r="J390" s="541"/>
      <c r="K390" s="190"/>
      <c r="L390" s="541"/>
      <c r="M390" s="554"/>
      <c r="N390" s="701"/>
      <c r="O390" s="557"/>
      <c r="P390" s="556"/>
      <c r="Q390" s="550"/>
      <c r="R390" s="558" t="n">
        <f aca="false">SUM(S390,T390,U390,V390)</f>
        <v>0</v>
      </c>
      <c r="S390" s="558"/>
      <c r="T390" s="558"/>
      <c r="U390" s="558"/>
      <c r="V390" s="558"/>
      <c r="AC390" s="303"/>
      <c r="AD390" s="474"/>
    </row>
    <row r="391" customFormat="false" ht="15.75" hidden="false" customHeight="false" outlineLevel="1" collapsed="false">
      <c r="A391" s="552" t="s">
        <v>1262</v>
      </c>
      <c r="B391" s="541"/>
      <c r="C391" s="541"/>
      <c r="D391" s="540" t="n">
        <v>5</v>
      </c>
      <c r="E391" s="541" t="s">
        <v>1149</v>
      </c>
      <c r="F391" s="607" t="s">
        <v>1064</v>
      </c>
      <c r="G391" s="540" t="n">
        <v>180</v>
      </c>
      <c r="H391" s="522" t="s">
        <v>1065</v>
      </c>
      <c r="I391" s="700"/>
      <c r="J391" s="541"/>
      <c r="K391" s="190"/>
      <c r="L391" s="541"/>
      <c r="M391" s="554"/>
      <c r="N391" s="701"/>
      <c r="O391" s="557"/>
      <c r="P391" s="556"/>
      <c r="Q391" s="550"/>
      <c r="R391" s="558" t="n">
        <f aca="false">SUM(S391,T391,U391,V391)</f>
        <v>900</v>
      </c>
      <c r="S391" s="558"/>
      <c r="T391" s="558" t="n">
        <f aca="false">D391*G391</f>
        <v>900</v>
      </c>
      <c r="U391" s="558"/>
      <c r="V391" s="558"/>
    </row>
    <row r="392" customFormat="false" ht="15.75" hidden="false" customHeight="false" outlineLevel="1" collapsed="false">
      <c r="A392" s="552" t="s">
        <v>1263</v>
      </c>
      <c r="B392" s="541"/>
      <c r="C392" s="541"/>
      <c r="D392" s="540" t="n">
        <v>6</v>
      </c>
      <c r="E392" s="541" t="s">
        <v>1149</v>
      </c>
      <c r="F392" s="607" t="s">
        <v>1064</v>
      </c>
      <c r="G392" s="540" t="n">
        <v>180</v>
      </c>
      <c r="H392" s="522" t="s">
        <v>1065</v>
      </c>
      <c r="I392" s="700"/>
      <c r="J392" s="541"/>
      <c r="K392" s="190"/>
      <c r="L392" s="541"/>
      <c r="M392" s="554"/>
      <c r="N392" s="701"/>
      <c r="O392" s="557"/>
      <c r="P392" s="556"/>
      <c r="Q392" s="550"/>
      <c r="R392" s="558" t="n">
        <f aca="false">SUM(S392,T392,U392,V392)</f>
        <v>1080</v>
      </c>
      <c r="S392" s="558"/>
      <c r="T392" s="558" t="n">
        <f aca="false">D392*G392</f>
        <v>1080</v>
      </c>
      <c r="U392" s="558"/>
      <c r="V392" s="558"/>
    </row>
    <row r="393" customFormat="false" ht="15.75" hidden="false" customHeight="false" outlineLevel="1" collapsed="false">
      <c r="A393" s="552" t="s">
        <v>1264</v>
      </c>
      <c r="B393" s="541"/>
      <c r="C393" s="541"/>
      <c r="D393" s="540"/>
      <c r="E393" s="541" t="s">
        <v>1149</v>
      </c>
      <c r="F393" s="607" t="s">
        <v>1064</v>
      </c>
      <c r="G393" s="540" t="n">
        <v>90</v>
      </c>
      <c r="H393" s="522" t="s">
        <v>1065</v>
      </c>
      <c r="I393" s="700"/>
      <c r="J393" s="541"/>
      <c r="K393" s="190"/>
      <c r="L393" s="541"/>
      <c r="M393" s="554"/>
      <c r="N393" s="701"/>
      <c r="O393" s="557"/>
      <c r="P393" s="556"/>
      <c r="Q393" s="550"/>
      <c r="R393" s="558" t="n">
        <f aca="false">SUM(S393,T393,U393,V393)</f>
        <v>0</v>
      </c>
      <c r="S393" s="558"/>
      <c r="T393" s="558"/>
      <c r="U393" s="558"/>
      <c r="V393" s="558"/>
    </row>
    <row r="394" customFormat="false" ht="15.75" hidden="false" customHeight="false" outlineLevel="1" collapsed="false">
      <c r="A394" s="552" t="s">
        <v>1265</v>
      </c>
      <c r="B394" s="541"/>
      <c r="C394" s="541"/>
      <c r="D394" s="540" t="n">
        <v>1</v>
      </c>
      <c r="E394" s="541" t="s">
        <v>1149</v>
      </c>
      <c r="F394" s="607" t="s">
        <v>1064</v>
      </c>
      <c r="G394" s="540" t="n">
        <v>120</v>
      </c>
      <c r="H394" s="522" t="s">
        <v>1065</v>
      </c>
      <c r="I394" s="700"/>
      <c r="J394" s="541"/>
      <c r="K394" s="190"/>
      <c r="L394" s="541"/>
      <c r="M394" s="554"/>
      <c r="N394" s="701"/>
      <c r="O394" s="557"/>
      <c r="P394" s="556"/>
      <c r="Q394" s="550"/>
      <c r="R394" s="558" t="n">
        <f aca="false">SUM(S394,T394,U394,V394)</f>
        <v>120</v>
      </c>
      <c r="S394" s="558"/>
      <c r="T394" s="558" t="n">
        <f aca="false">D394*G394</f>
        <v>120</v>
      </c>
      <c r="U394" s="558"/>
      <c r="V394" s="558"/>
    </row>
    <row r="395" customFormat="false" ht="15.75" hidden="false" customHeight="false" outlineLevel="1" collapsed="false">
      <c r="A395" s="552" t="s">
        <v>1266</v>
      </c>
      <c r="B395" s="541"/>
      <c r="C395" s="541"/>
      <c r="D395" s="540"/>
      <c r="E395" s="541" t="s">
        <v>1149</v>
      </c>
      <c r="F395" s="607" t="s">
        <v>1064</v>
      </c>
      <c r="G395" s="540" t="n">
        <v>191</v>
      </c>
      <c r="H395" s="522" t="s">
        <v>1065</v>
      </c>
      <c r="I395" s="700"/>
      <c r="J395" s="541"/>
      <c r="K395" s="190"/>
      <c r="L395" s="541"/>
      <c r="M395" s="554"/>
      <c r="N395" s="701"/>
      <c r="O395" s="557"/>
      <c r="P395" s="556"/>
      <c r="Q395" s="550"/>
      <c r="R395" s="558" t="n">
        <f aca="false">SUM(S395,T395,U395,V395)</f>
        <v>0</v>
      </c>
      <c r="S395" s="558"/>
      <c r="T395" s="558"/>
      <c r="U395" s="558"/>
      <c r="V395" s="558"/>
    </row>
    <row r="396" customFormat="false" ht="15.75" hidden="false" customHeight="false" outlineLevel="1" collapsed="false">
      <c r="A396" s="552" t="s">
        <v>1267</v>
      </c>
      <c r="B396" s="541"/>
      <c r="C396" s="541"/>
      <c r="D396" s="540"/>
      <c r="E396" s="541" t="s">
        <v>1149</v>
      </c>
      <c r="F396" s="607" t="s">
        <v>1064</v>
      </c>
      <c r="G396" s="540" t="n">
        <v>77</v>
      </c>
      <c r="H396" s="522" t="s">
        <v>1065</v>
      </c>
      <c r="I396" s="700"/>
      <c r="J396" s="541"/>
      <c r="K396" s="190"/>
      <c r="L396" s="541"/>
      <c r="M396" s="554"/>
      <c r="N396" s="701"/>
      <c r="O396" s="557"/>
      <c r="P396" s="556"/>
      <c r="Q396" s="550"/>
      <c r="R396" s="558" t="n">
        <f aca="false">SUM(S396,T396,U396,V396)</f>
        <v>0</v>
      </c>
      <c r="S396" s="558"/>
      <c r="T396" s="558"/>
      <c r="U396" s="558"/>
      <c r="V396" s="558"/>
    </row>
    <row r="397" customFormat="false" ht="15.75" hidden="false" customHeight="false" outlineLevel="1" collapsed="false">
      <c r="A397" s="552" t="s">
        <v>1268</v>
      </c>
      <c r="B397" s="541"/>
      <c r="C397" s="541"/>
      <c r="D397" s="540"/>
      <c r="E397" s="541" t="s">
        <v>1149</v>
      </c>
      <c r="F397" s="607" t="s">
        <v>1064</v>
      </c>
      <c r="G397" s="540" t="n">
        <v>160</v>
      </c>
      <c r="H397" s="522" t="s">
        <v>1065</v>
      </c>
      <c r="I397" s="700"/>
      <c r="J397" s="541"/>
      <c r="K397" s="190"/>
      <c r="L397" s="541"/>
      <c r="M397" s="554"/>
      <c r="N397" s="701"/>
      <c r="O397" s="557"/>
      <c r="P397" s="556"/>
      <c r="Q397" s="550"/>
      <c r="R397" s="558" t="n">
        <f aca="false">SUM(S397,T397,U397,V397)</f>
        <v>0</v>
      </c>
      <c r="S397" s="558"/>
      <c r="T397" s="558"/>
      <c r="U397" s="558"/>
      <c r="V397" s="558"/>
    </row>
    <row r="398" customFormat="false" ht="15.75" hidden="false" customHeight="false" outlineLevel="1" collapsed="false">
      <c r="A398" s="552" t="s">
        <v>1268</v>
      </c>
      <c r="B398" s="541"/>
      <c r="C398" s="541"/>
      <c r="D398" s="540" t="n">
        <v>5</v>
      </c>
      <c r="E398" s="541" t="s">
        <v>1149</v>
      </c>
      <c r="F398" s="607" t="s">
        <v>1064</v>
      </c>
      <c r="G398" s="540" t="n">
        <v>380</v>
      </c>
      <c r="H398" s="522" t="s">
        <v>1065</v>
      </c>
      <c r="I398" s="700"/>
      <c r="J398" s="541"/>
      <c r="K398" s="190"/>
      <c r="L398" s="541"/>
      <c r="M398" s="554"/>
      <c r="N398" s="701"/>
      <c r="O398" s="557"/>
      <c r="P398" s="556"/>
      <c r="Q398" s="550"/>
      <c r="R398" s="558" t="n">
        <f aca="false">SUM(S398,T398,U398,V398)</f>
        <v>1900</v>
      </c>
      <c r="S398" s="558"/>
      <c r="T398" s="558" t="n">
        <f aca="false">D398*G398</f>
        <v>1900</v>
      </c>
      <c r="U398" s="558"/>
      <c r="V398" s="558"/>
    </row>
    <row r="399" customFormat="false" ht="15.75" hidden="false" customHeight="false" outlineLevel="1" collapsed="false">
      <c r="A399" s="552" t="s">
        <v>1269</v>
      </c>
      <c r="B399" s="541"/>
      <c r="C399" s="541"/>
      <c r="D399" s="540" t="n">
        <v>21</v>
      </c>
      <c r="E399" s="541" t="s">
        <v>1149</v>
      </c>
      <c r="F399" s="607" t="s">
        <v>1064</v>
      </c>
      <c r="G399" s="540" t="n">
        <v>380</v>
      </c>
      <c r="H399" s="522" t="s">
        <v>1065</v>
      </c>
      <c r="I399" s="700"/>
      <c r="J399" s="541"/>
      <c r="K399" s="190"/>
      <c r="L399" s="541"/>
      <c r="M399" s="554"/>
      <c r="N399" s="701"/>
      <c r="O399" s="557"/>
      <c r="P399" s="556"/>
      <c r="Q399" s="550"/>
      <c r="R399" s="558" t="n">
        <f aca="false">SUM(S399,T399,U399,V399)</f>
        <v>7980</v>
      </c>
      <c r="S399" s="558"/>
      <c r="T399" s="558" t="n">
        <f aca="false">D399*G399</f>
        <v>7980</v>
      </c>
      <c r="U399" s="558"/>
      <c r="V399" s="558"/>
    </row>
    <row r="400" customFormat="false" ht="15.75" hidden="false" customHeight="false" outlineLevel="1" collapsed="false">
      <c r="A400" s="552" t="s">
        <v>1269</v>
      </c>
      <c r="B400" s="541"/>
      <c r="C400" s="541"/>
      <c r="D400" s="540"/>
      <c r="E400" s="541" t="s">
        <v>1149</v>
      </c>
      <c r="F400" s="607" t="s">
        <v>1064</v>
      </c>
      <c r="G400" s="540" t="n">
        <v>80</v>
      </c>
      <c r="H400" s="522" t="s">
        <v>1065</v>
      </c>
      <c r="I400" s="700"/>
      <c r="J400" s="541"/>
      <c r="K400" s="190"/>
      <c r="L400" s="541"/>
      <c r="M400" s="554"/>
      <c r="N400" s="701"/>
      <c r="O400" s="557"/>
      <c r="P400" s="556"/>
      <c r="Q400" s="550"/>
      <c r="R400" s="558" t="n">
        <f aca="false">SUM(S400,T400,U400,V400)</f>
        <v>0</v>
      </c>
      <c r="S400" s="558"/>
      <c r="T400" s="558"/>
      <c r="U400" s="558"/>
      <c r="V400" s="558"/>
    </row>
    <row r="401" customFormat="false" ht="15.75" hidden="false" customHeight="false" outlineLevel="1" collapsed="false">
      <c r="A401" s="552" t="s">
        <v>1266</v>
      </c>
      <c r="B401" s="541"/>
      <c r="C401" s="541"/>
      <c r="D401" s="540"/>
      <c r="E401" s="541" t="s">
        <v>1149</v>
      </c>
      <c r="F401" s="607" t="s">
        <v>1064</v>
      </c>
      <c r="G401" s="540" t="n">
        <v>100</v>
      </c>
      <c r="H401" s="522" t="s">
        <v>1065</v>
      </c>
      <c r="I401" s="700"/>
      <c r="J401" s="541"/>
      <c r="K401" s="190"/>
      <c r="L401" s="541"/>
      <c r="M401" s="554"/>
      <c r="N401" s="701"/>
      <c r="O401" s="557"/>
      <c r="P401" s="556"/>
      <c r="Q401" s="550"/>
      <c r="R401" s="558" t="n">
        <f aca="false">SUM(S401,T401,U401,V401)</f>
        <v>0</v>
      </c>
      <c r="S401" s="558"/>
      <c r="T401" s="558"/>
      <c r="U401" s="558"/>
      <c r="V401" s="558"/>
    </row>
    <row r="402" customFormat="false" ht="15.75" hidden="false" customHeight="false" outlineLevel="1" collapsed="false">
      <c r="A402" s="552" t="s">
        <v>1265</v>
      </c>
      <c r="B402" s="541"/>
      <c r="C402" s="541"/>
      <c r="D402" s="540"/>
      <c r="E402" s="541" t="s">
        <v>1149</v>
      </c>
      <c r="F402" s="607" t="s">
        <v>1064</v>
      </c>
      <c r="G402" s="540" t="n">
        <v>65</v>
      </c>
      <c r="H402" s="522" t="s">
        <v>1065</v>
      </c>
      <c r="I402" s="700"/>
      <c r="J402" s="541"/>
      <c r="K402" s="190"/>
      <c r="L402" s="541"/>
      <c r="M402" s="554"/>
      <c r="N402" s="701"/>
      <c r="O402" s="557"/>
      <c r="P402" s="556"/>
      <c r="Q402" s="550"/>
      <c r="R402" s="558" t="n">
        <f aca="false">SUM(S402,T402,U402,V402)</f>
        <v>0</v>
      </c>
      <c r="S402" s="558"/>
      <c r="T402" s="558"/>
      <c r="U402" s="558"/>
      <c r="V402" s="558"/>
    </row>
    <row r="403" customFormat="false" ht="15.75" hidden="false" customHeight="false" outlineLevel="1" collapsed="false">
      <c r="A403" s="552"/>
      <c r="B403" s="541"/>
      <c r="C403" s="541"/>
      <c r="D403" s="540"/>
      <c r="E403" s="541" t="s">
        <v>1149</v>
      </c>
      <c r="F403" s="607" t="s">
        <v>1064</v>
      </c>
      <c r="G403" s="540"/>
      <c r="H403" s="522" t="s">
        <v>1065</v>
      </c>
      <c r="I403" s="700"/>
      <c r="J403" s="541"/>
      <c r="K403" s="190"/>
      <c r="L403" s="541"/>
      <c r="M403" s="554"/>
      <c r="N403" s="701"/>
      <c r="O403" s="557"/>
      <c r="P403" s="556"/>
      <c r="Q403" s="550"/>
      <c r="R403" s="558" t="n">
        <f aca="false">SUM(S403,T403,U403,V403)</f>
        <v>0</v>
      </c>
      <c r="S403" s="558"/>
      <c r="T403" s="558"/>
      <c r="U403" s="558"/>
      <c r="V403" s="558"/>
    </row>
    <row r="404" customFormat="false" ht="15.75" hidden="false" customHeight="false" outlineLevel="0" collapsed="false">
      <c r="A404" s="570" t="s">
        <v>1270</v>
      </c>
      <c r="B404" s="571"/>
      <c r="C404" s="571"/>
      <c r="D404" s="571"/>
      <c r="E404" s="592"/>
      <c r="F404" s="228"/>
      <c r="G404" s="228"/>
      <c r="H404" s="228"/>
      <c r="I404" s="228"/>
      <c r="J404" s="228"/>
      <c r="K404" s="228"/>
      <c r="L404" s="571"/>
      <c r="M404" s="624"/>
      <c r="N404" s="595"/>
      <c r="O404" s="625" t="n">
        <v>244</v>
      </c>
      <c r="P404" s="626" t="n">
        <v>225</v>
      </c>
      <c r="Q404" s="627"/>
      <c r="R404" s="529" t="n">
        <f aca="false">SUM(R405:R407)</f>
        <v>0</v>
      </c>
      <c r="S404" s="529" t="n">
        <f aca="false">SUM(S405:S407)</f>
        <v>0</v>
      </c>
      <c r="T404" s="529" t="n">
        <f aca="false">SUM(T405:T407)</f>
        <v>0</v>
      </c>
      <c r="U404" s="529" t="n">
        <f aca="false">SUM(U405:U407)</f>
        <v>0</v>
      </c>
      <c r="V404" s="529" t="n">
        <f aca="false">SUM(V405:V407)</f>
        <v>0</v>
      </c>
    </row>
    <row r="405" s="196" customFormat="true" ht="15.75" hidden="false" customHeight="false" outlineLevel="1" collapsed="false">
      <c r="A405" s="559" t="s">
        <v>1271</v>
      </c>
      <c r="B405" s="560"/>
      <c r="C405" s="560"/>
      <c r="D405" s="560"/>
      <c r="E405" s="560"/>
      <c r="F405" s="601"/>
      <c r="G405" s="560"/>
      <c r="H405" s="602"/>
      <c r="I405" s="603"/>
      <c r="J405" s="560"/>
      <c r="K405" s="228"/>
      <c r="L405" s="560"/>
      <c r="M405" s="561"/>
      <c r="N405" s="707"/>
      <c r="O405" s="564" t="n">
        <v>244</v>
      </c>
      <c r="P405" s="563" t="n">
        <v>225</v>
      </c>
      <c r="Q405" s="550"/>
      <c r="R405" s="551" t="n">
        <f aca="false">SUM(S405,T405,U405,V405)</f>
        <v>0</v>
      </c>
      <c r="S405" s="551"/>
      <c r="T405" s="551"/>
      <c r="U405" s="551"/>
      <c r="V405" s="551"/>
      <c r="AC405" s="303"/>
      <c r="AD405" s="474"/>
    </row>
    <row r="406" s="196" customFormat="true" ht="15.75" hidden="false" customHeight="false" outlineLevel="1" collapsed="false">
      <c r="A406" s="559" t="s">
        <v>1272</v>
      </c>
      <c r="B406" s="560"/>
      <c r="C406" s="560"/>
      <c r="D406" s="560"/>
      <c r="E406" s="560"/>
      <c r="F406" s="601"/>
      <c r="G406" s="560"/>
      <c r="H406" s="602"/>
      <c r="I406" s="603"/>
      <c r="J406" s="560"/>
      <c r="K406" s="228"/>
      <c r="L406" s="560"/>
      <c r="M406" s="561"/>
      <c r="N406" s="707"/>
      <c r="O406" s="564" t="n">
        <v>244</v>
      </c>
      <c r="P406" s="563" t="n">
        <v>225</v>
      </c>
      <c r="Q406" s="550"/>
      <c r="R406" s="551" t="n">
        <f aca="false">SUM(S406,T406,U406,V406)</f>
        <v>0</v>
      </c>
      <c r="S406" s="551"/>
      <c r="T406" s="551"/>
      <c r="U406" s="551"/>
      <c r="V406" s="551"/>
      <c r="AC406" s="303"/>
      <c r="AD406" s="474"/>
    </row>
    <row r="407" s="196" customFormat="true" ht="15.75" hidden="false" customHeight="false" outlineLevel="1" collapsed="false">
      <c r="A407" s="559" t="s">
        <v>1273</v>
      </c>
      <c r="B407" s="560"/>
      <c r="C407" s="560"/>
      <c r="D407" s="560"/>
      <c r="E407" s="560"/>
      <c r="F407" s="601"/>
      <c r="G407" s="560"/>
      <c r="H407" s="602"/>
      <c r="I407" s="603"/>
      <c r="J407" s="560"/>
      <c r="K407" s="228"/>
      <c r="L407" s="560"/>
      <c r="M407" s="561"/>
      <c r="N407" s="707"/>
      <c r="O407" s="564" t="n">
        <v>244</v>
      </c>
      <c r="P407" s="563" t="n">
        <v>225</v>
      </c>
      <c r="Q407" s="550"/>
      <c r="R407" s="551" t="n">
        <f aca="false">SUM(S407,T407,U407,V407)</f>
        <v>0</v>
      </c>
      <c r="S407" s="551"/>
      <c r="T407" s="551"/>
      <c r="U407" s="551"/>
      <c r="V407" s="551"/>
      <c r="AC407" s="303"/>
      <c r="AD407" s="474"/>
    </row>
    <row r="408" s="196" customFormat="true" ht="15.75" hidden="false" customHeight="false" outlineLevel="0" collapsed="false">
      <c r="A408" s="570" t="s">
        <v>1274</v>
      </c>
      <c r="B408" s="571"/>
      <c r="C408" s="571"/>
      <c r="D408" s="571"/>
      <c r="E408" s="571"/>
      <c r="F408" s="601"/>
      <c r="G408" s="560"/>
      <c r="H408" s="602"/>
      <c r="I408" s="603"/>
      <c r="J408" s="560"/>
      <c r="K408" s="228"/>
      <c r="L408" s="571"/>
      <c r="M408" s="624"/>
      <c r="N408" s="595"/>
      <c r="O408" s="625" t="n">
        <v>244</v>
      </c>
      <c r="P408" s="626" t="n">
        <v>225</v>
      </c>
      <c r="Q408" s="627"/>
      <c r="R408" s="529" t="n">
        <f aca="false">SUM(S408,T408,U408,V408)</f>
        <v>0</v>
      </c>
      <c r="S408" s="529"/>
      <c r="T408" s="529"/>
      <c r="U408" s="529"/>
      <c r="V408" s="529"/>
      <c r="AC408" s="303"/>
      <c r="AD408" s="474"/>
    </row>
    <row r="409" s="196" customFormat="true" ht="15.75" hidden="false" customHeight="false" outlineLevel="0" collapsed="false">
      <c r="A409" s="570" t="s">
        <v>1275</v>
      </c>
      <c r="B409" s="571"/>
      <c r="C409" s="571"/>
      <c r="D409" s="571"/>
      <c r="E409" s="571"/>
      <c r="F409" s="481"/>
      <c r="G409" s="571"/>
      <c r="H409" s="571"/>
      <c r="I409" s="482"/>
      <c r="J409" s="481"/>
      <c r="K409" s="228"/>
      <c r="L409" s="571"/>
      <c r="M409" s="624" t="s">
        <v>560</v>
      </c>
      <c r="N409" s="595"/>
      <c r="O409" s="625" t="n">
        <v>244</v>
      </c>
      <c r="P409" s="626" t="n">
        <v>225</v>
      </c>
      <c r="Q409" s="627"/>
      <c r="R409" s="529" t="n">
        <f aca="false">R410+R411+R412+R420+R421+R419+R418+R417</f>
        <v>20000</v>
      </c>
      <c r="S409" s="529" t="n">
        <f aca="false">S410+S411+S412+S420+S421+S419+S418+S417</f>
        <v>0</v>
      </c>
      <c r="T409" s="529" t="n">
        <f aca="false">T410+T411+T412+T420+T421+T419+T418+T417</f>
        <v>20000</v>
      </c>
      <c r="U409" s="529" t="n">
        <f aca="false">U410+U411+U412+U420+U421+U419+U418+U417</f>
        <v>0</v>
      </c>
      <c r="V409" s="529" t="n">
        <f aca="false">V410+V411+V412+V420+V421+V419+V418+V417</f>
        <v>0</v>
      </c>
      <c r="AC409" s="303"/>
      <c r="AD409" s="474"/>
    </row>
    <row r="410" s="196" customFormat="true" ht="15.75" hidden="false" customHeight="false" outlineLevel="1" collapsed="false">
      <c r="A410" s="737" t="s">
        <v>1276</v>
      </c>
      <c r="B410" s="560"/>
      <c r="C410" s="560"/>
      <c r="D410" s="560"/>
      <c r="E410" s="738"/>
      <c r="F410" s="601"/>
      <c r="G410" s="560"/>
      <c r="H410" s="602"/>
      <c r="I410" s="603"/>
      <c r="J410" s="560"/>
      <c r="K410" s="228"/>
      <c r="L410" s="560"/>
      <c r="M410" s="561"/>
      <c r="N410" s="707"/>
      <c r="O410" s="564" t="n">
        <v>244</v>
      </c>
      <c r="P410" s="563" t="n">
        <v>225</v>
      </c>
      <c r="Q410" s="550"/>
      <c r="R410" s="551" t="n">
        <f aca="false">SUM(S410,T410,U410,V410)</f>
        <v>0</v>
      </c>
      <c r="S410" s="551"/>
      <c r="T410" s="551"/>
      <c r="U410" s="551"/>
      <c r="V410" s="739"/>
      <c r="AC410" s="303"/>
      <c r="AD410" s="474"/>
    </row>
    <row r="411" s="196" customFormat="true" ht="15.75" hidden="false" customHeight="false" outlineLevel="1" collapsed="false">
      <c r="A411" s="737" t="s">
        <v>1277</v>
      </c>
      <c r="B411" s="560"/>
      <c r="C411" s="540"/>
      <c r="D411" s="540"/>
      <c r="E411" s="541" t="s">
        <v>1149</v>
      </c>
      <c r="F411" s="607" t="s">
        <v>1064</v>
      </c>
      <c r="G411" s="540" t="n">
        <v>12000</v>
      </c>
      <c r="H411" s="522" t="s">
        <v>1065</v>
      </c>
      <c r="I411" s="540" t="n">
        <v>12250</v>
      </c>
      <c r="J411" s="522" t="s">
        <v>1065</v>
      </c>
      <c r="K411" s="228"/>
      <c r="L411" s="560"/>
      <c r="M411" s="561"/>
      <c r="N411" s="707"/>
      <c r="O411" s="564" t="n">
        <v>244</v>
      </c>
      <c r="P411" s="563" t="n">
        <v>225</v>
      </c>
      <c r="Q411" s="550"/>
      <c r="R411" s="551" t="n">
        <f aca="false">SUM(S411,T411,U411,V411)</f>
        <v>0</v>
      </c>
      <c r="S411" s="551"/>
      <c r="T411" s="551"/>
      <c r="U411" s="551"/>
      <c r="V411" s="551"/>
      <c r="AC411" s="303"/>
      <c r="AD411" s="474"/>
    </row>
    <row r="412" s="673" customFormat="true" ht="15.75" hidden="false" customHeight="false" outlineLevel="1" collapsed="false">
      <c r="A412" s="559" t="s">
        <v>1278</v>
      </c>
      <c r="B412" s="560"/>
      <c r="C412" s="560"/>
      <c r="D412" s="740"/>
      <c r="E412" s="560"/>
      <c r="F412" s="601"/>
      <c r="G412" s="560"/>
      <c r="H412" s="602"/>
      <c r="I412" s="603"/>
      <c r="J412" s="560"/>
      <c r="K412" s="672"/>
      <c r="L412" s="560"/>
      <c r="M412" s="561"/>
      <c r="N412" s="707"/>
      <c r="O412" s="564" t="n">
        <v>244</v>
      </c>
      <c r="P412" s="563" t="n">
        <v>225</v>
      </c>
      <c r="Q412" s="550"/>
      <c r="R412" s="551" t="n">
        <f aca="false">SUM(R413:R416)</f>
        <v>0</v>
      </c>
      <c r="S412" s="551" t="n">
        <f aca="false">SUM(S413:S416)</f>
        <v>0</v>
      </c>
      <c r="T412" s="551" t="n">
        <f aca="false">SUM(T413:T416)</f>
        <v>0</v>
      </c>
      <c r="U412" s="551" t="n">
        <f aca="false">SUM(U413:U416)</f>
        <v>0</v>
      </c>
      <c r="V412" s="551" t="n">
        <f aca="false">SUM(V413:V416)</f>
        <v>0</v>
      </c>
      <c r="AC412" s="303"/>
      <c r="AD412" s="474"/>
    </row>
    <row r="413" s="673" customFormat="true" ht="15.75" hidden="false" customHeight="false" outlineLevel="1" collapsed="false">
      <c r="A413" s="552" t="s">
        <v>1279</v>
      </c>
      <c r="B413" s="541"/>
      <c r="C413" s="541"/>
      <c r="D413" s="540"/>
      <c r="E413" s="541" t="s">
        <v>1149</v>
      </c>
      <c r="F413" s="541" t="s">
        <v>1064</v>
      </c>
      <c r="G413" s="540" t="n">
        <v>10000</v>
      </c>
      <c r="H413" s="522" t="s">
        <v>1065</v>
      </c>
      <c r="I413" s="700"/>
      <c r="J413" s="541"/>
      <c r="K413" s="190"/>
      <c r="L413" s="541"/>
      <c r="M413" s="554"/>
      <c r="N413" s="701"/>
      <c r="O413" s="557" t="n">
        <v>244</v>
      </c>
      <c r="P413" s="556" t="n">
        <v>225</v>
      </c>
      <c r="Q413" s="550"/>
      <c r="R413" s="558" t="n">
        <f aca="false">SUM(S413,T413,U413,V413)</f>
        <v>0</v>
      </c>
      <c r="S413" s="558"/>
      <c r="T413" s="558"/>
      <c r="U413" s="558"/>
      <c r="V413" s="558"/>
      <c r="AC413" s="303"/>
      <c r="AD413" s="474"/>
    </row>
    <row r="414" s="673" customFormat="true" ht="15.75" hidden="false" customHeight="false" outlineLevel="1" collapsed="false">
      <c r="A414" s="552" t="s">
        <v>1280</v>
      </c>
      <c r="B414" s="541"/>
      <c r="C414" s="541"/>
      <c r="D414" s="540"/>
      <c r="E414" s="541" t="s">
        <v>1149</v>
      </c>
      <c r="F414" s="541" t="s">
        <v>1064</v>
      </c>
      <c r="G414" s="540" t="n">
        <v>80000</v>
      </c>
      <c r="H414" s="522" t="s">
        <v>1065</v>
      </c>
      <c r="I414" s="700"/>
      <c r="J414" s="541"/>
      <c r="K414" s="190"/>
      <c r="L414" s="541"/>
      <c r="M414" s="554"/>
      <c r="N414" s="701"/>
      <c r="O414" s="557" t="n">
        <v>244</v>
      </c>
      <c r="P414" s="556" t="n">
        <v>225</v>
      </c>
      <c r="Q414" s="550"/>
      <c r="R414" s="558" t="n">
        <f aca="false">SUM(S414,T414,U414,V414)</f>
        <v>0</v>
      </c>
      <c r="S414" s="558"/>
      <c r="T414" s="558"/>
      <c r="U414" s="558"/>
      <c r="V414" s="558"/>
      <c r="AC414" s="303"/>
      <c r="AD414" s="474"/>
    </row>
    <row r="415" customFormat="false" ht="15.75" hidden="false" customHeight="false" outlineLevel="1" collapsed="false">
      <c r="A415" s="552" t="s">
        <v>1281</v>
      </c>
      <c r="B415" s="541"/>
      <c r="C415" s="541"/>
      <c r="D415" s="540"/>
      <c r="E415" s="541" t="s">
        <v>1149</v>
      </c>
      <c r="F415" s="541" t="s">
        <v>1064</v>
      </c>
      <c r="G415" s="540" t="n">
        <f aca="false">69758/2</f>
        <v>34879</v>
      </c>
      <c r="H415" s="522" t="s">
        <v>1065</v>
      </c>
      <c r="I415" s="700"/>
      <c r="J415" s="541"/>
      <c r="K415" s="190"/>
      <c r="L415" s="541"/>
      <c r="M415" s="554"/>
      <c r="N415" s="701"/>
      <c r="O415" s="557" t="n">
        <v>244</v>
      </c>
      <c r="P415" s="556" t="n">
        <v>225</v>
      </c>
      <c r="Q415" s="550"/>
      <c r="R415" s="558" t="n">
        <f aca="false">SUM(S415,T415,U415,V415)</f>
        <v>0</v>
      </c>
      <c r="S415" s="558"/>
      <c r="T415" s="558"/>
      <c r="U415" s="558"/>
      <c r="V415" s="558"/>
    </row>
    <row r="416" customFormat="false" ht="15.75" hidden="false" customHeight="false" outlineLevel="1" collapsed="false">
      <c r="A416" s="552" t="s">
        <v>1282</v>
      </c>
      <c r="B416" s="541"/>
      <c r="C416" s="541"/>
      <c r="D416" s="601"/>
      <c r="E416" s="541"/>
      <c r="F416" s="607"/>
      <c r="G416" s="601"/>
      <c r="H416" s="522"/>
      <c r="I416" s="522"/>
      <c r="J416" s="541"/>
      <c r="K416" s="190"/>
      <c r="L416" s="541"/>
      <c r="M416" s="554"/>
      <c r="N416" s="701"/>
      <c r="O416" s="557" t="n">
        <v>244</v>
      </c>
      <c r="P416" s="556" t="n">
        <v>225</v>
      </c>
      <c r="Q416" s="550"/>
      <c r="R416" s="558" t="n">
        <f aca="false">SUM(S416,T416,U416,V416)</f>
        <v>0</v>
      </c>
      <c r="S416" s="558"/>
      <c r="T416" s="558"/>
      <c r="U416" s="558"/>
      <c r="V416" s="558"/>
      <c r="AC416" s="741"/>
      <c r="AD416" s="742"/>
    </row>
    <row r="417" s="196" customFormat="true" ht="15.75" hidden="false" customHeight="false" outlineLevel="1" collapsed="false">
      <c r="A417" s="559" t="s">
        <v>1283</v>
      </c>
      <c r="B417" s="560"/>
      <c r="C417" s="560"/>
      <c r="D417" s="540"/>
      <c r="E417" s="541" t="s">
        <v>1149</v>
      </c>
      <c r="F417" s="607" t="s">
        <v>1064</v>
      </c>
      <c r="G417" s="540"/>
      <c r="H417" s="522" t="s">
        <v>1065</v>
      </c>
      <c r="I417" s="603"/>
      <c r="J417" s="560"/>
      <c r="K417" s="228"/>
      <c r="L417" s="560"/>
      <c r="M417" s="561"/>
      <c r="N417" s="707"/>
      <c r="O417" s="564" t="n">
        <v>244</v>
      </c>
      <c r="P417" s="563" t="n">
        <v>225</v>
      </c>
      <c r="Q417" s="550"/>
      <c r="R417" s="551" t="n">
        <f aca="false">SUM(S417,T417,U417,V417)</f>
        <v>0</v>
      </c>
      <c r="S417" s="551"/>
      <c r="T417" s="551"/>
      <c r="U417" s="551"/>
      <c r="V417" s="551"/>
      <c r="AC417" s="303"/>
      <c r="AD417" s="474"/>
    </row>
    <row r="418" s="196" customFormat="true" ht="15.75" hidden="false" customHeight="false" outlineLevel="1" collapsed="false">
      <c r="A418" s="559" t="s">
        <v>1284</v>
      </c>
      <c r="B418" s="560"/>
      <c r="C418" s="560"/>
      <c r="D418" s="540"/>
      <c r="E418" s="541" t="s">
        <v>1149</v>
      </c>
      <c r="F418" s="607" t="s">
        <v>1064</v>
      </c>
      <c r="G418" s="540" t="n">
        <v>25047.31</v>
      </c>
      <c r="H418" s="522" t="s">
        <v>1065</v>
      </c>
      <c r="I418" s="603"/>
      <c r="J418" s="560"/>
      <c r="K418" s="228"/>
      <c r="L418" s="560"/>
      <c r="M418" s="561"/>
      <c r="N418" s="707"/>
      <c r="O418" s="564" t="n">
        <v>244</v>
      </c>
      <c r="P418" s="563" t="n">
        <v>225</v>
      </c>
      <c r="Q418" s="550"/>
      <c r="R418" s="551" t="n">
        <f aca="false">SUM(S418,T418,U418,V418)</f>
        <v>0</v>
      </c>
      <c r="S418" s="551"/>
      <c r="T418" s="551"/>
      <c r="U418" s="551"/>
      <c r="V418" s="551"/>
      <c r="AC418" s="303"/>
      <c r="AD418" s="474"/>
    </row>
    <row r="419" s="196" customFormat="true" ht="15.75" hidden="false" customHeight="false" outlineLevel="1" collapsed="false">
      <c r="A419" s="559" t="s">
        <v>1285</v>
      </c>
      <c r="B419" s="560"/>
      <c r="C419" s="560"/>
      <c r="D419" s="601"/>
      <c r="E419" s="541"/>
      <c r="F419" s="607"/>
      <c r="G419" s="601"/>
      <c r="H419" s="522"/>
      <c r="I419" s="603"/>
      <c r="J419" s="560"/>
      <c r="K419" s="228"/>
      <c r="L419" s="560"/>
      <c r="M419" s="561"/>
      <c r="N419" s="707"/>
      <c r="O419" s="564" t="n">
        <v>244</v>
      </c>
      <c r="P419" s="563" t="n">
        <v>225</v>
      </c>
      <c r="Q419" s="550"/>
      <c r="R419" s="551" t="n">
        <f aca="false">SUM(S419,T419,U419,V419)</f>
        <v>0</v>
      </c>
      <c r="S419" s="551"/>
      <c r="T419" s="551"/>
      <c r="U419" s="551"/>
      <c r="V419" s="551"/>
      <c r="AC419" s="303"/>
      <c r="AD419" s="474"/>
    </row>
    <row r="420" s="196" customFormat="true" ht="15.75" hidden="false" customHeight="false" outlineLevel="1" collapsed="false">
      <c r="A420" s="559" t="s">
        <v>1286</v>
      </c>
      <c r="B420" s="560"/>
      <c r="C420" s="560"/>
      <c r="D420" s="560"/>
      <c r="E420" s="738"/>
      <c r="F420" s="601"/>
      <c r="G420" s="560"/>
      <c r="H420" s="602"/>
      <c r="I420" s="603"/>
      <c r="J420" s="560"/>
      <c r="K420" s="228"/>
      <c r="L420" s="560"/>
      <c r="M420" s="561"/>
      <c r="N420" s="707"/>
      <c r="O420" s="564" t="n">
        <v>244</v>
      </c>
      <c r="P420" s="563" t="n">
        <v>225</v>
      </c>
      <c r="Q420" s="550"/>
      <c r="R420" s="551" t="n">
        <f aca="false">SUM(S420,T420,U420,V420)</f>
        <v>20000</v>
      </c>
      <c r="S420" s="551"/>
      <c r="T420" s="551" t="n">
        <v>20000</v>
      </c>
      <c r="U420" s="551"/>
      <c r="V420" s="551"/>
      <c r="AC420" s="303"/>
      <c r="AD420" s="474"/>
    </row>
    <row r="421" s="196" customFormat="true" ht="15.75" hidden="false" customHeight="false" outlineLevel="1" collapsed="false">
      <c r="A421" s="559" t="s">
        <v>1287</v>
      </c>
      <c r="B421" s="560"/>
      <c r="C421" s="560"/>
      <c r="D421" s="560"/>
      <c r="E421" s="738"/>
      <c r="F421" s="601"/>
      <c r="G421" s="560"/>
      <c r="H421" s="602"/>
      <c r="I421" s="603"/>
      <c r="J421" s="560"/>
      <c r="K421" s="228"/>
      <c r="L421" s="560"/>
      <c r="M421" s="561"/>
      <c r="N421" s="707"/>
      <c r="O421" s="564" t="n">
        <v>244</v>
      </c>
      <c r="P421" s="563" t="n">
        <v>225</v>
      </c>
      <c r="Q421" s="550"/>
      <c r="R421" s="551" t="n">
        <f aca="false">SUM(S421,T421,U421,V421)</f>
        <v>0</v>
      </c>
      <c r="S421" s="551"/>
      <c r="T421" s="551"/>
      <c r="U421" s="551"/>
      <c r="V421" s="551"/>
      <c r="AC421" s="303"/>
      <c r="AD421" s="474"/>
    </row>
    <row r="422" s="196" customFormat="true" ht="15.75" hidden="false" customHeight="false" outlineLevel="0" collapsed="false">
      <c r="A422" s="664" t="s">
        <v>1288</v>
      </c>
      <c r="B422" s="481"/>
      <c r="C422" s="671"/>
      <c r="D422" s="481"/>
      <c r="E422" s="481"/>
      <c r="F422" s="481"/>
      <c r="G422" s="493"/>
      <c r="H422" s="481"/>
      <c r="I422" s="481"/>
      <c r="J422" s="482"/>
      <c r="K422" s="481"/>
      <c r="L422" s="481"/>
      <c r="M422" s="524"/>
      <c r="N422" s="665"/>
      <c r="O422" s="527" t="n">
        <v>244</v>
      </c>
      <c r="P422" s="526" t="n">
        <v>225</v>
      </c>
      <c r="Q422" s="528"/>
      <c r="R422" s="529" t="n">
        <f aca="false">SUM(S422,T422,U422,V422)</f>
        <v>0</v>
      </c>
      <c r="S422" s="529"/>
      <c r="T422" s="529"/>
      <c r="U422" s="529"/>
      <c r="V422" s="529"/>
      <c r="AC422" s="303"/>
      <c r="AD422" s="474"/>
    </row>
    <row r="423" s="745" customFormat="true" ht="18.75" hidden="false" customHeight="false" outlineLevel="0" collapsed="false">
      <c r="A423" s="683" t="s">
        <v>1289</v>
      </c>
      <c r="B423" s="684"/>
      <c r="C423" s="684"/>
      <c r="D423" s="684"/>
      <c r="E423" s="684"/>
      <c r="F423" s="684"/>
      <c r="G423" s="684"/>
      <c r="H423" s="684"/>
      <c r="I423" s="743"/>
      <c r="J423" s="684"/>
      <c r="K423" s="744"/>
      <c r="L423" s="684"/>
      <c r="M423" s="689"/>
      <c r="N423" s="690"/>
      <c r="O423" s="691" t="n">
        <v>244</v>
      </c>
      <c r="P423" s="692" t="n">
        <v>226</v>
      </c>
      <c r="Q423" s="693"/>
      <c r="R423" s="694" t="n">
        <f aca="false">SUM(R424,R428,R429,R431,R433,R435,R439,R444,R448,R461,R468,R478,R488,R489,R492,R470,R472,R475)</f>
        <v>875737.13</v>
      </c>
      <c r="S423" s="694" t="n">
        <f aca="false">SUM(S424,S428,S429,S431,S433,S435,S439,S444,S448,S461,S468,S478,S488,S489,S492,S470,S472,S475)</f>
        <v>777387.13</v>
      </c>
      <c r="T423" s="694" t="n">
        <f aca="false">SUM(T424,T428,T429,T431,T433,T435,T439,T444,T448,T461,T468,T478,T488,T489,T492,T470,T472,T475)</f>
        <v>3850</v>
      </c>
      <c r="U423" s="694" t="n">
        <f aca="false">SUM(U424,U428,U429,U431,U433,U435,U439,U444,U448,U461,U468,U478,U488,U489,U492,U470,U472,U475)</f>
        <v>0</v>
      </c>
      <c r="V423" s="694" t="n">
        <f aca="false">SUM(V424,V428,V429,V431,V433,V435,V439,V444,V448,V461,V468,V478,V488,V489,V492,V470,V472,V475)</f>
        <v>94500</v>
      </c>
      <c r="AC423" s="696"/>
      <c r="AD423" s="697"/>
    </row>
    <row r="424" s="196" customFormat="true" ht="15.75" hidden="false" customHeight="false" outlineLevel="0" collapsed="false">
      <c r="A424" s="559" t="s">
        <v>1290</v>
      </c>
      <c r="B424" s="560"/>
      <c r="C424" s="560"/>
      <c r="D424" s="560"/>
      <c r="E424" s="560"/>
      <c r="F424" s="601"/>
      <c r="G424" s="560"/>
      <c r="H424" s="602"/>
      <c r="I424" s="603"/>
      <c r="J424" s="560"/>
      <c r="K424" s="672"/>
      <c r="L424" s="560"/>
      <c r="M424" s="561"/>
      <c r="N424" s="707"/>
      <c r="O424" s="564" t="n">
        <v>244</v>
      </c>
      <c r="P424" s="563" t="n">
        <v>226</v>
      </c>
      <c r="Q424" s="550"/>
      <c r="R424" s="551" t="n">
        <f aca="false">SUM(R425:R427)</f>
        <v>0</v>
      </c>
      <c r="S424" s="551" t="n">
        <f aca="false">SUM(S425:S427)</f>
        <v>0</v>
      </c>
      <c r="T424" s="551" t="n">
        <f aca="false">SUM(T425:T427)</f>
        <v>0</v>
      </c>
      <c r="U424" s="551" t="n">
        <f aca="false">SUM(U425:U427)</f>
        <v>0</v>
      </c>
      <c r="V424" s="551" t="n">
        <f aca="false">SUM(V425:V427)</f>
        <v>0</v>
      </c>
      <c r="W424" s="188" t="s">
        <v>1291</v>
      </c>
      <c r="AC424" s="303"/>
      <c r="AD424" s="474"/>
    </row>
    <row r="425" s="673" customFormat="true" ht="15.75" hidden="false" customHeight="false" outlineLevel="1" collapsed="false">
      <c r="A425" s="559"/>
      <c r="B425" s="560"/>
      <c r="C425" s="560"/>
      <c r="D425" s="560"/>
      <c r="E425" s="746"/>
      <c r="F425" s="711"/>
      <c r="G425" s="746"/>
      <c r="H425" s="522" t="s">
        <v>1065</v>
      </c>
      <c r="I425" s="712"/>
      <c r="J425" s="560"/>
      <c r="K425" s="672"/>
      <c r="L425" s="560"/>
      <c r="M425" s="561"/>
      <c r="N425" s="707"/>
      <c r="O425" s="564"/>
      <c r="P425" s="563"/>
      <c r="Q425" s="550" t="n">
        <v>12</v>
      </c>
      <c r="R425" s="558" t="n">
        <f aca="false">SUM(S425,T425,U425,V425)</f>
        <v>0</v>
      </c>
      <c r="S425" s="558"/>
      <c r="T425" s="558"/>
      <c r="U425" s="558"/>
      <c r="V425" s="558"/>
      <c r="W425" s="188" t="s">
        <v>1292</v>
      </c>
      <c r="AC425" s="303"/>
      <c r="AD425" s="474"/>
    </row>
    <row r="426" s="673" customFormat="true" ht="15.75" hidden="false" customHeight="false" outlineLevel="1" collapsed="false">
      <c r="A426" s="559"/>
      <c r="B426" s="560"/>
      <c r="C426" s="560"/>
      <c r="D426" s="560"/>
      <c r="E426" s="746"/>
      <c r="F426" s="711"/>
      <c r="G426" s="746"/>
      <c r="H426" s="522" t="s">
        <v>1065</v>
      </c>
      <c r="I426" s="712"/>
      <c r="J426" s="560"/>
      <c r="K426" s="672"/>
      <c r="L426" s="560"/>
      <c r="M426" s="561"/>
      <c r="N426" s="707"/>
      <c r="O426" s="564"/>
      <c r="P426" s="563"/>
      <c r="Q426" s="550"/>
      <c r="R426" s="558" t="n">
        <f aca="false">SUM(S426,T426,U426,V426)</f>
        <v>0</v>
      </c>
      <c r="S426" s="558"/>
      <c r="T426" s="558"/>
      <c r="U426" s="558"/>
      <c r="V426" s="558"/>
      <c r="W426" s="188" t="s">
        <v>1293</v>
      </c>
      <c r="AC426" s="303"/>
      <c r="AD426" s="474"/>
    </row>
    <row r="427" s="673" customFormat="true" ht="15.75" hidden="false" customHeight="false" outlineLevel="1" collapsed="false">
      <c r="A427" s="559"/>
      <c r="B427" s="560"/>
      <c r="C427" s="560"/>
      <c r="D427" s="560"/>
      <c r="E427" s="746"/>
      <c r="F427" s="711"/>
      <c r="G427" s="746"/>
      <c r="H427" s="522" t="s">
        <v>1065</v>
      </c>
      <c r="I427" s="712"/>
      <c r="J427" s="560"/>
      <c r="K427" s="672"/>
      <c r="L427" s="560"/>
      <c r="M427" s="561"/>
      <c r="N427" s="707"/>
      <c r="O427" s="564"/>
      <c r="P427" s="563"/>
      <c r="Q427" s="550"/>
      <c r="R427" s="558" t="n">
        <f aca="false">SUM(S427,T427,U427,V427)</f>
        <v>0</v>
      </c>
      <c r="S427" s="558"/>
      <c r="T427" s="558"/>
      <c r="U427" s="558"/>
      <c r="V427" s="558"/>
      <c r="W427" s="188" t="s">
        <v>1294</v>
      </c>
      <c r="AC427" s="303"/>
      <c r="AD427" s="474"/>
    </row>
    <row r="428" s="673" customFormat="true" ht="15.75" hidden="false" customHeight="false" outlineLevel="0" collapsed="false">
      <c r="A428" s="559" t="s">
        <v>1295</v>
      </c>
      <c r="B428" s="560"/>
      <c r="C428" s="560"/>
      <c r="D428" s="540" t="n">
        <v>6</v>
      </c>
      <c r="E428" s="541" t="s">
        <v>1079</v>
      </c>
      <c r="F428" s="601"/>
      <c r="G428" s="746" t="n">
        <v>3900</v>
      </c>
      <c r="H428" s="522" t="s">
        <v>1065</v>
      </c>
      <c r="I428" s="746"/>
      <c r="J428" s="522" t="s">
        <v>1065</v>
      </c>
      <c r="K428" s="672"/>
      <c r="L428" s="560"/>
      <c r="M428" s="561"/>
      <c r="N428" s="707"/>
      <c r="O428" s="564" t="n">
        <v>244</v>
      </c>
      <c r="P428" s="563" t="n">
        <v>226</v>
      </c>
      <c r="Q428" s="550"/>
      <c r="R428" s="551" t="n">
        <f aca="false">SUM(S428,T428,U428,V428)</f>
        <v>23300</v>
      </c>
      <c r="S428" s="551" t="n">
        <f aca="false">D428*G428-100</f>
        <v>23300</v>
      </c>
      <c r="T428" s="551"/>
      <c r="U428" s="551"/>
      <c r="V428" s="551"/>
      <c r="W428" s="188" t="s">
        <v>1296</v>
      </c>
      <c r="AC428" s="303"/>
      <c r="AD428" s="474"/>
    </row>
    <row r="429" s="673" customFormat="true" ht="15.75" hidden="false" customHeight="false" outlineLevel="0" collapsed="false">
      <c r="A429" s="559" t="s">
        <v>1297</v>
      </c>
      <c r="B429" s="560"/>
      <c r="C429" s="560"/>
      <c r="D429" s="560"/>
      <c r="E429" s="560"/>
      <c r="F429" s="601"/>
      <c r="G429" s="560"/>
      <c r="H429" s="602"/>
      <c r="I429" s="603"/>
      <c r="J429" s="560"/>
      <c r="K429" s="672"/>
      <c r="L429" s="560"/>
      <c r="M429" s="561"/>
      <c r="N429" s="707" t="s">
        <v>528</v>
      </c>
      <c r="O429" s="564" t="n">
        <v>244</v>
      </c>
      <c r="P429" s="563" t="n">
        <v>226</v>
      </c>
      <c r="Q429" s="550"/>
      <c r="R429" s="551" t="n">
        <f aca="false">SUM(R430)</f>
        <v>75000</v>
      </c>
      <c r="S429" s="551" t="n">
        <f aca="false">SUM(S430)</f>
        <v>0</v>
      </c>
      <c r="T429" s="551" t="n">
        <f aca="false">SUM(T430)</f>
        <v>0</v>
      </c>
      <c r="U429" s="551" t="n">
        <f aca="false">SUM(U430)</f>
        <v>0</v>
      </c>
      <c r="V429" s="551" t="n">
        <f aca="false">SUM(V430)</f>
        <v>75000</v>
      </c>
      <c r="AC429" s="303"/>
      <c r="AD429" s="474"/>
    </row>
    <row r="430" s="673" customFormat="true" ht="15.75" hidden="false" customHeight="false" outlineLevel="1" collapsed="false">
      <c r="A430" s="747"/>
      <c r="B430" s="541"/>
      <c r="C430" s="541"/>
      <c r="D430" s="541"/>
      <c r="E430" s="541"/>
      <c r="F430" s="541"/>
      <c r="G430" s="540" t="n">
        <v>8333.33</v>
      </c>
      <c r="H430" s="522" t="s">
        <v>1065</v>
      </c>
      <c r="I430" s="700"/>
      <c r="J430" s="541"/>
      <c r="K430" s="190"/>
      <c r="L430" s="541"/>
      <c r="M430" s="554"/>
      <c r="N430" s="701"/>
      <c r="O430" s="557"/>
      <c r="P430" s="556"/>
      <c r="Q430" s="550" t="n">
        <v>9</v>
      </c>
      <c r="R430" s="558" t="n">
        <f aca="false">SUM(S430,T430,U430,V430)</f>
        <v>75000</v>
      </c>
      <c r="S430" s="558"/>
      <c r="T430" s="558"/>
      <c r="U430" s="558"/>
      <c r="V430" s="558" t="n">
        <f aca="false">G430*Q430+0.03</f>
        <v>75000</v>
      </c>
      <c r="AC430" s="303"/>
      <c r="AD430" s="474"/>
    </row>
    <row r="431" customFormat="false" ht="15.75" hidden="false" customHeight="false" outlineLevel="0" collapsed="false">
      <c r="A431" s="559" t="s">
        <v>1298</v>
      </c>
      <c r="B431" s="560"/>
      <c r="C431" s="560"/>
      <c r="D431" s="711"/>
      <c r="E431" s="560"/>
      <c r="F431" s="601"/>
      <c r="G431" s="560"/>
      <c r="H431" s="602"/>
      <c r="I431" s="603"/>
      <c r="J431" s="560"/>
      <c r="K431" s="228"/>
      <c r="L431" s="560"/>
      <c r="M431" s="561"/>
      <c r="N431" s="707"/>
      <c r="O431" s="564" t="n">
        <v>244</v>
      </c>
      <c r="P431" s="563" t="n">
        <v>226</v>
      </c>
      <c r="Q431" s="550"/>
      <c r="R431" s="551" t="n">
        <f aca="false">SUM(R432)</f>
        <v>0</v>
      </c>
      <c r="S431" s="551" t="n">
        <f aca="false">SUM(S432)</f>
        <v>0</v>
      </c>
      <c r="T431" s="551" t="n">
        <f aca="false">SUM(T432)</f>
        <v>0</v>
      </c>
      <c r="U431" s="551" t="n">
        <f aca="false">SUM(U432)</f>
        <v>0</v>
      </c>
      <c r="V431" s="551" t="n">
        <f aca="false">SUM(V432)</f>
        <v>0</v>
      </c>
    </row>
    <row r="432" s="196" customFormat="true" ht="15.75" hidden="false" customHeight="false" outlineLevel="1" collapsed="false">
      <c r="A432" s="552"/>
      <c r="B432" s="541"/>
      <c r="C432" s="540"/>
      <c r="D432" s="540"/>
      <c r="E432" s="541" t="s">
        <v>1299</v>
      </c>
      <c r="F432" s="541" t="s">
        <v>1064</v>
      </c>
      <c r="G432" s="540" t="n">
        <v>1000</v>
      </c>
      <c r="H432" s="522" t="s">
        <v>1065</v>
      </c>
      <c r="I432" s="700"/>
      <c r="J432" s="541"/>
      <c r="K432" s="190"/>
      <c r="L432" s="541"/>
      <c r="M432" s="554"/>
      <c r="N432" s="701"/>
      <c r="O432" s="557"/>
      <c r="P432" s="556"/>
      <c r="Q432" s="550"/>
      <c r="R432" s="558" t="n">
        <f aca="false">SUM(S432,T432,U432,V432)</f>
        <v>0</v>
      </c>
      <c r="S432" s="558"/>
      <c r="T432" s="558"/>
      <c r="U432" s="558"/>
      <c r="V432" s="558"/>
      <c r="AC432" s="303"/>
      <c r="AD432" s="474"/>
    </row>
    <row r="433" customFormat="false" ht="15.75" hidden="false" customHeight="false" outlineLevel="0" collapsed="false">
      <c r="A433" s="559" t="s">
        <v>1300</v>
      </c>
      <c r="B433" s="560"/>
      <c r="C433" s="560"/>
      <c r="D433" s="711"/>
      <c r="E433" s="560"/>
      <c r="F433" s="601"/>
      <c r="G433" s="560"/>
      <c r="H433" s="602"/>
      <c r="I433" s="603"/>
      <c r="J433" s="560"/>
      <c r="K433" s="228"/>
      <c r="L433" s="560"/>
      <c r="M433" s="561"/>
      <c r="N433" s="707"/>
      <c r="O433" s="564" t="n">
        <v>244</v>
      </c>
      <c r="P433" s="563" t="n">
        <v>226</v>
      </c>
      <c r="Q433" s="550"/>
      <c r="R433" s="551" t="n">
        <f aca="false">SUM(R434)</f>
        <v>19500</v>
      </c>
      <c r="S433" s="551" t="n">
        <f aca="false">SUM(S434)</f>
        <v>0</v>
      </c>
      <c r="T433" s="551" t="n">
        <f aca="false">SUM(T434)</f>
        <v>0</v>
      </c>
      <c r="U433" s="551" t="n">
        <f aca="false">SUM(U434)</f>
        <v>0</v>
      </c>
      <c r="V433" s="551" t="n">
        <f aca="false">SUM(V434)</f>
        <v>19500</v>
      </c>
    </row>
    <row r="434" s="196" customFormat="true" ht="15.75" hidden="false" customHeight="false" outlineLevel="1" collapsed="false">
      <c r="A434" s="552"/>
      <c r="B434" s="541"/>
      <c r="C434" s="541"/>
      <c r="D434" s="541"/>
      <c r="E434" s="541"/>
      <c r="F434" s="541"/>
      <c r="G434" s="540" t="n">
        <v>2166.67</v>
      </c>
      <c r="H434" s="522" t="s">
        <v>1065</v>
      </c>
      <c r="I434" s="748"/>
      <c r="J434" s="522"/>
      <c r="K434" s="190"/>
      <c r="L434" s="541"/>
      <c r="M434" s="554"/>
      <c r="N434" s="701"/>
      <c r="O434" s="557"/>
      <c r="P434" s="556"/>
      <c r="Q434" s="550" t="n">
        <v>9</v>
      </c>
      <c r="R434" s="558" t="n">
        <f aca="false">SUM(S434,T434,U434,V434)</f>
        <v>19500</v>
      </c>
      <c r="S434" s="558"/>
      <c r="T434" s="558"/>
      <c r="U434" s="558"/>
      <c r="V434" s="558" t="n">
        <f aca="false">G434*Q434-0.03</f>
        <v>19500</v>
      </c>
      <c r="AC434" s="303"/>
      <c r="AD434" s="474"/>
    </row>
    <row r="435" customFormat="false" ht="15.75" hidden="false" customHeight="false" outlineLevel="0" collapsed="false">
      <c r="A435" s="559" t="s">
        <v>1301</v>
      </c>
      <c r="B435" s="560"/>
      <c r="C435" s="560"/>
      <c r="D435" s="711"/>
      <c r="E435" s="727"/>
      <c r="F435" s="601"/>
      <c r="G435" s="560"/>
      <c r="H435" s="602"/>
      <c r="I435" s="603"/>
      <c r="J435" s="560"/>
      <c r="K435" s="228"/>
      <c r="L435" s="560"/>
      <c r="M435" s="561" t="s">
        <v>698</v>
      </c>
      <c r="N435" s="707" t="s">
        <v>528</v>
      </c>
      <c r="O435" s="564" t="n">
        <v>244</v>
      </c>
      <c r="P435" s="563" t="n">
        <v>226</v>
      </c>
      <c r="Q435" s="550"/>
      <c r="R435" s="551" t="n">
        <f aca="false">SUM(R436:R438)</f>
        <v>19200</v>
      </c>
      <c r="S435" s="551" t="n">
        <f aca="false">SUM(S436:S438)</f>
        <v>19200</v>
      </c>
      <c r="T435" s="551" t="n">
        <f aca="false">SUM(T436:T438)</f>
        <v>0</v>
      </c>
      <c r="U435" s="551" t="n">
        <f aca="false">SUM(U436:U438)</f>
        <v>0</v>
      </c>
      <c r="V435" s="551" t="n">
        <f aca="false">SUM(V436:V438)</f>
        <v>0</v>
      </c>
    </row>
    <row r="436" s="196" customFormat="true" ht="15.75" hidden="false" customHeight="false" outlineLevel="1" collapsed="false">
      <c r="A436" s="605" t="s">
        <v>1115</v>
      </c>
      <c r="B436" s="522" t="n">
        <f aca="false">$W$2</f>
        <v>2024</v>
      </c>
      <c r="C436" s="541"/>
      <c r="D436" s="540" t="n">
        <v>1</v>
      </c>
      <c r="E436" s="731" t="s">
        <v>1253</v>
      </c>
      <c r="F436" s="541" t="s">
        <v>1064</v>
      </c>
      <c r="G436" s="540" t="n">
        <v>1600</v>
      </c>
      <c r="H436" s="522" t="s">
        <v>1065</v>
      </c>
      <c r="I436" s="540" t="n">
        <v>423</v>
      </c>
      <c r="J436" s="522" t="s">
        <v>1065</v>
      </c>
      <c r="K436" s="190"/>
      <c r="L436" s="541"/>
      <c r="M436" s="554"/>
      <c r="N436" s="701"/>
      <c r="O436" s="564" t="n">
        <v>244</v>
      </c>
      <c r="P436" s="563" t="n">
        <v>226</v>
      </c>
      <c r="Q436" s="550" t="n">
        <v>1</v>
      </c>
      <c r="R436" s="558" t="n">
        <f aca="false">SUM(S436,T436,U436,V436)</f>
        <v>1600</v>
      </c>
      <c r="S436" s="558" t="n">
        <f aca="false">D436*G436*Q436</f>
        <v>1600</v>
      </c>
      <c r="T436" s="558"/>
      <c r="U436" s="558"/>
      <c r="V436" s="558"/>
      <c r="AC436" s="303"/>
      <c r="AD436" s="474"/>
    </row>
    <row r="437" customFormat="false" ht="15.75" hidden="false" customHeight="false" outlineLevel="1" collapsed="false">
      <c r="A437" s="605" t="s">
        <v>1302</v>
      </c>
      <c r="B437" s="522" t="n">
        <f aca="false">$W$1</f>
        <v>2025</v>
      </c>
      <c r="C437" s="541"/>
      <c r="D437" s="540" t="n">
        <v>1</v>
      </c>
      <c r="E437" s="731" t="s">
        <v>1253</v>
      </c>
      <c r="F437" s="541" t="s">
        <v>1064</v>
      </c>
      <c r="G437" s="540" t="n">
        <v>1600</v>
      </c>
      <c r="H437" s="522" t="s">
        <v>1065</v>
      </c>
      <c r="I437" s="540" t="n">
        <v>437.04</v>
      </c>
      <c r="J437" s="522" t="s">
        <v>1065</v>
      </c>
      <c r="K437" s="190"/>
      <c r="L437" s="541"/>
      <c r="M437" s="554"/>
      <c r="N437" s="701"/>
      <c r="O437" s="564" t="n">
        <v>244</v>
      </c>
      <c r="P437" s="563" t="n">
        <v>226</v>
      </c>
      <c r="Q437" s="550" t="n">
        <v>11</v>
      </c>
      <c r="R437" s="558" t="n">
        <f aca="false">SUM(S437,T437,U437,V437)</f>
        <v>17600</v>
      </c>
      <c r="S437" s="558" t="n">
        <f aca="false">D437*G437*Q437</f>
        <v>17600</v>
      </c>
      <c r="T437" s="558"/>
      <c r="U437" s="558"/>
      <c r="V437" s="558"/>
    </row>
    <row r="438" customFormat="false" ht="15.75" hidden="false" customHeight="false" outlineLevel="1" collapsed="false">
      <c r="A438" s="605" t="s">
        <v>1302</v>
      </c>
      <c r="B438" s="522" t="n">
        <f aca="false">$W$1</f>
        <v>2025</v>
      </c>
      <c r="C438" s="541"/>
      <c r="D438" s="540"/>
      <c r="E438" s="731" t="s">
        <v>1253</v>
      </c>
      <c r="F438" s="541" t="s">
        <v>1064</v>
      </c>
      <c r="G438" s="540" t="n">
        <v>1600</v>
      </c>
      <c r="H438" s="522" t="s">
        <v>1065</v>
      </c>
      <c r="I438" s="540" t="n">
        <v>423</v>
      </c>
      <c r="J438" s="522" t="s">
        <v>1065</v>
      </c>
      <c r="K438" s="190"/>
      <c r="L438" s="541"/>
      <c r="M438" s="554"/>
      <c r="N438" s="701"/>
      <c r="O438" s="564" t="n">
        <v>244</v>
      </c>
      <c r="P438" s="563" t="n">
        <v>226</v>
      </c>
      <c r="Q438" s="550"/>
      <c r="R438" s="558" t="n">
        <f aca="false">SUM(S438,T438,U438,V438)</f>
        <v>0</v>
      </c>
      <c r="S438" s="558"/>
      <c r="T438" s="558"/>
      <c r="U438" s="558"/>
      <c r="V438" s="558"/>
    </row>
    <row r="439" customFormat="false" ht="15.75" hidden="false" customHeight="false" outlineLevel="0" collapsed="false">
      <c r="A439" s="559" t="s">
        <v>1303</v>
      </c>
      <c r="B439" s="560"/>
      <c r="C439" s="560"/>
      <c r="D439" s="601"/>
      <c r="E439" s="541"/>
      <c r="F439" s="607"/>
      <c r="G439" s="601"/>
      <c r="H439" s="522"/>
      <c r="I439" s="603"/>
      <c r="J439" s="560"/>
      <c r="K439" s="228"/>
      <c r="L439" s="560"/>
      <c r="M439" s="561"/>
      <c r="N439" s="707"/>
      <c r="O439" s="564" t="n">
        <v>244</v>
      </c>
      <c r="P439" s="563" t="n">
        <v>226</v>
      </c>
      <c r="Q439" s="550"/>
      <c r="R439" s="551" t="n">
        <f aca="false">SUM(S439,T439,U439,V439)</f>
        <v>0</v>
      </c>
      <c r="S439" s="551" t="n">
        <f aca="false">SUM(S440:S443)</f>
        <v>0</v>
      </c>
      <c r="T439" s="551" t="n">
        <f aca="false">SUM(T440:T443)</f>
        <v>0</v>
      </c>
      <c r="U439" s="551" t="n">
        <f aca="false">SUM(U440:U443)</f>
        <v>0</v>
      </c>
      <c r="V439" s="551" t="n">
        <f aca="false">SUM(V440:V443)</f>
        <v>0</v>
      </c>
      <c r="AB439" s="193"/>
    </row>
    <row r="440" customFormat="false" ht="15.75" hidden="false" customHeight="false" outlineLevel="1" collapsed="false">
      <c r="A440" s="605" t="s">
        <v>1304</v>
      </c>
      <c r="B440" s="560"/>
      <c r="C440" s="560"/>
      <c r="D440" s="540"/>
      <c r="E440" s="541" t="s">
        <v>1149</v>
      </c>
      <c r="F440" s="607" t="s">
        <v>1064</v>
      </c>
      <c r="G440" s="540" t="n">
        <v>2125</v>
      </c>
      <c r="H440" s="522" t="s">
        <v>1065</v>
      </c>
      <c r="I440" s="603"/>
      <c r="J440" s="560"/>
      <c r="K440" s="228"/>
      <c r="L440" s="560"/>
      <c r="M440" s="561"/>
      <c r="N440" s="707"/>
      <c r="O440" s="564"/>
      <c r="P440" s="563"/>
      <c r="Q440" s="550"/>
      <c r="R440" s="558" t="n">
        <f aca="false">SUM(S440,T440,U440,V440)</f>
        <v>0</v>
      </c>
      <c r="S440" s="558"/>
      <c r="T440" s="558"/>
      <c r="U440" s="558"/>
      <c r="V440" s="558" t="n">
        <f aca="false">D440*G440</f>
        <v>0</v>
      </c>
    </row>
    <row r="441" customFormat="false" ht="15.75" hidden="false" customHeight="false" outlineLevel="1" collapsed="false">
      <c r="A441" s="559"/>
      <c r="B441" s="560"/>
      <c r="C441" s="560"/>
      <c r="D441" s="540"/>
      <c r="E441" s="541" t="s">
        <v>1149</v>
      </c>
      <c r="F441" s="607" t="s">
        <v>1064</v>
      </c>
      <c r="G441" s="540"/>
      <c r="H441" s="522" t="s">
        <v>1065</v>
      </c>
      <c r="I441" s="603"/>
      <c r="J441" s="560"/>
      <c r="K441" s="228"/>
      <c r="L441" s="560"/>
      <c r="M441" s="561"/>
      <c r="N441" s="707"/>
      <c r="O441" s="564"/>
      <c r="P441" s="563"/>
      <c r="Q441" s="550"/>
      <c r="R441" s="558" t="n">
        <f aca="false">SUM(S441,T441,U441,V441)</f>
        <v>0</v>
      </c>
      <c r="S441" s="558"/>
      <c r="T441" s="558"/>
      <c r="U441" s="558"/>
      <c r="V441" s="558"/>
    </row>
    <row r="442" customFormat="false" ht="15.75" hidden="false" customHeight="false" outlineLevel="1" collapsed="false">
      <c r="A442" s="559"/>
      <c r="B442" s="560"/>
      <c r="C442" s="560"/>
      <c r="D442" s="540"/>
      <c r="E442" s="541" t="s">
        <v>1149</v>
      </c>
      <c r="F442" s="607" t="s">
        <v>1064</v>
      </c>
      <c r="G442" s="540"/>
      <c r="H442" s="522" t="s">
        <v>1065</v>
      </c>
      <c r="I442" s="603"/>
      <c r="J442" s="560"/>
      <c r="K442" s="228"/>
      <c r="L442" s="560"/>
      <c r="M442" s="561"/>
      <c r="N442" s="707"/>
      <c r="O442" s="564"/>
      <c r="P442" s="563"/>
      <c r="Q442" s="550"/>
      <c r="R442" s="558" t="n">
        <f aca="false">SUM(S442,T442,U442,V442)</f>
        <v>0</v>
      </c>
      <c r="S442" s="558"/>
      <c r="T442" s="558"/>
      <c r="U442" s="558"/>
      <c r="V442" s="558"/>
    </row>
    <row r="443" customFormat="false" ht="15.75" hidden="false" customHeight="false" outlineLevel="1" collapsed="false">
      <c r="A443" s="559"/>
      <c r="B443" s="560"/>
      <c r="C443" s="560"/>
      <c r="D443" s="540"/>
      <c r="E443" s="541" t="s">
        <v>1149</v>
      </c>
      <c r="F443" s="607" t="s">
        <v>1064</v>
      </c>
      <c r="G443" s="540"/>
      <c r="H443" s="522" t="s">
        <v>1065</v>
      </c>
      <c r="I443" s="603"/>
      <c r="J443" s="560"/>
      <c r="K443" s="228"/>
      <c r="L443" s="560"/>
      <c r="M443" s="561"/>
      <c r="N443" s="707"/>
      <c r="O443" s="564"/>
      <c r="P443" s="563"/>
      <c r="Q443" s="550"/>
      <c r="R443" s="558" t="n">
        <f aca="false">SUM(S443,T443,U443,V443)</f>
        <v>0</v>
      </c>
      <c r="S443" s="558"/>
      <c r="T443" s="558"/>
      <c r="U443" s="558"/>
      <c r="V443" s="558"/>
    </row>
    <row r="444" customFormat="false" ht="15.75" hidden="false" customHeight="false" outlineLevel="0" collapsed="false">
      <c r="A444" s="559" t="s">
        <v>1305</v>
      </c>
      <c r="B444" s="560"/>
      <c r="C444" s="730"/>
      <c r="D444" s="711"/>
      <c r="E444" s="722"/>
      <c r="F444" s="601"/>
      <c r="G444" s="560"/>
      <c r="H444" s="602"/>
      <c r="I444" s="603"/>
      <c r="J444" s="560"/>
      <c r="K444" s="672"/>
      <c r="L444" s="722"/>
      <c r="M444" s="561" t="s">
        <v>1208</v>
      </c>
      <c r="N444" s="707" t="s">
        <v>1306</v>
      </c>
      <c r="O444" s="749" t="n">
        <v>244</v>
      </c>
      <c r="P444" s="750" t="n">
        <v>226</v>
      </c>
      <c r="Q444" s="751"/>
      <c r="R444" s="551" t="n">
        <f aca="false">SUM(R445:R447)</f>
        <v>31568.13</v>
      </c>
      <c r="S444" s="551" t="n">
        <f aca="false">SUM(S445:S447)</f>
        <v>31568.13</v>
      </c>
      <c r="T444" s="551" t="n">
        <f aca="false">SUM(T445:T447)</f>
        <v>0</v>
      </c>
      <c r="U444" s="551" t="n">
        <f aca="false">SUM(U445:U447)</f>
        <v>0</v>
      </c>
      <c r="V444" s="551" t="n">
        <f aca="false">SUM(V445:V447)</f>
        <v>0</v>
      </c>
      <c r="AD444" s="313"/>
    </row>
    <row r="445" s="673" customFormat="true" ht="15.75" hidden="false" customHeight="false" outlineLevel="1" collapsed="false">
      <c r="A445" s="605" t="s">
        <v>1115</v>
      </c>
      <c r="B445" s="522" t="n">
        <f aca="false">$W$2</f>
        <v>2024</v>
      </c>
      <c r="C445" s="752"/>
      <c r="D445" s="631" t="n">
        <v>243</v>
      </c>
      <c r="E445" s="541" t="s">
        <v>1211</v>
      </c>
      <c r="F445" s="541" t="s">
        <v>1064</v>
      </c>
      <c r="G445" s="540" t="n">
        <v>15.67</v>
      </c>
      <c r="H445" s="540" t="n">
        <v>11.81</v>
      </c>
      <c r="I445" s="522" t="s">
        <v>1065</v>
      </c>
      <c r="J445" s="753" t="n">
        <v>35.84</v>
      </c>
      <c r="K445" s="540" t="n">
        <v>1302.16</v>
      </c>
      <c r="L445" s="522" t="s">
        <v>1211</v>
      </c>
      <c r="M445" s="538"/>
      <c r="N445" s="610"/>
      <c r="O445" s="611"/>
      <c r="P445" s="612"/>
      <c r="Q445" s="613" t="n">
        <v>1</v>
      </c>
      <c r="R445" s="558" t="n">
        <f aca="false">SUM(S445,T445,U445,V445)</f>
        <v>2869.83</v>
      </c>
      <c r="S445" s="558" t="n">
        <f aca="false">D445*H445*Q445</f>
        <v>2869.83</v>
      </c>
      <c r="T445" s="558"/>
      <c r="U445" s="558"/>
      <c r="V445" s="558"/>
      <c r="AC445" s="303"/>
      <c r="AD445" s="474"/>
    </row>
    <row r="446" customFormat="false" ht="15.75" hidden="false" customHeight="false" outlineLevel="1" collapsed="false">
      <c r="A446" s="605" t="s">
        <v>1212</v>
      </c>
      <c r="B446" s="522" t="n">
        <f aca="false">$W$1</f>
        <v>2025</v>
      </c>
      <c r="C446" s="754"/>
      <c r="D446" s="631" t="n">
        <v>243</v>
      </c>
      <c r="E446" s="541" t="s">
        <v>1211</v>
      </c>
      <c r="F446" s="541" t="s">
        <v>1064</v>
      </c>
      <c r="G446" s="540" t="n">
        <v>15.67</v>
      </c>
      <c r="H446" s="540" t="n">
        <v>11.81</v>
      </c>
      <c r="I446" s="522" t="s">
        <v>1065</v>
      </c>
      <c r="J446" s="755" t="n">
        <f aca="false">298.15/9</f>
        <v>33.1277777777778</v>
      </c>
      <c r="K446" s="540" t="n">
        <f aca="false">11194.85/9</f>
        <v>1243.87222222222</v>
      </c>
      <c r="L446" s="522" t="s">
        <v>1211</v>
      </c>
      <c r="M446" s="538"/>
      <c r="N446" s="610"/>
      <c r="O446" s="611"/>
      <c r="P446" s="612"/>
      <c r="Q446" s="613" t="n">
        <v>9</v>
      </c>
      <c r="R446" s="558" t="n">
        <f aca="false">SUM(S446,T446,U446,V446)</f>
        <v>25828.47</v>
      </c>
      <c r="S446" s="558" t="n">
        <f aca="false">D446*H446*Q446</f>
        <v>25828.47</v>
      </c>
      <c r="T446" s="558"/>
      <c r="U446" s="558"/>
      <c r="V446" s="558"/>
    </row>
    <row r="447" customFormat="false" ht="15.75" hidden="false" customHeight="false" outlineLevel="1" collapsed="false">
      <c r="A447" s="605" t="s">
        <v>1307</v>
      </c>
      <c r="B447" s="522" t="n">
        <f aca="false">$W$1</f>
        <v>2025</v>
      </c>
      <c r="C447" s="754"/>
      <c r="D447" s="631" t="n">
        <v>243</v>
      </c>
      <c r="E447" s="541" t="s">
        <v>1211</v>
      </c>
      <c r="F447" s="541" t="s">
        <v>1064</v>
      </c>
      <c r="G447" s="540" t="n">
        <v>20</v>
      </c>
      <c r="H447" s="540" t="n">
        <v>11.81</v>
      </c>
      <c r="I447" s="522" t="s">
        <v>1065</v>
      </c>
      <c r="J447" s="755" t="n">
        <f aca="false">70.06/2</f>
        <v>35.03</v>
      </c>
      <c r="K447" s="540" t="n">
        <f aca="false">2559.94/2</f>
        <v>1279.97</v>
      </c>
      <c r="L447" s="522" t="s">
        <v>1211</v>
      </c>
      <c r="M447" s="538"/>
      <c r="N447" s="610"/>
      <c r="O447" s="611"/>
      <c r="P447" s="612"/>
      <c r="Q447" s="613" t="n">
        <v>1</v>
      </c>
      <c r="R447" s="558" t="n">
        <f aca="false">SUM(S447,T447,U447,V447)</f>
        <v>2869.83</v>
      </c>
      <c r="S447" s="558" t="n">
        <f aca="false">D447*H447*Q447</f>
        <v>2869.83</v>
      </c>
      <c r="T447" s="558"/>
      <c r="U447" s="558"/>
      <c r="V447" s="558"/>
    </row>
    <row r="448" customFormat="false" ht="15.75" hidden="false" customHeight="false" outlineLevel="0" collapsed="false">
      <c r="A448" s="559" t="s">
        <v>1308</v>
      </c>
      <c r="B448" s="560"/>
      <c r="C448" s="560"/>
      <c r="D448" s="711"/>
      <c r="E448" s="560"/>
      <c r="F448" s="601"/>
      <c r="G448" s="560"/>
      <c r="H448" s="602"/>
      <c r="I448" s="603"/>
      <c r="J448" s="560"/>
      <c r="K448" s="672"/>
      <c r="L448" s="560"/>
      <c r="M448" s="561" t="s">
        <v>1208</v>
      </c>
      <c r="N448" s="707" t="s">
        <v>1201</v>
      </c>
      <c r="O448" s="564" t="n">
        <v>244</v>
      </c>
      <c r="P448" s="563" t="n">
        <v>226</v>
      </c>
      <c r="Q448" s="550"/>
      <c r="R448" s="551" t="n">
        <f aca="false">R449+R455</f>
        <v>582120</v>
      </c>
      <c r="S448" s="551" t="n">
        <f aca="false">S449+S455</f>
        <v>582120</v>
      </c>
      <c r="T448" s="551" t="n">
        <f aca="false">T449+T455</f>
        <v>0</v>
      </c>
      <c r="U448" s="551" t="n">
        <f aca="false">U449+U455</f>
        <v>0</v>
      </c>
      <c r="V448" s="551" t="n">
        <f aca="false">V449+V455</f>
        <v>0</v>
      </c>
      <c r="AD448" s="313"/>
      <c r="AE448" s="311"/>
      <c r="AF448" s="314"/>
    </row>
    <row r="449" customFormat="false" ht="15.75" hidden="false" customHeight="false" outlineLevel="1" collapsed="false">
      <c r="A449" s="600" t="s">
        <v>1089</v>
      </c>
      <c r="B449" s="617" t="str">
        <f aca="false">B256</f>
        <v>Дружбы</v>
      </c>
      <c r="C449" s="567"/>
      <c r="D449" s="568" t="s">
        <v>1091</v>
      </c>
      <c r="E449" s="569" t="str">
        <f aca="false">E256</f>
        <v>35 В</v>
      </c>
      <c r="F449" s="601"/>
      <c r="G449" s="560"/>
      <c r="H449" s="602"/>
      <c r="I449" s="603"/>
      <c r="J449" s="756"/>
      <c r="K449" s="757"/>
      <c r="L449" s="560"/>
      <c r="M449" s="561"/>
      <c r="N449" s="707"/>
      <c r="O449" s="564"/>
      <c r="P449" s="563"/>
      <c r="Q449" s="550"/>
      <c r="R449" s="551" t="n">
        <f aca="false">SUM(R450:R454)</f>
        <v>582120</v>
      </c>
      <c r="S449" s="551" t="n">
        <f aca="false">SUM(S450:S454)</f>
        <v>582120</v>
      </c>
      <c r="T449" s="551" t="n">
        <f aca="false">SUM(T450:T454)</f>
        <v>0</v>
      </c>
      <c r="U449" s="551" t="n">
        <f aca="false">SUM(U450:U454)</f>
        <v>0</v>
      </c>
      <c r="V449" s="551" t="n">
        <f aca="false">SUM(V450:V454)</f>
        <v>0</v>
      </c>
      <c r="AB449" s="193"/>
      <c r="AD449" s="313"/>
      <c r="AE449" s="311"/>
      <c r="AF449" s="314"/>
    </row>
    <row r="450" s="673" customFormat="true" ht="15.75" hidden="false" customHeight="false" outlineLevel="1" collapsed="false">
      <c r="A450" s="605" t="s">
        <v>1115</v>
      </c>
      <c r="B450" s="522" t="n">
        <f aca="false">$W$2</f>
        <v>2024</v>
      </c>
      <c r="C450" s="709"/>
      <c r="D450" s="540" t="n">
        <f aca="false">21*12</f>
        <v>252</v>
      </c>
      <c r="E450" s="541" t="s">
        <v>1211</v>
      </c>
      <c r="F450" s="541" t="s">
        <v>1064</v>
      </c>
      <c r="G450" s="540" t="n">
        <v>180</v>
      </c>
      <c r="H450" s="522" t="s">
        <v>1065</v>
      </c>
      <c r="I450" s="700"/>
      <c r="J450" s="541"/>
      <c r="K450" s="190"/>
      <c r="L450" s="541"/>
      <c r="M450" s="554"/>
      <c r="N450" s="701"/>
      <c r="O450" s="557"/>
      <c r="P450" s="556"/>
      <c r="Q450" s="550" t="n">
        <v>1</v>
      </c>
      <c r="R450" s="558" t="n">
        <f aca="false">SUM(S450,T450,U450,V450)</f>
        <v>45360</v>
      </c>
      <c r="S450" s="558" t="n">
        <f aca="false">D450*G450</f>
        <v>45360</v>
      </c>
      <c r="T450" s="558"/>
      <c r="U450" s="558"/>
      <c r="V450" s="558"/>
      <c r="AC450" s="303"/>
      <c r="AD450" s="474"/>
    </row>
    <row r="451" customFormat="false" ht="15.75" hidden="false" customHeight="false" outlineLevel="1" collapsed="false">
      <c r="A451" s="605" t="s">
        <v>1309</v>
      </c>
      <c r="B451" s="522" t="n">
        <f aca="false">$W$1</f>
        <v>2025</v>
      </c>
      <c r="C451" s="709"/>
      <c r="D451" s="540" t="n">
        <f aca="false">57*12</f>
        <v>684</v>
      </c>
      <c r="E451" s="541" t="s">
        <v>1211</v>
      </c>
      <c r="F451" s="541" t="s">
        <v>1064</v>
      </c>
      <c r="G451" s="540" t="n">
        <v>180</v>
      </c>
      <c r="H451" s="522" t="s">
        <v>1065</v>
      </c>
      <c r="I451" s="700"/>
      <c r="J451" s="541"/>
      <c r="K451" s="190"/>
      <c r="L451" s="541"/>
      <c r="M451" s="554"/>
      <c r="N451" s="701"/>
      <c r="O451" s="557"/>
      <c r="P451" s="556"/>
      <c r="Q451" s="550" t="n">
        <v>3</v>
      </c>
      <c r="R451" s="558" t="n">
        <f aca="false">SUM(S451,T451,U451,V451)</f>
        <v>123120</v>
      </c>
      <c r="S451" s="558" t="n">
        <f aca="false">D451*G451</f>
        <v>123120</v>
      </c>
      <c r="T451" s="558"/>
      <c r="U451" s="558"/>
      <c r="V451" s="558"/>
      <c r="AB451" s="758"/>
    </row>
    <row r="452" customFormat="false" ht="15.75" hidden="false" customHeight="false" outlineLevel="1" collapsed="false">
      <c r="A452" s="605" t="s">
        <v>1310</v>
      </c>
      <c r="B452" s="522" t="n">
        <f aca="false">$W$1</f>
        <v>2025</v>
      </c>
      <c r="C452" s="709"/>
      <c r="D452" s="540" t="n">
        <f aca="false">41*12+80</f>
        <v>572</v>
      </c>
      <c r="E452" s="541" t="s">
        <v>1211</v>
      </c>
      <c r="F452" s="541" t="s">
        <v>1064</v>
      </c>
      <c r="G452" s="540" t="n">
        <v>180</v>
      </c>
      <c r="H452" s="522" t="s">
        <v>1065</v>
      </c>
      <c r="I452" s="700"/>
      <c r="J452" s="541"/>
      <c r="K452" s="190"/>
      <c r="L452" s="541"/>
      <c r="M452" s="554"/>
      <c r="N452" s="701"/>
      <c r="O452" s="557"/>
      <c r="P452" s="556"/>
      <c r="Q452" s="550" t="n">
        <v>2</v>
      </c>
      <c r="R452" s="558" t="n">
        <f aca="false">SUM(S452,T452,U452,V452)</f>
        <v>102960</v>
      </c>
      <c r="S452" s="558" t="n">
        <f aca="false">D452*G452</f>
        <v>102960</v>
      </c>
      <c r="T452" s="558"/>
      <c r="U452" s="558"/>
      <c r="V452" s="558"/>
      <c r="AB452" s="758"/>
    </row>
    <row r="453" customFormat="false" ht="15.75" hidden="false" customHeight="false" outlineLevel="1" collapsed="false">
      <c r="A453" s="605" t="s">
        <v>1311</v>
      </c>
      <c r="B453" s="522" t="n">
        <f aca="false">$W$1</f>
        <v>2025</v>
      </c>
      <c r="C453" s="709"/>
      <c r="D453" s="540" t="n">
        <f aca="false">85*12</f>
        <v>1020</v>
      </c>
      <c r="E453" s="541" t="s">
        <v>1211</v>
      </c>
      <c r="F453" s="541" t="s">
        <v>1064</v>
      </c>
      <c r="G453" s="540" t="n">
        <v>180</v>
      </c>
      <c r="H453" s="522" t="s">
        <v>1065</v>
      </c>
      <c r="I453" s="700"/>
      <c r="J453" s="541"/>
      <c r="K453" s="190"/>
      <c r="L453" s="541"/>
      <c r="M453" s="554"/>
      <c r="N453" s="701"/>
      <c r="O453" s="557"/>
      <c r="P453" s="556"/>
      <c r="Q453" s="550" t="n">
        <v>4</v>
      </c>
      <c r="R453" s="558" t="n">
        <f aca="false">SUM(S453,T453,U453,V453)</f>
        <v>183600</v>
      </c>
      <c r="S453" s="558" t="n">
        <f aca="false">D453*G453</f>
        <v>183600</v>
      </c>
      <c r="T453" s="558"/>
      <c r="U453" s="558"/>
      <c r="V453" s="558"/>
      <c r="AB453" s="758"/>
    </row>
    <row r="454" customFormat="false" ht="15.75" hidden="false" customHeight="false" outlineLevel="1" collapsed="false">
      <c r="A454" s="605" t="s">
        <v>1312</v>
      </c>
      <c r="B454" s="522" t="n">
        <f aca="false">$W$1</f>
        <v>2025</v>
      </c>
      <c r="C454" s="709"/>
      <c r="D454" s="540" t="n">
        <f aca="false">44*12+80+98</f>
        <v>706</v>
      </c>
      <c r="E454" s="541" t="s">
        <v>1211</v>
      </c>
      <c r="F454" s="541" t="s">
        <v>1064</v>
      </c>
      <c r="G454" s="540" t="n">
        <v>180</v>
      </c>
      <c r="H454" s="522" t="s">
        <v>1065</v>
      </c>
      <c r="I454" s="700"/>
      <c r="J454" s="541"/>
      <c r="K454" s="190"/>
      <c r="L454" s="541"/>
      <c r="M454" s="554"/>
      <c r="N454" s="701"/>
      <c r="O454" s="557"/>
      <c r="P454" s="556"/>
      <c r="Q454" s="550" t="n">
        <v>3</v>
      </c>
      <c r="R454" s="558" t="n">
        <f aca="false">SUM(S454,T454,U454,V454)</f>
        <v>127080</v>
      </c>
      <c r="S454" s="558" t="n">
        <f aca="false">D454*G454</f>
        <v>127080</v>
      </c>
      <c r="T454" s="558"/>
      <c r="U454" s="558"/>
      <c r="V454" s="558"/>
      <c r="AB454" s="758"/>
    </row>
    <row r="455" customFormat="false" ht="15.75" hidden="false" customHeight="false" outlineLevel="1" collapsed="false">
      <c r="A455" s="600" t="s">
        <v>1089</v>
      </c>
      <c r="B455" s="617"/>
      <c r="C455" s="567"/>
      <c r="D455" s="568" t="s">
        <v>1091</v>
      </c>
      <c r="E455" s="569"/>
      <c r="F455" s="601"/>
      <c r="G455" s="560"/>
      <c r="H455" s="602"/>
      <c r="I455" s="603"/>
      <c r="J455" s="560"/>
      <c r="K455" s="672"/>
      <c r="L455" s="560"/>
      <c r="M455" s="561"/>
      <c r="N455" s="707"/>
      <c r="O455" s="564"/>
      <c r="P455" s="563"/>
      <c r="Q455" s="550"/>
      <c r="R455" s="551" t="n">
        <f aca="false">SUM(R456:R460)</f>
        <v>0</v>
      </c>
      <c r="S455" s="551" t="n">
        <f aca="false">SUM(S456:S460)</f>
        <v>0</v>
      </c>
      <c r="T455" s="551" t="n">
        <f aca="false">SUM(T456:T460)</f>
        <v>0</v>
      </c>
      <c r="U455" s="551" t="n">
        <f aca="false">SUM(U456:U460)</f>
        <v>0</v>
      </c>
      <c r="V455" s="551" t="n">
        <f aca="false">SUM(V456:V460)</f>
        <v>0</v>
      </c>
      <c r="AB455" s="193"/>
      <c r="AD455" s="313"/>
      <c r="AE455" s="311"/>
      <c r="AF455" s="314"/>
    </row>
    <row r="456" s="673" customFormat="true" ht="15.75" hidden="false" customHeight="false" outlineLevel="1" collapsed="false">
      <c r="A456" s="605" t="s">
        <v>1115</v>
      </c>
      <c r="B456" s="522" t="n">
        <f aca="false">$W$2</f>
        <v>2024</v>
      </c>
      <c r="C456" s="759"/>
      <c r="D456" s="619"/>
      <c r="E456" s="541" t="s">
        <v>1211</v>
      </c>
      <c r="F456" s="541" t="s">
        <v>1064</v>
      </c>
      <c r="G456" s="540" t="n">
        <v>103.7</v>
      </c>
      <c r="H456" s="522" t="s">
        <v>1065</v>
      </c>
      <c r="I456" s="700"/>
      <c r="J456" s="541"/>
      <c r="K456" s="190"/>
      <c r="L456" s="541"/>
      <c r="M456" s="554"/>
      <c r="N456" s="701"/>
      <c r="O456" s="557"/>
      <c r="P456" s="556"/>
      <c r="Q456" s="550" t="n">
        <v>1</v>
      </c>
      <c r="R456" s="558" t="n">
        <f aca="false">SUM(S456,T456,U456,V456)</f>
        <v>0</v>
      </c>
      <c r="S456" s="558"/>
      <c r="T456" s="558"/>
      <c r="U456" s="558"/>
      <c r="V456" s="558"/>
      <c r="AC456" s="303"/>
      <c r="AD456" s="474"/>
    </row>
    <row r="457" customFormat="false" ht="15.75" hidden="false" customHeight="false" outlineLevel="1" collapsed="false">
      <c r="A457" s="605" t="s">
        <v>1309</v>
      </c>
      <c r="B457" s="522" t="n">
        <f aca="false">$W$1</f>
        <v>2025</v>
      </c>
      <c r="C457" s="728"/>
      <c r="D457" s="619"/>
      <c r="E457" s="541" t="s">
        <v>1211</v>
      </c>
      <c r="F457" s="541" t="s">
        <v>1064</v>
      </c>
      <c r="G457" s="540" t="n">
        <v>103.7</v>
      </c>
      <c r="H457" s="522" t="s">
        <v>1065</v>
      </c>
      <c r="I457" s="700"/>
      <c r="J457" s="541"/>
      <c r="K457" s="190"/>
      <c r="L457" s="541"/>
      <c r="M457" s="554"/>
      <c r="N457" s="701"/>
      <c r="O457" s="557"/>
      <c r="P457" s="556"/>
      <c r="Q457" s="550" t="n">
        <v>3</v>
      </c>
      <c r="R457" s="558" t="n">
        <f aca="false">SUM(S457,T457,U457,V457)</f>
        <v>0</v>
      </c>
      <c r="S457" s="558"/>
      <c r="T457" s="558"/>
      <c r="U457" s="558"/>
      <c r="V457" s="558"/>
    </row>
    <row r="458" customFormat="false" ht="15.75" hidden="false" customHeight="false" outlineLevel="1" collapsed="false">
      <c r="A458" s="605" t="s">
        <v>1310</v>
      </c>
      <c r="B458" s="522" t="n">
        <f aca="false">$W$1</f>
        <v>2025</v>
      </c>
      <c r="C458" s="728"/>
      <c r="D458" s="619"/>
      <c r="E458" s="541" t="s">
        <v>1211</v>
      </c>
      <c r="F458" s="541" t="s">
        <v>1064</v>
      </c>
      <c r="G458" s="540" t="n">
        <v>103.7</v>
      </c>
      <c r="H458" s="522" t="s">
        <v>1065</v>
      </c>
      <c r="I458" s="700"/>
      <c r="J458" s="541"/>
      <c r="K458" s="190"/>
      <c r="L458" s="541"/>
      <c r="M458" s="554"/>
      <c r="N458" s="701"/>
      <c r="O458" s="557"/>
      <c r="P458" s="556"/>
      <c r="Q458" s="550" t="n">
        <v>2</v>
      </c>
      <c r="R458" s="558" t="n">
        <f aca="false">SUM(S458,T458,U458,V458)</f>
        <v>0</v>
      </c>
      <c r="S458" s="558"/>
      <c r="T458" s="558"/>
      <c r="U458" s="558"/>
      <c r="V458" s="558"/>
    </row>
    <row r="459" customFormat="false" ht="15.75" hidden="false" customHeight="false" outlineLevel="1" collapsed="false">
      <c r="A459" s="605" t="s">
        <v>1311</v>
      </c>
      <c r="B459" s="522" t="n">
        <f aca="false">$W$1</f>
        <v>2025</v>
      </c>
      <c r="C459" s="728"/>
      <c r="D459" s="619"/>
      <c r="E459" s="541" t="s">
        <v>1211</v>
      </c>
      <c r="F459" s="541" t="s">
        <v>1064</v>
      </c>
      <c r="G459" s="540" t="n">
        <v>126.13</v>
      </c>
      <c r="H459" s="522" t="s">
        <v>1065</v>
      </c>
      <c r="I459" s="700"/>
      <c r="J459" s="541"/>
      <c r="K459" s="190"/>
      <c r="L459" s="541"/>
      <c r="M459" s="554"/>
      <c r="N459" s="701"/>
      <c r="O459" s="557"/>
      <c r="P459" s="556"/>
      <c r="Q459" s="550" t="n">
        <v>4</v>
      </c>
      <c r="R459" s="558" t="n">
        <f aca="false">SUM(S459,T459,U459,V459)</f>
        <v>0</v>
      </c>
      <c r="S459" s="558"/>
      <c r="T459" s="558"/>
      <c r="U459" s="558"/>
      <c r="V459" s="558"/>
    </row>
    <row r="460" customFormat="false" ht="15.75" hidden="false" customHeight="false" outlineLevel="1" collapsed="false">
      <c r="A460" s="605" t="s">
        <v>1307</v>
      </c>
      <c r="B460" s="522" t="n">
        <f aca="false">$W$1</f>
        <v>2025</v>
      </c>
      <c r="C460" s="728"/>
      <c r="D460" s="619"/>
      <c r="E460" s="541" t="s">
        <v>1211</v>
      </c>
      <c r="F460" s="541" t="s">
        <v>1064</v>
      </c>
      <c r="G460" s="540" t="n">
        <v>126.13</v>
      </c>
      <c r="H460" s="522" t="s">
        <v>1065</v>
      </c>
      <c r="I460" s="700"/>
      <c r="J460" s="541"/>
      <c r="K460" s="190"/>
      <c r="L460" s="541"/>
      <c r="M460" s="554"/>
      <c r="N460" s="701"/>
      <c r="O460" s="557"/>
      <c r="P460" s="556"/>
      <c r="Q460" s="550" t="n">
        <v>2</v>
      </c>
      <c r="R460" s="558" t="n">
        <f aca="false">SUM(S460,T460,U460,V460)</f>
        <v>0</v>
      </c>
      <c r="S460" s="558"/>
      <c r="T460" s="558"/>
      <c r="U460" s="558"/>
      <c r="V460" s="558"/>
    </row>
    <row r="461" customFormat="false" ht="15.75" hidden="false" customHeight="false" outlineLevel="0" collapsed="false">
      <c r="A461" s="559" t="s">
        <v>1313</v>
      </c>
      <c r="B461" s="560"/>
      <c r="C461" s="560"/>
      <c r="D461" s="711"/>
      <c r="E461" s="560"/>
      <c r="F461" s="601"/>
      <c r="G461" s="560"/>
      <c r="H461" s="602"/>
      <c r="I461" s="760"/>
      <c r="J461" s="560"/>
      <c r="K461" s="672"/>
      <c r="L461" s="560"/>
      <c r="M461" s="561"/>
      <c r="N461" s="707" t="s">
        <v>531</v>
      </c>
      <c r="O461" s="564" t="n">
        <v>244</v>
      </c>
      <c r="P461" s="563" t="n">
        <v>226</v>
      </c>
      <c r="Q461" s="550"/>
      <c r="R461" s="551" t="n">
        <f aca="false">SUM(R462:R467)</f>
        <v>64325</v>
      </c>
      <c r="S461" s="551" t="n">
        <f aca="false">SUM(S462:S467)</f>
        <v>64325</v>
      </c>
      <c r="T461" s="551" t="n">
        <f aca="false">SUM(T462:T467)</f>
        <v>0</v>
      </c>
      <c r="U461" s="551" t="n">
        <f aca="false">SUM(U462:U467)</f>
        <v>0</v>
      </c>
      <c r="V461" s="551" t="n">
        <f aca="false">SUM(V462:V467)</f>
        <v>0</v>
      </c>
      <c r="AB461" s="193"/>
    </row>
    <row r="462" s="673" customFormat="true" ht="15.75" hidden="false" customHeight="false" outlineLevel="1" collapsed="false">
      <c r="A462" s="552" t="s">
        <v>1314</v>
      </c>
      <c r="B462" s="541"/>
      <c r="C462" s="541"/>
      <c r="D462" s="540" t="n">
        <v>3</v>
      </c>
      <c r="E462" s="541" t="s">
        <v>1079</v>
      </c>
      <c r="F462" s="541" t="s">
        <v>1064</v>
      </c>
      <c r="G462" s="540" t="n">
        <v>1300</v>
      </c>
      <c r="H462" s="522" t="s">
        <v>1065</v>
      </c>
      <c r="I462" s="700"/>
      <c r="J462" s="541"/>
      <c r="K462" s="668"/>
      <c r="L462" s="541"/>
      <c r="M462" s="554"/>
      <c r="N462" s="701"/>
      <c r="O462" s="557"/>
      <c r="P462" s="556"/>
      <c r="Q462" s="550" t="n">
        <v>1</v>
      </c>
      <c r="R462" s="558" t="n">
        <f aca="false">SUM(S462,T462,U462,V462)</f>
        <v>3900</v>
      </c>
      <c r="S462" s="558" t="n">
        <f aca="false">D462*G462</f>
        <v>3900</v>
      </c>
      <c r="T462" s="558"/>
      <c r="U462" s="558"/>
      <c r="V462" s="558"/>
      <c r="AB462" s="761"/>
      <c r="AC462" s="303"/>
      <c r="AD462" s="474"/>
    </row>
    <row r="463" s="669" customFormat="true" ht="15.75" hidden="false" customHeight="false" outlineLevel="1" collapsed="false">
      <c r="A463" s="552" t="s">
        <v>1315</v>
      </c>
      <c r="B463" s="541"/>
      <c r="C463" s="541"/>
      <c r="D463" s="540" t="n">
        <f aca="false">62/2</f>
        <v>31</v>
      </c>
      <c r="E463" s="541" t="s">
        <v>1079</v>
      </c>
      <c r="F463" s="541" t="s">
        <v>1064</v>
      </c>
      <c r="G463" s="540" t="n">
        <v>1750</v>
      </c>
      <c r="H463" s="522" t="s">
        <v>1065</v>
      </c>
      <c r="I463" s="762"/>
      <c r="J463" s="541"/>
      <c r="L463" s="541"/>
      <c r="M463" s="554"/>
      <c r="N463" s="701"/>
      <c r="O463" s="557"/>
      <c r="P463" s="556"/>
      <c r="Q463" s="550" t="n">
        <v>1</v>
      </c>
      <c r="R463" s="558" t="n">
        <f aca="false">SUM(S463,T463,U463,V463)</f>
        <v>54125</v>
      </c>
      <c r="S463" s="558" t="n">
        <f aca="false">D463*G463-125</f>
        <v>54125</v>
      </c>
      <c r="T463" s="558"/>
      <c r="U463" s="558"/>
      <c r="V463" s="558"/>
      <c r="AC463" s="303"/>
      <c r="AD463" s="474"/>
      <c r="AF463" s="763"/>
    </row>
    <row r="464" s="669" customFormat="true" ht="15.75" hidden="false" customHeight="false" outlineLevel="1" collapsed="false">
      <c r="A464" s="552" t="s">
        <v>1316</v>
      </c>
      <c r="B464" s="541"/>
      <c r="C464" s="541"/>
      <c r="D464" s="540"/>
      <c r="E464" s="541" t="s">
        <v>1079</v>
      </c>
      <c r="F464" s="541" t="s">
        <v>1064</v>
      </c>
      <c r="G464" s="540"/>
      <c r="H464" s="522" t="s">
        <v>1065</v>
      </c>
      <c r="I464" s="764"/>
      <c r="J464" s="541"/>
      <c r="K464" s="765"/>
      <c r="L464" s="541"/>
      <c r="M464" s="554"/>
      <c r="N464" s="701"/>
      <c r="O464" s="557"/>
      <c r="P464" s="556"/>
      <c r="Q464" s="550" t="n">
        <v>1</v>
      </c>
      <c r="R464" s="558" t="n">
        <f aca="false">SUM(S464,T464,U464,V464)</f>
        <v>0</v>
      </c>
      <c r="S464" s="558" t="n">
        <f aca="false">D464*G464</f>
        <v>0</v>
      </c>
      <c r="T464" s="558"/>
      <c r="U464" s="558"/>
      <c r="V464" s="558"/>
      <c r="AC464" s="303"/>
      <c r="AD464" s="474"/>
    </row>
    <row r="465" s="669" customFormat="true" ht="15.75" hidden="false" customHeight="false" outlineLevel="1" collapsed="false">
      <c r="A465" s="552" t="s">
        <v>1317</v>
      </c>
      <c r="B465" s="541"/>
      <c r="C465" s="541"/>
      <c r="D465" s="540"/>
      <c r="E465" s="541" t="s">
        <v>1079</v>
      </c>
      <c r="F465" s="541" t="s">
        <v>1064</v>
      </c>
      <c r="G465" s="540"/>
      <c r="H465" s="522" t="s">
        <v>1065</v>
      </c>
      <c r="I465" s="766"/>
      <c r="J465" s="541"/>
      <c r="K465" s="765"/>
      <c r="L465" s="541"/>
      <c r="M465" s="554"/>
      <c r="N465" s="701"/>
      <c r="O465" s="557"/>
      <c r="P465" s="556"/>
      <c r="Q465" s="550" t="n">
        <v>1</v>
      </c>
      <c r="R465" s="558" t="n">
        <f aca="false">SUM(S465,T465,U465,V465)</f>
        <v>0</v>
      </c>
      <c r="S465" s="558" t="n">
        <f aca="false">D465*G465</f>
        <v>0</v>
      </c>
      <c r="T465" s="558"/>
      <c r="U465" s="558"/>
      <c r="V465" s="558"/>
      <c r="AC465" s="303"/>
      <c r="AD465" s="474"/>
    </row>
    <row r="466" s="669" customFormat="true" ht="15.75" hidden="false" customHeight="false" outlineLevel="1" collapsed="false">
      <c r="A466" s="552" t="s">
        <v>1318</v>
      </c>
      <c r="B466" s="541"/>
      <c r="C466" s="541"/>
      <c r="D466" s="540" t="n">
        <v>21</v>
      </c>
      <c r="E466" s="541" t="s">
        <v>1079</v>
      </c>
      <c r="F466" s="541" t="s">
        <v>1064</v>
      </c>
      <c r="G466" s="540" t="n">
        <v>300</v>
      </c>
      <c r="H466" s="522" t="s">
        <v>1065</v>
      </c>
      <c r="I466" s="766"/>
      <c r="J466" s="541"/>
      <c r="K466" s="668"/>
      <c r="L466" s="541"/>
      <c r="M466" s="554"/>
      <c r="N466" s="701"/>
      <c r="O466" s="557"/>
      <c r="P466" s="556"/>
      <c r="Q466" s="550" t="n">
        <v>1</v>
      </c>
      <c r="R466" s="558" t="n">
        <f aca="false">SUM(S466,T466,U466,V466)</f>
        <v>6300</v>
      </c>
      <c r="S466" s="558" t="n">
        <f aca="false">D466*G466</f>
        <v>6300</v>
      </c>
      <c r="T466" s="558"/>
      <c r="U466" s="558"/>
      <c r="V466" s="558"/>
      <c r="AC466" s="303"/>
      <c r="AD466" s="474"/>
    </row>
    <row r="467" s="669" customFormat="true" ht="15.75" hidden="false" customHeight="false" outlineLevel="1" collapsed="false">
      <c r="A467" s="767" t="s">
        <v>1319</v>
      </c>
      <c r="B467" s="668"/>
      <c r="C467" s="668"/>
      <c r="D467" s="540"/>
      <c r="E467" s="541" t="s">
        <v>1079</v>
      </c>
      <c r="F467" s="541" t="s">
        <v>1064</v>
      </c>
      <c r="G467" s="540" t="n">
        <v>1536.66</v>
      </c>
      <c r="H467" s="522" t="s">
        <v>1065</v>
      </c>
      <c r="I467" s="700"/>
      <c r="J467" s="541"/>
      <c r="K467" s="668"/>
      <c r="L467" s="541"/>
      <c r="M467" s="554"/>
      <c r="N467" s="701"/>
      <c r="O467" s="557"/>
      <c r="P467" s="556"/>
      <c r="Q467" s="550" t="n">
        <v>12</v>
      </c>
      <c r="R467" s="558" t="n">
        <f aca="false">SUM(S467,T467,U467,V467)</f>
        <v>0</v>
      </c>
      <c r="S467" s="558"/>
      <c r="T467" s="558"/>
      <c r="U467" s="558"/>
      <c r="V467" s="558"/>
      <c r="AC467" s="303"/>
      <c r="AD467" s="474"/>
    </row>
    <row r="468" s="669" customFormat="true" ht="15.75" hidden="false" customHeight="false" outlineLevel="0" collapsed="false">
      <c r="A468" s="559" t="s">
        <v>1320</v>
      </c>
      <c r="B468" s="560"/>
      <c r="C468" s="712"/>
      <c r="D468" s="711"/>
      <c r="E468" s="560"/>
      <c r="F468" s="601"/>
      <c r="G468" s="560"/>
      <c r="H468" s="602"/>
      <c r="I468" s="603"/>
      <c r="J468" s="560"/>
      <c r="K468" s="228"/>
      <c r="L468" s="560"/>
      <c r="M468" s="561"/>
      <c r="N468" s="707" t="s">
        <v>528</v>
      </c>
      <c r="O468" s="564" t="n">
        <v>244</v>
      </c>
      <c r="P468" s="563" t="n">
        <v>226</v>
      </c>
      <c r="Q468" s="550"/>
      <c r="R468" s="551" t="n">
        <f aca="false">SUM(R469)</f>
        <v>0</v>
      </c>
      <c r="S468" s="551" t="n">
        <f aca="false">SUM(S469)</f>
        <v>0</v>
      </c>
      <c r="T468" s="551" t="n">
        <f aca="false">SUM(T469)</f>
        <v>0</v>
      </c>
      <c r="U468" s="551" t="n">
        <f aca="false">SUM(U469)</f>
        <v>0</v>
      </c>
      <c r="V468" s="551" t="n">
        <f aca="false">SUM(V469)</f>
        <v>0</v>
      </c>
      <c r="AC468" s="303"/>
      <c r="AD468" s="474"/>
    </row>
    <row r="469" s="196" customFormat="true" ht="15.75" hidden="false" customHeight="false" outlineLevel="1" collapsed="false">
      <c r="A469" s="552"/>
      <c r="B469" s="709"/>
      <c r="C469" s="768"/>
      <c r="D469" s="540"/>
      <c r="E469" s="541" t="s">
        <v>1321</v>
      </c>
      <c r="F469" s="541" t="s">
        <v>1064</v>
      </c>
      <c r="G469" s="540" t="n">
        <v>13.5</v>
      </c>
      <c r="H469" s="522" t="s">
        <v>1065</v>
      </c>
      <c r="I469" s="540" t="n">
        <v>21</v>
      </c>
      <c r="J469" s="522" t="s">
        <v>1065</v>
      </c>
      <c r="K469" s="190"/>
      <c r="L469" s="541"/>
      <c r="M469" s="554"/>
      <c r="N469" s="701"/>
      <c r="O469" s="557"/>
      <c r="P469" s="556"/>
      <c r="Q469" s="550" t="n">
        <v>1</v>
      </c>
      <c r="R469" s="558" t="n">
        <f aca="false">SUM(S469,T469,U469,V469)</f>
        <v>0</v>
      </c>
      <c r="S469" s="558"/>
      <c r="T469" s="558"/>
      <c r="U469" s="558"/>
      <c r="V469" s="558"/>
      <c r="AC469" s="303"/>
      <c r="AD469" s="474"/>
    </row>
    <row r="470" customFormat="false" ht="15.75" hidden="false" customHeight="false" outlineLevel="0" collapsed="false">
      <c r="A470" s="559" t="s">
        <v>1322</v>
      </c>
      <c r="B470" s="560"/>
      <c r="C470" s="560"/>
      <c r="D470" s="711"/>
      <c r="E470" s="560"/>
      <c r="F470" s="601"/>
      <c r="G470" s="560"/>
      <c r="H470" s="602"/>
      <c r="I470" s="603"/>
      <c r="J470" s="560"/>
      <c r="K470" s="672"/>
      <c r="L470" s="560"/>
      <c r="M470" s="561"/>
      <c r="N470" s="707"/>
      <c r="O470" s="564" t="n">
        <v>244</v>
      </c>
      <c r="P470" s="563" t="n">
        <v>226</v>
      </c>
      <c r="Q470" s="550"/>
      <c r="R470" s="551" t="n">
        <f aca="false">SUM(R471)</f>
        <v>26790</v>
      </c>
      <c r="S470" s="551" t="n">
        <f aca="false">SUM(S471)</f>
        <v>26790</v>
      </c>
      <c r="T470" s="551" t="n">
        <f aca="false">SUM(T471)</f>
        <v>0</v>
      </c>
      <c r="U470" s="551" t="n">
        <f aca="false">SUM(U471)</f>
        <v>0</v>
      </c>
      <c r="V470" s="551" t="n">
        <f aca="false">SUM(V471)</f>
        <v>0</v>
      </c>
    </row>
    <row r="471" s="673" customFormat="true" ht="15.75" hidden="false" customHeight="false" outlineLevel="1" collapsed="false">
      <c r="A471" s="605"/>
      <c r="B471" s="522"/>
      <c r="C471" s="541"/>
      <c r="D471" s="540" t="n">
        <v>47</v>
      </c>
      <c r="E471" s="541" t="s">
        <v>1079</v>
      </c>
      <c r="F471" s="541" t="s">
        <v>1064</v>
      </c>
      <c r="G471" s="540" t="n">
        <v>570</v>
      </c>
      <c r="H471" s="522" t="s">
        <v>1065</v>
      </c>
      <c r="I471" s="700"/>
      <c r="J471" s="541"/>
      <c r="K471" s="190"/>
      <c r="L471" s="541"/>
      <c r="M471" s="554"/>
      <c r="N471" s="701"/>
      <c r="O471" s="557"/>
      <c r="P471" s="556"/>
      <c r="Q471" s="550"/>
      <c r="R471" s="558" t="n">
        <f aca="false">SUM(S471,T471,U471,V471)</f>
        <v>26790</v>
      </c>
      <c r="S471" s="558" t="n">
        <f aca="false">D471*G471</f>
        <v>26790</v>
      </c>
      <c r="T471" s="558"/>
      <c r="U471" s="558"/>
      <c r="V471" s="558"/>
      <c r="AC471" s="303"/>
      <c r="AD471" s="474"/>
    </row>
    <row r="472" customFormat="false" ht="15.75" hidden="false" customHeight="false" outlineLevel="0" collapsed="false">
      <c r="A472" s="559" t="s">
        <v>1323</v>
      </c>
      <c r="B472" s="560"/>
      <c r="C472" s="560"/>
      <c r="D472" s="560"/>
      <c r="E472" s="560"/>
      <c r="F472" s="601"/>
      <c r="G472" s="560"/>
      <c r="H472" s="602"/>
      <c r="I472" s="603"/>
      <c r="J472" s="560"/>
      <c r="K472" s="672"/>
      <c r="L472" s="560"/>
      <c r="M472" s="561"/>
      <c r="N472" s="707" t="s">
        <v>528</v>
      </c>
      <c r="O472" s="564" t="n">
        <v>244</v>
      </c>
      <c r="P472" s="563" t="n">
        <v>226</v>
      </c>
      <c r="Q472" s="550"/>
      <c r="R472" s="551" t="n">
        <f aca="false">SUM(R473:R474)</f>
        <v>19619</v>
      </c>
      <c r="S472" s="551" t="n">
        <f aca="false">SUM(S473:S474)</f>
        <v>19619</v>
      </c>
      <c r="T472" s="551" t="n">
        <f aca="false">SUM(T473:T474)</f>
        <v>0</v>
      </c>
      <c r="U472" s="551" t="n">
        <f aca="false">SUM(U473:U474)</f>
        <v>0</v>
      </c>
      <c r="V472" s="551" t="n">
        <f aca="false">SUM(V473:V474)</f>
        <v>0</v>
      </c>
    </row>
    <row r="473" s="673" customFormat="true" ht="15.75" hidden="false" customHeight="false" outlineLevel="1" collapsed="false">
      <c r="A473" s="605" t="s">
        <v>1115</v>
      </c>
      <c r="B473" s="522" t="n">
        <f aca="false">$W$2</f>
        <v>2024</v>
      </c>
      <c r="C473" s="541"/>
      <c r="D473" s="540"/>
      <c r="E473" s="769"/>
      <c r="F473" s="541"/>
      <c r="G473" s="540"/>
      <c r="H473" s="522" t="s">
        <v>1065</v>
      </c>
      <c r="I473" s="700"/>
      <c r="J473" s="541"/>
      <c r="K473" s="190"/>
      <c r="L473" s="541"/>
      <c r="M473" s="554"/>
      <c r="N473" s="701"/>
      <c r="O473" s="557"/>
      <c r="P473" s="556"/>
      <c r="Q473" s="550" t="n">
        <v>1</v>
      </c>
      <c r="R473" s="558" t="n">
        <f aca="false">SUM(S473,T473,U473,V473)</f>
        <v>0</v>
      </c>
      <c r="S473" s="558"/>
      <c r="T473" s="558"/>
      <c r="U473" s="558"/>
      <c r="V473" s="558"/>
      <c r="AC473" s="303"/>
      <c r="AD473" s="474"/>
    </row>
    <row r="474" customFormat="false" ht="15.75" hidden="false" customHeight="false" outlineLevel="1" collapsed="false">
      <c r="A474" s="605" t="s">
        <v>1302</v>
      </c>
      <c r="B474" s="522" t="n">
        <f aca="false">$W$1</f>
        <v>2025</v>
      </c>
      <c r="C474" s="541"/>
      <c r="D474" s="631"/>
      <c r="E474" s="769"/>
      <c r="F474" s="541"/>
      <c r="G474" s="540"/>
      <c r="H474" s="522" t="s">
        <v>1065</v>
      </c>
      <c r="I474" s="700"/>
      <c r="J474" s="541"/>
      <c r="K474" s="190"/>
      <c r="L474" s="541"/>
      <c r="M474" s="554"/>
      <c r="N474" s="701"/>
      <c r="O474" s="557"/>
      <c r="P474" s="556"/>
      <c r="Q474" s="550" t="n">
        <v>1</v>
      </c>
      <c r="R474" s="558" t="n">
        <f aca="false">SUM(S474,T474,U474,V474)</f>
        <v>19619</v>
      </c>
      <c r="S474" s="558" t="n">
        <v>19619</v>
      </c>
      <c r="T474" s="558"/>
      <c r="U474" s="558"/>
      <c r="V474" s="558"/>
    </row>
    <row r="475" customFormat="false" ht="15.75" hidden="false" customHeight="false" outlineLevel="0" collapsed="false">
      <c r="A475" s="559" t="s">
        <v>1324</v>
      </c>
      <c r="B475" s="560"/>
      <c r="C475" s="560"/>
      <c r="D475" s="560"/>
      <c r="E475" s="560"/>
      <c r="F475" s="601"/>
      <c r="G475" s="560"/>
      <c r="H475" s="602"/>
      <c r="I475" s="603"/>
      <c r="J475" s="560"/>
      <c r="K475" s="672"/>
      <c r="L475" s="560"/>
      <c r="M475" s="561"/>
      <c r="N475" s="707"/>
      <c r="O475" s="564" t="n">
        <v>244</v>
      </c>
      <c r="P475" s="563" t="n">
        <v>226</v>
      </c>
      <c r="Q475" s="550"/>
      <c r="R475" s="551" t="n">
        <f aca="false">SUM(R476:R477)</f>
        <v>0</v>
      </c>
      <c r="S475" s="551" t="n">
        <f aca="false">SUM(S476:S477)</f>
        <v>0</v>
      </c>
      <c r="T475" s="551" t="n">
        <f aca="false">SUM(T476:T477)</f>
        <v>0</v>
      </c>
      <c r="U475" s="551" t="n">
        <f aca="false">SUM(U476:U477)</f>
        <v>0</v>
      </c>
      <c r="V475" s="551" t="n">
        <f aca="false">SUM(V476:V477)</f>
        <v>0</v>
      </c>
    </row>
    <row r="476" s="673" customFormat="true" ht="15.75" hidden="false" customHeight="false" outlineLevel="1" collapsed="false">
      <c r="A476" s="605" t="s">
        <v>1115</v>
      </c>
      <c r="B476" s="522" t="n">
        <f aca="false">$W$2</f>
        <v>2024</v>
      </c>
      <c r="C476" s="541"/>
      <c r="D476" s="541"/>
      <c r="E476" s="541"/>
      <c r="F476" s="541"/>
      <c r="G476" s="540"/>
      <c r="H476" s="522" t="s">
        <v>1065</v>
      </c>
      <c r="I476" s="700"/>
      <c r="J476" s="541"/>
      <c r="K476" s="190"/>
      <c r="L476" s="541"/>
      <c r="M476" s="554"/>
      <c r="N476" s="701"/>
      <c r="O476" s="557"/>
      <c r="P476" s="556"/>
      <c r="Q476" s="550"/>
      <c r="R476" s="558" t="n">
        <f aca="false">SUM(S476,T476,U476,V476)</f>
        <v>0</v>
      </c>
      <c r="S476" s="558"/>
      <c r="T476" s="558"/>
      <c r="U476" s="558"/>
      <c r="V476" s="558"/>
      <c r="AC476" s="303"/>
      <c r="AD476" s="474"/>
    </row>
    <row r="477" customFormat="false" ht="15.75" hidden="false" customHeight="false" outlineLevel="1" collapsed="false">
      <c r="A477" s="605" t="s">
        <v>1302</v>
      </c>
      <c r="B477" s="522" t="n">
        <f aca="false">$W$1</f>
        <v>2025</v>
      </c>
      <c r="C477" s="541"/>
      <c r="D477" s="541"/>
      <c r="E477" s="541"/>
      <c r="F477" s="541"/>
      <c r="G477" s="540"/>
      <c r="H477" s="522" t="s">
        <v>1065</v>
      </c>
      <c r="I477" s="700"/>
      <c r="J477" s="541"/>
      <c r="K477" s="190"/>
      <c r="L477" s="541"/>
      <c r="M477" s="554"/>
      <c r="N477" s="701"/>
      <c r="O477" s="557"/>
      <c r="P477" s="556"/>
      <c r="Q477" s="550"/>
      <c r="R477" s="558" t="n">
        <f aca="false">SUM(S477,T477,U477,V477)</f>
        <v>0</v>
      </c>
      <c r="S477" s="558"/>
      <c r="T477" s="558"/>
      <c r="U477" s="558"/>
      <c r="V477" s="558"/>
    </row>
    <row r="478" customFormat="false" ht="15.75" hidden="false" customHeight="false" outlineLevel="0" collapsed="false">
      <c r="A478" s="559" t="s">
        <v>1325</v>
      </c>
      <c r="B478" s="560"/>
      <c r="C478" s="560"/>
      <c r="D478" s="560"/>
      <c r="E478" s="560"/>
      <c r="F478" s="601"/>
      <c r="G478" s="560"/>
      <c r="H478" s="602"/>
      <c r="I478" s="603"/>
      <c r="J478" s="560"/>
      <c r="K478" s="672"/>
      <c r="L478" s="560"/>
      <c r="M478" s="561"/>
      <c r="N478" s="707" t="s">
        <v>528</v>
      </c>
      <c r="O478" s="564" t="n">
        <v>244</v>
      </c>
      <c r="P478" s="563" t="n">
        <v>226</v>
      </c>
      <c r="Q478" s="550"/>
      <c r="R478" s="551" t="n">
        <f aca="false">SUM(R479:R487)</f>
        <v>10465</v>
      </c>
      <c r="S478" s="551" t="n">
        <f aca="false">SUM(S479:S487)</f>
        <v>10465</v>
      </c>
      <c r="T478" s="551" t="n">
        <f aca="false">SUM(T479:T487)</f>
        <v>0</v>
      </c>
      <c r="U478" s="551" t="n">
        <f aca="false">SUM(U479:U487)</f>
        <v>0</v>
      </c>
      <c r="V478" s="551" t="n">
        <f aca="false">SUM(V479:V487)</f>
        <v>0</v>
      </c>
    </row>
    <row r="479" customFormat="false" ht="15.75" hidden="false" customHeight="false" outlineLevel="1" collapsed="false">
      <c r="A479" s="552"/>
      <c r="B479" s="709" t="s">
        <v>1326</v>
      </c>
      <c r="C479" s="541"/>
      <c r="D479" s="540" t="n">
        <v>1</v>
      </c>
      <c r="E479" s="541" t="s">
        <v>1149</v>
      </c>
      <c r="F479" s="541" t="s">
        <v>1064</v>
      </c>
      <c r="G479" s="540" t="n">
        <v>1991.25</v>
      </c>
      <c r="H479" s="522" t="s">
        <v>1065</v>
      </c>
      <c r="I479" s="603"/>
      <c r="J479" s="560"/>
      <c r="K479" s="672"/>
      <c r="L479" s="560"/>
      <c r="M479" s="561"/>
      <c r="N479" s="707"/>
      <c r="O479" s="564"/>
      <c r="P479" s="563"/>
      <c r="Q479" s="550" t="n">
        <v>4</v>
      </c>
      <c r="R479" s="558" t="n">
        <f aca="false">SUM(S479,T479,U479,V479)</f>
        <v>7965</v>
      </c>
      <c r="S479" s="558" t="n">
        <f aca="false">D479*G479*Q479</f>
        <v>7965</v>
      </c>
      <c r="T479" s="558"/>
      <c r="U479" s="558"/>
      <c r="V479" s="558"/>
    </row>
    <row r="480" customFormat="false" ht="15.75" hidden="false" customHeight="false" outlineLevel="1" collapsed="false">
      <c r="A480" s="552"/>
      <c r="B480" s="709" t="s">
        <v>1327</v>
      </c>
      <c r="C480" s="560"/>
      <c r="D480" s="540"/>
      <c r="E480" s="541" t="s">
        <v>1149</v>
      </c>
      <c r="F480" s="541" t="s">
        <v>1064</v>
      </c>
      <c r="G480" s="540" t="n">
        <v>2500</v>
      </c>
      <c r="H480" s="522" t="s">
        <v>1065</v>
      </c>
      <c r="I480" s="603"/>
      <c r="J480" s="560"/>
      <c r="K480" s="672"/>
      <c r="L480" s="560"/>
      <c r="M480" s="561"/>
      <c r="N480" s="707"/>
      <c r="O480" s="564"/>
      <c r="P480" s="563"/>
      <c r="Q480" s="550" t="n">
        <v>1</v>
      </c>
      <c r="R480" s="558" t="n">
        <f aca="false">SUM(S480,T480,U480,V480)</f>
        <v>2500</v>
      </c>
      <c r="S480" s="558" t="n">
        <f aca="false">G480*Q480</f>
        <v>2500</v>
      </c>
      <c r="T480" s="558"/>
      <c r="U480" s="558"/>
      <c r="V480" s="558"/>
    </row>
    <row r="481" customFormat="false" ht="15.75" hidden="false" customHeight="false" outlineLevel="1" collapsed="false">
      <c r="A481" s="552" t="s">
        <v>1227</v>
      </c>
      <c r="B481" s="770"/>
      <c r="C481" s="560"/>
      <c r="D481" s="540"/>
      <c r="E481" s="541" t="s">
        <v>1149</v>
      </c>
      <c r="F481" s="541" t="s">
        <v>1064</v>
      </c>
      <c r="G481" s="540"/>
      <c r="H481" s="522" t="s">
        <v>1065</v>
      </c>
      <c r="I481" s="603"/>
      <c r="J481" s="560"/>
      <c r="K481" s="672"/>
      <c r="L481" s="560"/>
      <c r="M481" s="561"/>
      <c r="N481" s="707"/>
      <c r="O481" s="564"/>
      <c r="P481" s="563"/>
      <c r="Q481" s="550" t="n">
        <v>1</v>
      </c>
      <c r="R481" s="558" t="n">
        <f aca="false">SUM(S481,T481,U481,V481)</f>
        <v>0</v>
      </c>
      <c r="S481" s="558"/>
      <c r="T481" s="558"/>
      <c r="U481" s="558"/>
      <c r="V481" s="558"/>
    </row>
    <row r="482" customFormat="false" ht="15.75" hidden="false" customHeight="false" outlineLevel="1" collapsed="false">
      <c r="A482" s="552"/>
      <c r="B482" s="770"/>
      <c r="C482" s="560"/>
      <c r="D482" s="540"/>
      <c r="E482" s="541" t="s">
        <v>1149</v>
      </c>
      <c r="F482" s="541" t="s">
        <v>1064</v>
      </c>
      <c r="G482" s="540"/>
      <c r="H482" s="522" t="s">
        <v>1065</v>
      </c>
      <c r="I482" s="603"/>
      <c r="J482" s="560"/>
      <c r="K482" s="672"/>
      <c r="L482" s="560"/>
      <c r="M482" s="561"/>
      <c r="N482" s="707"/>
      <c r="O482" s="564"/>
      <c r="P482" s="563"/>
      <c r="Q482" s="550" t="n">
        <v>1</v>
      </c>
      <c r="R482" s="558" t="n">
        <f aca="false">SUM(S482,T482,U482,V482)</f>
        <v>0</v>
      </c>
      <c r="S482" s="558"/>
      <c r="T482" s="558"/>
      <c r="U482" s="558"/>
      <c r="V482" s="558"/>
    </row>
    <row r="483" customFormat="false" ht="15.75" hidden="false" customHeight="false" outlineLevel="1" collapsed="false">
      <c r="A483" s="552"/>
      <c r="B483" s="770"/>
      <c r="C483" s="560"/>
      <c r="D483" s="540"/>
      <c r="E483" s="541" t="s">
        <v>1149</v>
      </c>
      <c r="F483" s="541" t="s">
        <v>1064</v>
      </c>
      <c r="G483" s="540"/>
      <c r="H483" s="522" t="s">
        <v>1065</v>
      </c>
      <c r="I483" s="603"/>
      <c r="J483" s="560"/>
      <c r="K483" s="672"/>
      <c r="L483" s="560"/>
      <c r="M483" s="561"/>
      <c r="N483" s="707"/>
      <c r="O483" s="564"/>
      <c r="P483" s="563"/>
      <c r="Q483" s="550" t="n">
        <v>1</v>
      </c>
      <c r="R483" s="558" t="n">
        <f aca="false">SUM(S483,T483,U483,V483)</f>
        <v>0</v>
      </c>
      <c r="S483" s="558"/>
      <c r="T483" s="558"/>
      <c r="U483" s="558"/>
      <c r="V483" s="558"/>
    </row>
    <row r="484" customFormat="false" ht="15.75" hidden="false" customHeight="false" outlineLevel="1" collapsed="false">
      <c r="A484" s="552"/>
      <c r="B484" s="770"/>
      <c r="C484" s="560"/>
      <c r="D484" s="540"/>
      <c r="E484" s="541" t="s">
        <v>1149</v>
      </c>
      <c r="F484" s="541" t="s">
        <v>1064</v>
      </c>
      <c r="G484" s="540"/>
      <c r="H484" s="522" t="s">
        <v>1065</v>
      </c>
      <c r="I484" s="603"/>
      <c r="J484" s="560"/>
      <c r="K484" s="672"/>
      <c r="L484" s="560"/>
      <c r="M484" s="561"/>
      <c r="N484" s="707"/>
      <c r="O484" s="564"/>
      <c r="P484" s="563"/>
      <c r="Q484" s="550" t="n">
        <v>1</v>
      </c>
      <c r="R484" s="558" t="n">
        <f aca="false">SUM(S484,T484,U484,V484)</f>
        <v>0</v>
      </c>
      <c r="S484" s="558"/>
      <c r="T484" s="558"/>
      <c r="U484" s="558"/>
      <c r="V484" s="558"/>
    </row>
    <row r="485" customFormat="false" ht="15.75" hidden="false" customHeight="false" outlineLevel="1" collapsed="false">
      <c r="A485" s="552"/>
      <c r="B485" s="770"/>
      <c r="C485" s="560"/>
      <c r="D485" s="540"/>
      <c r="E485" s="541" t="s">
        <v>1149</v>
      </c>
      <c r="F485" s="541" t="s">
        <v>1064</v>
      </c>
      <c r="G485" s="540"/>
      <c r="H485" s="522" t="s">
        <v>1065</v>
      </c>
      <c r="I485" s="603"/>
      <c r="J485" s="560"/>
      <c r="K485" s="672"/>
      <c r="L485" s="560"/>
      <c r="M485" s="561"/>
      <c r="N485" s="707"/>
      <c r="O485" s="564"/>
      <c r="P485" s="563"/>
      <c r="Q485" s="550" t="n">
        <v>1</v>
      </c>
      <c r="R485" s="558" t="n">
        <f aca="false">SUM(S485,T485,U485,V485)</f>
        <v>0</v>
      </c>
      <c r="S485" s="558"/>
      <c r="T485" s="558"/>
      <c r="U485" s="558"/>
      <c r="V485" s="558"/>
    </row>
    <row r="486" customFormat="false" ht="15.75" hidden="false" customHeight="false" outlineLevel="1" collapsed="false">
      <c r="A486" s="552"/>
      <c r="B486" s="770"/>
      <c r="C486" s="560"/>
      <c r="D486" s="540"/>
      <c r="E486" s="541" t="s">
        <v>1149</v>
      </c>
      <c r="F486" s="541" t="s">
        <v>1064</v>
      </c>
      <c r="G486" s="540"/>
      <c r="H486" s="522" t="s">
        <v>1065</v>
      </c>
      <c r="I486" s="603"/>
      <c r="J486" s="560"/>
      <c r="K486" s="672"/>
      <c r="L486" s="560"/>
      <c r="M486" s="561"/>
      <c r="N486" s="707"/>
      <c r="O486" s="564"/>
      <c r="P486" s="563"/>
      <c r="Q486" s="550" t="n">
        <v>1</v>
      </c>
      <c r="R486" s="558" t="n">
        <f aca="false">SUM(S486,T486,U486,V486)</f>
        <v>0</v>
      </c>
      <c r="S486" s="558"/>
      <c r="T486" s="558"/>
      <c r="U486" s="558"/>
      <c r="V486" s="558"/>
    </row>
    <row r="487" customFormat="false" ht="15.75" hidden="false" customHeight="false" outlineLevel="1" collapsed="false">
      <c r="A487" s="552"/>
      <c r="B487" s="770"/>
      <c r="C487" s="560"/>
      <c r="D487" s="540"/>
      <c r="E487" s="541" t="s">
        <v>1149</v>
      </c>
      <c r="F487" s="541" t="s">
        <v>1064</v>
      </c>
      <c r="G487" s="540"/>
      <c r="H487" s="522" t="s">
        <v>1065</v>
      </c>
      <c r="I487" s="603"/>
      <c r="J487" s="560"/>
      <c r="K487" s="672"/>
      <c r="L487" s="560"/>
      <c r="M487" s="561"/>
      <c r="N487" s="707"/>
      <c r="O487" s="564"/>
      <c r="P487" s="563"/>
      <c r="Q487" s="550" t="n">
        <v>1</v>
      </c>
      <c r="R487" s="558" t="n">
        <f aca="false">SUM(S487,T487,U487,V487)</f>
        <v>0</v>
      </c>
      <c r="S487" s="558"/>
      <c r="T487" s="558"/>
      <c r="U487" s="558"/>
      <c r="V487" s="558"/>
    </row>
    <row r="488" s="673" customFormat="true" ht="15.75" hidden="false" customHeight="false" outlineLevel="0" collapsed="false">
      <c r="A488" s="559"/>
      <c r="B488" s="770"/>
      <c r="C488" s="560"/>
      <c r="D488" s="540"/>
      <c r="E488" s="541" t="s">
        <v>1149</v>
      </c>
      <c r="F488" s="541" t="s">
        <v>1064</v>
      </c>
      <c r="G488" s="540"/>
      <c r="H488" s="522" t="s">
        <v>1065</v>
      </c>
      <c r="K488" s="672"/>
      <c r="L488" s="560"/>
      <c r="M488" s="561"/>
      <c r="N488" s="707" t="s">
        <v>528</v>
      </c>
      <c r="O488" s="564" t="n">
        <v>244</v>
      </c>
      <c r="P488" s="563" t="n">
        <v>226</v>
      </c>
      <c r="Q488" s="550" t="n">
        <v>12</v>
      </c>
      <c r="R488" s="551" t="n">
        <f aca="false">SUM(S488,T488,U488,V488)</f>
        <v>0</v>
      </c>
      <c r="S488" s="551"/>
      <c r="T488" s="551"/>
      <c r="U488" s="551"/>
      <c r="V488" s="551"/>
      <c r="AC488" s="303"/>
      <c r="AD488" s="474"/>
    </row>
    <row r="489" customFormat="false" ht="15.75" hidden="false" customHeight="false" outlineLevel="0" collapsed="false">
      <c r="A489" s="559" t="s">
        <v>1328</v>
      </c>
      <c r="B489" s="560"/>
      <c r="C489" s="560"/>
      <c r="D489" s="601"/>
      <c r="E489" s="522"/>
      <c r="F489" s="601"/>
      <c r="G489" s="560"/>
      <c r="H489" s="602"/>
      <c r="I489" s="540"/>
      <c r="J489" s="522" t="s">
        <v>1065</v>
      </c>
      <c r="K489" s="228"/>
      <c r="L489" s="560"/>
      <c r="M489" s="561"/>
      <c r="N489" s="707"/>
      <c r="O489" s="564" t="n">
        <v>244</v>
      </c>
      <c r="P489" s="563" t="n">
        <v>226</v>
      </c>
      <c r="Q489" s="550" t="n">
        <v>12</v>
      </c>
      <c r="R489" s="551" t="n">
        <f aca="false">SUM(S489,T489,U489,V489)</f>
        <v>0</v>
      </c>
      <c r="S489" s="551"/>
      <c r="T489" s="551"/>
      <c r="U489" s="551"/>
      <c r="V489" s="551" t="n">
        <f aca="false">I489*Q489</f>
        <v>0</v>
      </c>
    </row>
    <row r="490" s="669" customFormat="true" ht="15.75" hidden="false" customHeight="false" outlineLevel="0" collapsed="false">
      <c r="A490" s="654" t="s">
        <v>1329</v>
      </c>
      <c r="B490" s="603"/>
      <c r="C490" s="662"/>
      <c r="D490" s="603"/>
      <c r="E490" s="603"/>
      <c r="F490" s="603"/>
      <c r="G490" s="760"/>
      <c r="H490" s="603"/>
      <c r="I490" s="603"/>
      <c r="J490" s="603"/>
      <c r="K490" s="603"/>
      <c r="L490" s="603"/>
      <c r="M490" s="653"/>
      <c r="N490" s="654"/>
      <c r="O490" s="655" t="n">
        <v>244</v>
      </c>
      <c r="P490" s="656" t="n">
        <v>226</v>
      </c>
      <c r="Q490" s="613"/>
      <c r="R490" s="657" t="n">
        <f aca="false">SUM(S490,T490,U490,V490)</f>
        <v>0</v>
      </c>
      <c r="S490" s="657"/>
      <c r="T490" s="657"/>
      <c r="U490" s="657"/>
      <c r="V490" s="657"/>
      <c r="AC490" s="771"/>
      <c r="AD490" s="772"/>
    </row>
    <row r="491" s="745" customFormat="true" ht="19.5" hidden="false" customHeight="false" outlineLevel="0" collapsed="false">
      <c r="A491" s="683" t="s">
        <v>1330</v>
      </c>
      <c r="B491" s="684"/>
      <c r="C491" s="684"/>
      <c r="D491" s="684"/>
      <c r="E491" s="684"/>
      <c r="F491" s="685"/>
      <c r="G491" s="686"/>
      <c r="H491" s="687"/>
      <c r="I491" s="688"/>
      <c r="J491" s="686"/>
      <c r="K491" s="744"/>
      <c r="L491" s="684"/>
      <c r="M491" s="689"/>
      <c r="N491" s="690" t="s">
        <v>528</v>
      </c>
      <c r="O491" s="691" t="n">
        <v>244</v>
      </c>
      <c r="P491" s="692" t="n">
        <v>227</v>
      </c>
      <c r="Q491" s="693"/>
      <c r="R491" s="694" t="n">
        <f aca="false">SUM(S491,T491,U491,V491)</f>
        <v>0</v>
      </c>
      <c r="S491" s="694"/>
      <c r="T491" s="694"/>
      <c r="U491" s="694"/>
      <c r="V491" s="694"/>
      <c r="AC491" s="696"/>
      <c r="AD491" s="697"/>
    </row>
    <row r="492" s="669" customFormat="true" ht="15.75" hidden="false" customHeight="false" outlineLevel="0" collapsed="false">
      <c r="A492" s="559" t="s">
        <v>1331</v>
      </c>
      <c r="B492" s="560"/>
      <c r="C492" s="560"/>
      <c r="D492" s="711"/>
      <c r="E492" s="560"/>
      <c r="F492" s="601"/>
      <c r="G492" s="560"/>
      <c r="H492" s="602"/>
      <c r="I492" s="603"/>
      <c r="J492" s="560"/>
      <c r="K492" s="672"/>
      <c r="L492" s="560"/>
      <c r="M492" s="561"/>
      <c r="N492" s="707"/>
      <c r="O492" s="564" t="n">
        <v>244</v>
      </c>
      <c r="P492" s="563" t="n">
        <v>227</v>
      </c>
      <c r="Q492" s="550"/>
      <c r="R492" s="551" t="n">
        <f aca="false">SUM(R493)</f>
        <v>3850</v>
      </c>
      <c r="S492" s="551" t="n">
        <f aca="false">SUM(S493)</f>
        <v>0</v>
      </c>
      <c r="T492" s="551" t="n">
        <f aca="false">SUM(T493)</f>
        <v>3850</v>
      </c>
      <c r="U492" s="551" t="n">
        <f aca="false">SUM(U493)</f>
        <v>0</v>
      </c>
      <c r="V492" s="551" t="n">
        <f aca="false">SUM(V493)</f>
        <v>0</v>
      </c>
      <c r="AC492" s="303"/>
      <c r="AD492" s="474"/>
    </row>
    <row r="493" s="673" customFormat="true" ht="15.75" hidden="false" customHeight="false" outlineLevel="1" collapsed="false">
      <c r="A493" s="605"/>
      <c r="B493" s="522"/>
      <c r="C493" s="541"/>
      <c r="D493" s="540" t="n">
        <v>50</v>
      </c>
      <c r="E493" s="541" t="s">
        <v>1079</v>
      </c>
      <c r="F493" s="541"/>
      <c r="G493" s="540" t="n">
        <v>77</v>
      </c>
      <c r="H493" s="522" t="s">
        <v>1065</v>
      </c>
      <c r="I493" s="700"/>
      <c r="J493" s="541"/>
      <c r="K493" s="190"/>
      <c r="L493" s="541"/>
      <c r="M493" s="554"/>
      <c r="N493" s="701"/>
      <c r="O493" s="557"/>
      <c r="P493" s="556"/>
      <c r="Q493" s="550"/>
      <c r="R493" s="558" t="n">
        <f aca="false">SUM(S493,T493,U493,V493)</f>
        <v>3850</v>
      </c>
      <c r="S493" s="558"/>
      <c r="T493" s="558" t="n">
        <f aca="false">D493*G493</f>
        <v>3850</v>
      </c>
      <c r="U493" s="558"/>
      <c r="V493" s="558"/>
      <c r="AC493" s="303"/>
      <c r="AD493" s="474"/>
    </row>
    <row r="494" s="695" customFormat="true" ht="19.5" hidden="false" customHeight="false" outlineLevel="0" collapsed="false">
      <c r="A494" s="683" t="s">
        <v>1332</v>
      </c>
      <c r="B494" s="684"/>
      <c r="C494" s="684"/>
      <c r="D494" s="684"/>
      <c r="E494" s="684"/>
      <c r="F494" s="684"/>
      <c r="G494" s="684"/>
      <c r="H494" s="773"/>
      <c r="I494" s="773"/>
      <c r="J494" s="773"/>
      <c r="K494" s="773"/>
      <c r="L494" s="684"/>
      <c r="M494" s="689"/>
      <c r="N494" s="690"/>
      <c r="O494" s="691" t="n">
        <v>244</v>
      </c>
      <c r="P494" s="692" t="n">
        <v>310</v>
      </c>
      <c r="Q494" s="693"/>
      <c r="R494" s="774" t="n">
        <f aca="false">SUM(R495,R523,R544)</f>
        <v>331113</v>
      </c>
      <c r="S494" s="774" t="n">
        <f aca="false">SUM(S495,S523,S544)</f>
        <v>74590</v>
      </c>
      <c r="T494" s="774" t="n">
        <f aca="false">SUM(T495,T523,T544)</f>
        <v>0</v>
      </c>
      <c r="U494" s="774" t="n">
        <f aca="false">SUM(U495,U523,U544)</f>
        <v>0</v>
      </c>
      <c r="V494" s="774" t="n">
        <f aca="false">SUM(V495,V523,V544)</f>
        <v>256523</v>
      </c>
      <c r="AC494" s="696"/>
      <c r="AD494" s="697"/>
    </row>
    <row r="495" s="196" customFormat="true" ht="15.75" hidden="false" customHeight="false" outlineLevel="0" collapsed="false">
      <c r="A495" s="559" t="s">
        <v>1333</v>
      </c>
      <c r="B495" s="560"/>
      <c r="C495" s="560"/>
      <c r="D495" s="560"/>
      <c r="E495" s="560"/>
      <c r="F495" s="601"/>
      <c r="G495" s="560"/>
      <c r="H495" s="602"/>
      <c r="I495" s="603"/>
      <c r="J495" s="560"/>
      <c r="K495" s="738"/>
      <c r="L495" s="560"/>
      <c r="M495" s="561"/>
      <c r="N495" s="707"/>
      <c r="O495" s="564" t="n">
        <v>244</v>
      </c>
      <c r="P495" s="563" t="n">
        <v>310</v>
      </c>
      <c r="Q495" s="550"/>
      <c r="R495" s="551" t="n">
        <f aca="false">SUM(R496:R522)</f>
        <v>74590</v>
      </c>
      <c r="S495" s="551" t="n">
        <f aca="false">SUM(S496:S522)</f>
        <v>74590</v>
      </c>
      <c r="T495" s="551" t="n">
        <f aca="false">SUM(T496:T522)</f>
        <v>0</v>
      </c>
      <c r="U495" s="551" t="n">
        <f aca="false">SUM(U496:U522)</f>
        <v>0</v>
      </c>
      <c r="V495" s="551" t="n">
        <f aca="false">SUM(V496:V522)</f>
        <v>0</v>
      </c>
      <c r="W495" s="188" t="s">
        <v>1334</v>
      </c>
      <c r="AC495" s="303"/>
      <c r="AD495" s="474"/>
    </row>
    <row r="496" s="196" customFormat="true" ht="15.75" hidden="false" customHeight="false" outlineLevel="1" collapsed="false">
      <c r="A496" s="552"/>
      <c r="B496" s="775"/>
      <c r="C496" s="583"/>
      <c r="D496" s="540"/>
      <c r="E496" s="541" t="s">
        <v>1149</v>
      </c>
      <c r="F496" s="541" t="s">
        <v>1064</v>
      </c>
      <c r="G496" s="540"/>
      <c r="H496" s="522" t="s">
        <v>1065</v>
      </c>
      <c r="I496" s="776"/>
      <c r="J496" s="776"/>
      <c r="K496" s="776"/>
      <c r="L496" s="541"/>
      <c r="M496" s="554"/>
      <c r="N496" s="701"/>
      <c r="O496" s="557"/>
      <c r="P496" s="556"/>
      <c r="Q496" s="550"/>
      <c r="R496" s="558" t="n">
        <f aca="false">SUM(S496,T496,U496,V496)</f>
        <v>74590</v>
      </c>
      <c r="S496" s="558" t="n">
        <v>74590</v>
      </c>
      <c r="T496" s="558"/>
      <c r="U496" s="558"/>
      <c r="V496" s="777"/>
      <c r="AC496" s="303"/>
      <c r="AD496" s="474"/>
    </row>
    <row r="497" customFormat="false" ht="15.75" hidden="false" customHeight="false" outlineLevel="1" collapsed="false">
      <c r="A497" s="552"/>
      <c r="B497" s="755"/>
      <c r="C497" s="583"/>
      <c r="D497" s="540"/>
      <c r="E497" s="541" t="s">
        <v>1149</v>
      </c>
      <c r="F497" s="541" t="s">
        <v>1064</v>
      </c>
      <c r="G497" s="540"/>
      <c r="H497" s="522" t="s">
        <v>1065</v>
      </c>
      <c r="I497" s="776"/>
      <c r="J497" s="776"/>
      <c r="K497" s="776"/>
      <c r="L497" s="541"/>
      <c r="M497" s="554"/>
      <c r="N497" s="701"/>
      <c r="O497" s="557"/>
      <c r="P497" s="556"/>
      <c r="Q497" s="550"/>
      <c r="R497" s="558" t="n">
        <f aca="false">SUM(S497,T497,U497,V497)</f>
        <v>0</v>
      </c>
      <c r="S497" s="558"/>
      <c r="T497" s="558"/>
      <c r="U497" s="558"/>
      <c r="V497" s="558"/>
    </row>
    <row r="498" customFormat="false" ht="15.75" hidden="false" customHeight="false" outlineLevel="1" collapsed="false">
      <c r="A498" s="552"/>
      <c r="B498" s="755"/>
      <c r="C498" s="583"/>
      <c r="D498" s="540"/>
      <c r="E498" s="541" t="s">
        <v>1149</v>
      </c>
      <c r="F498" s="541" t="s">
        <v>1064</v>
      </c>
      <c r="G498" s="540"/>
      <c r="H498" s="522" t="s">
        <v>1065</v>
      </c>
      <c r="I498" s="776"/>
      <c r="J498" s="776"/>
      <c r="K498" s="776"/>
      <c r="L498" s="541"/>
      <c r="M498" s="554"/>
      <c r="N498" s="701"/>
      <c r="O498" s="557"/>
      <c r="P498" s="556"/>
      <c r="Q498" s="550"/>
      <c r="R498" s="558" t="n">
        <f aca="false">SUM(S498,T498,U498,V498)</f>
        <v>0</v>
      </c>
      <c r="S498" s="558"/>
      <c r="T498" s="558"/>
      <c r="U498" s="558"/>
      <c r="V498" s="558"/>
    </row>
    <row r="499" customFormat="false" ht="15.75" hidden="false" customHeight="false" outlineLevel="1" collapsed="false">
      <c r="A499" s="552"/>
      <c r="B499" s="553"/>
      <c r="C499" s="583"/>
      <c r="D499" s="540"/>
      <c r="E499" s="541" t="s">
        <v>1149</v>
      </c>
      <c r="F499" s="541" t="s">
        <v>1064</v>
      </c>
      <c r="G499" s="540"/>
      <c r="H499" s="522" t="s">
        <v>1065</v>
      </c>
      <c r="I499" s="778"/>
      <c r="J499" s="776"/>
      <c r="K499" s="776"/>
      <c r="L499" s="541"/>
      <c r="M499" s="554"/>
      <c r="N499" s="701"/>
      <c r="O499" s="557"/>
      <c r="P499" s="556"/>
      <c r="Q499" s="550"/>
      <c r="R499" s="558" t="n">
        <f aca="false">SUM(S499,T499,U499,V499)</f>
        <v>0</v>
      </c>
      <c r="S499" s="558"/>
      <c r="T499" s="558"/>
      <c r="U499" s="558"/>
      <c r="V499" s="558"/>
    </row>
    <row r="500" customFormat="false" ht="15.75" hidden="false" customHeight="false" outlineLevel="1" collapsed="false">
      <c r="A500" s="552"/>
      <c r="B500" s="755"/>
      <c r="C500" s="583"/>
      <c r="D500" s="540"/>
      <c r="E500" s="541" t="s">
        <v>1149</v>
      </c>
      <c r="F500" s="541" t="s">
        <v>1064</v>
      </c>
      <c r="G500" s="540"/>
      <c r="H500" s="522" t="s">
        <v>1065</v>
      </c>
      <c r="I500" s="776"/>
      <c r="J500" s="776"/>
      <c r="K500" s="776"/>
      <c r="L500" s="541"/>
      <c r="M500" s="554"/>
      <c r="N500" s="701"/>
      <c r="O500" s="557"/>
      <c r="P500" s="556"/>
      <c r="Q500" s="550"/>
      <c r="R500" s="558" t="n">
        <f aca="false">SUM(S500,T500,U500,V500)</f>
        <v>0</v>
      </c>
      <c r="S500" s="558"/>
      <c r="T500" s="558"/>
      <c r="U500" s="558"/>
      <c r="V500" s="558"/>
    </row>
    <row r="501" customFormat="false" ht="14.25" hidden="false" customHeight="true" outlineLevel="1" collapsed="false">
      <c r="A501" s="552"/>
      <c r="B501" s="755"/>
      <c r="C501" s="583"/>
      <c r="D501" s="540"/>
      <c r="E501" s="541" t="s">
        <v>1149</v>
      </c>
      <c r="F501" s="541" t="s">
        <v>1064</v>
      </c>
      <c r="G501" s="540"/>
      <c r="H501" s="522" t="s">
        <v>1065</v>
      </c>
      <c r="I501" s="776"/>
      <c r="J501" s="776"/>
      <c r="K501" s="776"/>
      <c r="L501" s="541"/>
      <c r="M501" s="554"/>
      <c r="N501" s="701"/>
      <c r="O501" s="557"/>
      <c r="P501" s="556"/>
      <c r="Q501" s="550"/>
      <c r="R501" s="558" t="n">
        <f aca="false">SUM(S501,T501,U501,V501)</f>
        <v>0</v>
      </c>
      <c r="S501" s="558"/>
      <c r="T501" s="558"/>
      <c r="U501" s="558"/>
      <c r="V501" s="558"/>
    </row>
    <row r="502" customFormat="false" ht="15.75" hidden="false" customHeight="false" outlineLevel="1" collapsed="false">
      <c r="A502" s="552"/>
      <c r="B502" s="755"/>
      <c r="C502" s="583"/>
      <c r="D502" s="540"/>
      <c r="E502" s="541" t="s">
        <v>1149</v>
      </c>
      <c r="F502" s="541" t="s">
        <v>1064</v>
      </c>
      <c r="G502" s="540"/>
      <c r="H502" s="522" t="s">
        <v>1065</v>
      </c>
      <c r="I502" s="776"/>
      <c r="J502" s="776"/>
      <c r="K502" s="776"/>
      <c r="L502" s="541"/>
      <c r="M502" s="554"/>
      <c r="N502" s="701"/>
      <c r="O502" s="557"/>
      <c r="P502" s="556"/>
      <c r="Q502" s="550"/>
      <c r="R502" s="558" t="n">
        <f aca="false">SUM(S502,T502,U502,V502)</f>
        <v>0</v>
      </c>
      <c r="S502" s="558"/>
      <c r="T502" s="558"/>
      <c r="U502" s="558"/>
      <c r="V502" s="558"/>
    </row>
    <row r="503" customFormat="false" ht="15.75" hidden="false" customHeight="false" outlineLevel="1" collapsed="false">
      <c r="A503" s="552"/>
      <c r="B503" s="755"/>
      <c r="C503" s="583"/>
      <c r="D503" s="540"/>
      <c r="E503" s="541" t="s">
        <v>1149</v>
      </c>
      <c r="F503" s="541" t="s">
        <v>1064</v>
      </c>
      <c r="G503" s="540"/>
      <c r="H503" s="522" t="s">
        <v>1065</v>
      </c>
      <c r="I503" s="776"/>
      <c r="J503" s="776"/>
      <c r="K503" s="776"/>
      <c r="L503" s="541"/>
      <c r="M503" s="554"/>
      <c r="N503" s="701"/>
      <c r="O503" s="557"/>
      <c r="P503" s="556"/>
      <c r="Q503" s="550"/>
      <c r="R503" s="558" t="n">
        <f aca="false">SUM(S503,T503,U503,V503)</f>
        <v>0</v>
      </c>
      <c r="S503" s="558"/>
      <c r="T503" s="558"/>
      <c r="U503" s="558"/>
      <c r="V503" s="558"/>
    </row>
    <row r="504" customFormat="false" ht="15.75" hidden="false" customHeight="false" outlineLevel="1" collapsed="false">
      <c r="A504" s="552"/>
      <c r="B504" s="755"/>
      <c r="C504" s="583"/>
      <c r="D504" s="540"/>
      <c r="E504" s="541" t="s">
        <v>1149</v>
      </c>
      <c r="F504" s="541" t="s">
        <v>1064</v>
      </c>
      <c r="G504" s="540"/>
      <c r="H504" s="522" t="s">
        <v>1065</v>
      </c>
      <c r="I504" s="776"/>
      <c r="J504" s="776"/>
      <c r="K504" s="776"/>
      <c r="L504" s="541"/>
      <c r="M504" s="554"/>
      <c r="N504" s="701"/>
      <c r="O504" s="557"/>
      <c r="P504" s="556"/>
      <c r="Q504" s="550"/>
      <c r="R504" s="558" t="n">
        <f aca="false">SUM(S504,T504,U504,V504)</f>
        <v>0</v>
      </c>
      <c r="S504" s="558"/>
      <c r="T504" s="558"/>
      <c r="U504" s="558"/>
      <c r="V504" s="558"/>
    </row>
    <row r="505" customFormat="false" ht="15.75" hidden="false" customHeight="false" outlineLevel="1" collapsed="false">
      <c r="A505" s="552"/>
      <c r="B505" s="755"/>
      <c r="C505" s="583"/>
      <c r="D505" s="540"/>
      <c r="E505" s="541" t="s">
        <v>1149</v>
      </c>
      <c r="F505" s="541" t="s">
        <v>1064</v>
      </c>
      <c r="G505" s="540"/>
      <c r="H505" s="522" t="s">
        <v>1065</v>
      </c>
      <c r="I505" s="776"/>
      <c r="J505" s="776"/>
      <c r="K505" s="776"/>
      <c r="L505" s="541"/>
      <c r="M505" s="554"/>
      <c r="N505" s="701"/>
      <c r="O505" s="557"/>
      <c r="P505" s="556"/>
      <c r="Q505" s="550"/>
      <c r="R505" s="558" t="n">
        <f aca="false">SUM(S505,T505,U505,V505)</f>
        <v>0</v>
      </c>
      <c r="S505" s="558"/>
      <c r="T505" s="558"/>
      <c r="U505" s="558"/>
      <c r="V505" s="558"/>
    </row>
    <row r="506" customFormat="false" ht="15.75" hidden="false" customHeight="false" outlineLevel="1" collapsed="false">
      <c r="A506" s="552"/>
      <c r="B506" s="755"/>
      <c r="C506" s="583"/>
      <c r="D506" s="540"/>
      <c r="E506" s="541" t="s">
        <v>1149</v>
      </c>
      <c r="F506" s="541" t="s">
        <v>1064</v>
      </c>
      <c r="G506" s="540"/>
      <c r="H506" s="522" t="s">
        <v>1065</v>
      </c>
      <c r="I506" s="776"/>
      <c r="J506" s="776"/>
      <c r="K506" s="776"/>
      <c r="L506" s="541"/>
      <c r="M506" s="554"/>
      <c r="N506" s="701"/>
      <c r="O506" s="557"/>
      <c r="P506" s="556"/>
      <c r="Q506" s="550"/>
      <c r="R506" s="558" t="n">
        <f aca="false">SUM(S506,T506,U506,V506)</f>
        <v>0</v>
      </c>
      <c r="S506" s="558"/>
      <c r="T506" s="558"/>
      <c r="U506" s="558"/>
      <c r="V506" s="558"/>
    </row>
    <row r="507" customFormat="false" ht="15.75" hidden="false" customHeight="false" outlineLevel="1" collapsed="false">
      <c r="A507" s="552"/>
      <c r="B507" s="755"/>
      <c r="C507" s="583"/>
      <c r="D507" s="540"/>
      <c r="E507" s="541" t="s">
        <v>1149</v>
      </c>
      <c r="F507" s="541" t="s">
        <v>1064</v>
      </c>
      <c r="G507" s="540"/>
      <c r="H507" s="522" t="s">
        <v>1065</v>
      </c>
      <c r="I507" s="776"/>
      <c r="J507" s="776"/>
      <c r="K507" s="776"/>
      <c r="L507" s="541"/>
      <c r="M507" s="554"/>
      <c r="N507" s="701"/>
      <c r="O507" s="557"/>
      <c r="P507" s="556"/>
      <c r="Q507" s="550"/>
      <c r="R507" s="558" t="n">
        <f aca="false">SUM(S507,T507,U507,V507)</f>
        <v>0</v>
      </c>
      <c r="S507" s="558"/>
      <c r="T507" s="558"/>
      <c r="U507" s="558"/>
      <c r="V507" s="558"/>
    </row>
    <row r="508" customFormat="false" ht="15.75" hidden="false" customHeight="false" outlineLevel="1" collapsed="false">
      <c r="A508" s="552"/>
      <c r="B508" s="755"/>
      <c r="C508" s="583"/>
      <c r="D508" s="540"/>
      <c r="E508" s="541" t="s">
        <v>1149</v>
      </c>
      <c r="F508" s="541" t="s">
        <v>1064</v>
      </c>
      <c r="G508" s="540"/>
      <c r="H508" s="522" t="s">
        <v>1065</v>
      </c>
      <c r="I508" s="776"/>
      <c r="J508" s="776"/>
      <c r="K508" s="776"/>
      <c r="L508" s="541"/>
      <c r="M508" s="554"/>
      <c r="N508" s="701"/>
      <c r="O508" s="557"/>
      <c r="P508" s="556"/>
      <c r="Q508" s="550"/>
      <c r="R508" s="558" t="n">
        <f aca="false">SUM(S508,T508,U508,V508)</f>
        <v>0</v>
      </c>
      <c r="S508" s="558"/>
      <c r="T508" s="558"/>
      <c r="U508" s="558"/>
      <c r="V508" s="558"/>
    </row>
    <row r="509" customFormat="false" ht="15.75" hidden="false" customHeight="false" outlineLevel="1" collapsed="false">
      <c r="A509" s="552"/>
      <c r="B509" s="755"/>
      <c r="C509" s="583"/>
      <c r="D509" s="540"/>
      <c r="E509" s="541" t="s">
        <v>1149</v>
      </c>
      <c r="F509" s="541" t="s">
        <v>1064</v>
      </c>
      <c r="G509" s="540"/>
      <c r="H509" s="522" t="s">
        <v>1065</v>
      </c>
      <c r="I509" s="776"/>
      <c r="J509" s="776"/>
      <c r="K509" s="776"/>
      <c r="L509" s="541"/>
      <c r="M509" s="554"/>
      <c r="N509" s="701"/>
      <c r="O509" s="557"/>
      <c r="P509" s="556"/>
      <c r="Q509" s="550"/>
      <c r="R509" s="558" t="n">
        <f aca="false">SUM(S509,T509,U509,V509)</f>
        <v>0</v>
      </c>
      <c r="S509" s="558"/>
      <c r="T509" s="558"/>
      <c r="U509" s="558"/>
      <c r="V509" s="558"/>
    </row>
    <row r="510" s="196" customFormat="true" ht="15.75" hidden="false" customHeight="false" outlineLevel="1" collapsed="false">
      <c r="A510" s="552"/>
      <c r="B510" s="775"/>
      <c r="C510" s="583"/>
      <c r="D510" s="540"/>
      <c r="E510" s="541" t="s">
        <v>1149</v>
      </c>
      <c r="F510" s="541" t="s">
        <v>1064</v>
      </c>
      <c r="G510" s="540"/>
      <c r="H510" s="522" t="s">
        <v>1065</v>
      </c>
      <c r="I510" s="776"/>
      <c r="J510" s="776"/>
      <c r="K510" s="776"/>
      <c r="L510" s="541"/>
      <c r="M510" s="554"/>
      <c r="N510" s="701"/>
      <c r="O510" s="557"/>
      <c r="P510" s="556"/>
      <c r="Q510" s="550"/>
      <c r="R510" s="558" t="n">
        <f aca="false">SUM(S510,T510,U510,V510)</f>
        <v>0</v>
      </c>
      <c r="S510" s="558"/>
      <c r="T510" s="558"/>
      <c r="U510" s="558"/>
      <c r="V510" s="558"/>
      <c r="AC510" s="303"/>
      <c r="AD510" s="474"/>
    </row>
    <row r="511" customFormat="false" ht="15.75" hidden="false" customHeight="false" outlineLevel="1" collapsed="false">
      <c r="A511" s="552"/>
      <c r="B511" s="553"/>
      <c r="C511" s="583"/>
      <c r="D511" s="540"/>
      <c r="E511" s="541" t="s">
        <v>1149</v>
      </c>
      <c r="F511" s="541" t="s">
        <v>1064</v>
      </c>
      <c r="G511" s="540"/>
      <c r="H511" s="522" t="s">
        <v>1065</v>
      </c>
      <c r="I511" s="776"/>
      <c r="J511" s="776"/>
      <c r="K511" s="776"/>
      <c r="L511" s="541"/>
      <c r="M511" s="554"/>
      <c r="N511" s="701"/>
      <c r="O511" s="557"/>
      <c r="P511" s="556"/>
      <c r="Q511" s="550"/>
      <c r="R511" s="558" t="n">
        <f aca="false">SUM(S511,T511,U511,V511)</f>
        <v>0</v>
      </c>
      <c r="S511" s="558"/>
      <c r="T511" s="558"/>
      <c r="U511" s="558"/>
      <c r="V511" s="558"/>
    </row>
    <row r="512" customFormat="false" ht="15.75" hidden="false" customHeight="false" outlineLevel="1" collapsed="false">
      <c r="A512" s="552"/>
      <c r="B512" s="553"/>
      <c r="C512" s="583"/>
      <c r="D512" s="540"/>
      <c r="E512" s="541" t="s">
        <v>1149</v>
      </c>
      <c r="F512" s="541" t="s">
        <v>1064</v>
      </c>
      <c r="G512" s="540"/>
      <c r="H512" s="522" t="s">
        <v>1065</v>
      </c>
      <c r="I512" s="776"/>
      <c r="J512" s="776"/>
      <c r="K512" s="776"/>
      <c r="L512" s="541"/>
      <c r="M512" s="554"/>
      <c r="N512" s="701"/>
      <c r="O512" s="557"/>
      <c r="P512" s="556"/>
      <c r="Q512" s="550"/>
      <c r="R512" s="558" t="n">
        <f aca="false">SUM(S512,T512,U512,V512)</f>
        <v>0</v>
      </c>
      <c r="S512" s="558"/>
      <c r="T512" s="558"/>
      <c r="U512" s="558"/>
      <c r="V512" s="558"/>
    </row>
    <row r="513" customFormat="false" ht="15.75" hidden="false" customHeight="false" outlineLevel="1" collapsed="false">
      <c r="A513" s="552"/>
      <c r="B513" s="553"/>
      <c r="C513" s="583"/>
      <c r="D513" s="540"/>
      <c r="E513" s="541" t="s">
        <v>1149</v>
      </c>
      <c r="F513" s="541" t="s">
        <v>1064</v>
      </c>
      <c r="G513" s="540"/>
      <c r="H513" s="522" t="s">
        <v>1065</v>
      </c>
      <c r="I513" s="776"/>
      <c r="J513" s="776"/>
      <c r="K513" s="776"/>
      <c r="L513" s="541"/>
      <c r="M513" s="554"/>
      <c r="N513" s="701"/>
      <c r="O513" s="557"/>
      <c r="P513" s="556"/>
      <c r="Q513" s="550"/>
      <c r="R513" s="558" t="n">
        <f aca="false">SUM(S513,T513,U513,V513)</f>
        <v>0</v>
      </c>
      <c r="S513" s="558"/>
      <c r="T513" s="558"/>
      <c r="U513" s="558"/>
      <c r="V513" s="558"/>
    </row>
    <row r="514" customFormat="false" ht="15.75" hidden="false" customHeight="false" outlineLevel="1" collapsed="false">
      <c r="A514" s="552"/>
      <c r="B514" s="553"/>
      <c r="C514" s="583"/>
      <c r="D514" s="540"/>
      <c r="E514" s="541" t="s">
        <v>1149</v>
      </c>
      <c r="F514" s="541" t="s">
        <v>1064</v>
      </c>
      <c r="G514" s="540"/>
      <c r="H514" s="522" t="s">
        <v>1065</v>
      </c>
      <c r="I514" s="776"/>
      <c r="J514" s="776"/>
      <c r="K514" s="776"/>
      <c r="L514" s="541"/>
      <c r="M514" s="554"/>
      <c r="N514" s="701"/>
      <c r="O514" s="557"/>
      <c r="P514" s="556"/>
      <c r="Q514" s="550"/>
      <c r="R514" s="558" t="n">
        <f aca="false">SUM(S514,T514,U514,V514)</f>
        <v>0</v>
      </c>
      <c r="S514" s="558"/>
      <c r="T514" s="558"/>
      <c r="U514" s="558"/>
      <c r="V514" s="558"/>
    </row>
    <row r="515" customFormat="false" ht="15.75" hidden="false" customHeight="false" outlineLevel="1" collapsed="false">
      <c r="A515" s="552"/>
      <c r="B515" s="553"/>
      <c r="C515" s="583"/>
      <c r="D515" s="540"/>
      <c r="E515" s="541" t="s">
        <v>1149</v>
      </c>
      <c r="F515" s="541" t="s">
        <v>1064</v>
      </c>
      <c r="G515" s="540"/>
      <c r="H515" s="522" t="s">
        <v>1065</v>
      </c>
      <c r="I515" s="776"/>
      <c r="J515" s="776"/>
      <c r="K515" s="776"/>
      <c r="L515" s="541"/>
      <c r="M515" s="554"/>
      <c r="N515" s="701"/>
      <c r="O515" s="557"/>
      <c r="P515" s="556"/>
      <c r="Q515" s="550"/>
      <c r="R515" s="558" t="n">
        <f aca="false">SUM(S515,T515,U515,V515)</f>
        <v>0</v>
      </c>
      <c r="S515" s="558"/>
      <c r="T515" s="558"/>
      <c r="U515" s="558"/>
      <c r="V515" s="558"/>
    </row>
    <row r="516" customFormat="false" ht="15.75" hidden="false" customHeight="false" outlineLevel="1" collapsed="false">
      <c r="A516" s="552"/>
      <c r="B516" s="553"/>
      <c r="C516" s="583"/>
      <c r="D516" s="540"/>
      <c r="E516" s="541" t="s">
        <v>1149</v>
      </c>
      <c r="F516" s="541" t="s">
        <v>1064</v>
      </c>
      <c r="G516" s="540"/>
      <c r="H516" s="522" t="s">
        <v>1065</v>
      </c>
      <c r="I516" s="776"/>
      <c r="J516" s="776"/>
      <c r="K516" s="776"/>
      <c r="L516" s="541"/>
      <c r="M516" s="554"/>
      <c r="N516" s="701"/>
      <c r="O516" s="557"/>
      <c r="P516" s="556"/>
      <c r="Q516" s="550"/>
      <c r="R516" s="558" t="n">
        <f aca="false">SUM(S516,T516,U516,V516)</f>
        <v>0</v>
      </c>
      <c r="S516" s="558"/>
      <c r="T516" s="558"/>
      <c r="U516" s="558"/>
      <c r="V516" s="558"/>
    </row>
    <row r="517" customFormat="false" ht="15.75" hidden="false" customHeight="false" outlineLevel="1" collapsed="false">
      <c r="A517" s="552"/>
      <c r="B517" s="553"/>
      <c r="C517" s="583"/>
      <c r="D517" s="540"/>
      <c r="E517" s="541" t="s">
        <v>1149</v>
      </c>
      <c r="F517" s="541" t="s">
        <v>1064</v>
      </c>
      <c r="G517" s="540"/>
      <c r="H517" s="522" t="s">
        <v>1065</v>
      </c>
      <c r="I517" s="776"/>
      <c r="J517" s="776"/>
      <c r="K517" s="776"/>
      <c r="L517" s="541"/>
      <c r="M517" s="554"/>
      <c r="N517" s="701"/>
      <c r="O517" s="557"/>
      <c r="P517" s="556"/>
      <c r="Q517" s="550"/>
      <c r="R517" s="558" t="n">
        <f aca="false">SUM(S517,T517,U517,V517)</f>
        <v>0</v>
      </c>
      <c r="S517" s="558"/>
      <c r="T517" s="558"/>
      <c r="U517" s="558"/>
      <c r="V517" s="558"/>
    </row>
    <row r="518" customFormat="false" ht="15.75" hidden="false" customHeight="false" outlineLevel="1" collapsed="false">
      <c r="A518" s="552"/>
      <c r="B518" s="553"/>
      <c r="C518" s="583"/>
      <c r="D518" s="540"/>
      <c r="E518" s="541" t="s">
        <v>1149</v>
      </c>
      <c r="F518" s="541" t="s">
        <v>1064</v>
      </c>
      <c r="G518" s="540"/>
      <c r="H518" s="522" t="s">
        <v>1065</v>
      </c>
      <c r="I518" s="776"/>
      <c r="J518" s="776"/>
      <c r="K518" s="776"/>
      <c r="L518" s="541"/>
      <c r="M518" s="554"/>
      <c r="N518" s="701"/>
      <c r="O518" s="557"/>
      <c r="P518" s="556"/>
      <c r="Q518" s="550"/>
      <c r="R518" s="558" t="n">
        <f aca="false">SUM(S518,T518,U518,V518)</f>
        <v>0</v>
      </c>
      <c r="S518" s="558"/>
      <c r="T518" s="558"/>
      <c r="U518" s="558"/>
      <c r="V518" s="558"/>
    </row>
    <row r="519" customFormat="false" ht="15.75" hidden="false" customHeight="false" outlineLevel="1" collapsed="false">
      <c r="A519" s="552"/>
      <c r="B519" s="553"/>
      <c r="C519" s="583"/>
      <c r="D519" s="540"/>
      <c r="E519" s="541" t="s">
        <v>1149</v>
      </c>
      <c r="F519" s="541" t="s">
        <v>1064</v>
      </c>
      <c r="G519" s="540"/>
      <c r="H519" s="522" t="s">
        <v>1065</v>
      </c>
      <c r="I519" s="776"/>
      <c r="J519" s="776"/>
      <c r="K519" s="776"/>
      <c r="L519" s="541"/>
      <c r="M519" s="554"/>
      <c r="N519" s="701"/>
      <c r="O519" s="557"/>
      <c r="P519" s="556"/>
      <c r="Q519" s="550"/>
      <c r="R519" s="558" t="n">
        <f aca="false">SUM(S519,T519,U519,V519)</f>
        <v>0</v>
      </c>
      <c r="S519" s="558"/>
      <c r="T519" s="558"/>
      <c r="U519" s="558"/>
      <c r="V519" s="558"/>
    </row>
    <row r="520" customFormat="false" ht="15.75" hidden="false" customHeight="false" outlineLevel="1" collapsed="false">
      <c r="A520" s="552"/>
      <c r="B520" s="553"/>
      <c r="C520" s="583"/>
      <c r="D520" s="540"/>
      <c r="E520" s="541" t="s">
        <v>1149</v>
      </c>
      <c r="F520" s="541" t="s">
        <v>1064</v>
      </c>
      <c r="G520" s="540"/>
      <c r="H520" s="522" t="s">
        <v>1065</v>
      </c>
      <c r="I520" s="776"/>
      <c r="J520" s="776"/>
      <c r="K520" s="776"/>
      <c r="L520" s="541"/>
      <c r="M520" s="554"/>
      <c r="N520" s="701"/>
      <c r="O520" s="557"/>
      <c r="P520" s="556"/>
      <c r="Q520" s="550"/>
      <c r="R520" s="558" t="n">
        <f aca="false">SUM(S520,T520,U520,V520)</f>
        <v>0</v>
      </c>
      <c r="S520" s="558"/>
      <c r="T520" s="558"/>
      <c r="U520" s="558"/>
      <c r="V520" s="558"/>
    </row>
    <row r="521" customFormat="false" ht="15.75" hidden="false" customHeight="false" outlineLevel="1" collapsed="false">
      <c r="A521" s="552"/>
      <c r="B521" s="553"/>
      <c r="C521" s="583"/>
      <c r="D521" s="540"/>
      <c r="E521" s="541" t="s">
        <v>1149</v>
      </c>
      <c r="F521" s="541" t="s">
        <v>1064</v>
      </c>
      <c r="G521" s="540"/>
      <c r="H521" s="522" t="s">
        <v>1065</v>
      </c>
      <c r="I521" s="776"/>
      <c r="J521" s="776"/>
      <c r="K521" s="776"/>
      <c r="L521" s="541"/>
      <c r="M521" s="554"/>
      <c r="N521" s="701"/>
      <c r="O521" s="557"/>
      <c r="P521" s="556"/>
      <c r="Q521" s="550"/>
      <c r="R521" s="558" t="n">
        <f aca="false">SUM(S521,T521,U521,V521)</f>
        <v>0</v>
      </c>
      <c r="S521" s="558"/>
      <c r="T521" s="558"/>
      <c r="U521" s="558"/>
      <c r="V521" s="558"/>
    </row>
    <row r="522" customFormat="false" ht="15.75" hidden="false" customHeight="false" outlineLevel="1" collapsed="false">
      <c r="A522" s="552"/>
      <c r="B522" s="553"/>
      <c r="C522" s="541"/>
      <c r="D522" s="540"/>
      <c r="E522" s="541" t="s">
        <v>1149</v>
      </c>
      <c r="F522" s="541" t="s">
        <v>1064</v>
      </c>
      <c r="G522" s="540"/>
      <c r="H522" s="522" t="s">
        <v>1065</v>
      </c>
      <c r="I522" s="776"/>
      <c r="J522" s="776"/>
      <c r="K522" s="776"/>
      <c r="L522" s="541"/>
      <c r="M522" s="554"/>
      <c r="N522" s="701"/>
      <c r="O522" s="557"/>
      <c r="P522" s="556"/>
      <c r="Q522" s="550"/>
      <c r="R522" s="558" t="n">
        <f aca="false">SUM(S522,T522,U522,V522)</f>
        <v>0</v>
      </c>
      <c r="S522" s="558"/>
      <c r="T522" s="558"/>
      <c r="U522" s="558"/>
      <c r="V522" s="558"/>
    </row>
    <row r="523" customFormat="false" ht="15.75" hidden="false" customHeight="false" outlineLevel="0" collapsed="false">
      <c r="A523" s="559" t="s">
        <v>1335</v>
      </c>
      <c r="B523" s="571"/>
      <c r="C523" s="560"/>
      <c r="D523" s="571"/>
      <c r="E523" s="560"/>
      <c r="F523" s="601"/>
      <c r="G523" s="560"/>
      <c r="H523" s="602"/>
      <c r="I523" s="603"/>
      <c r="J523" s="560"/>
      <c r="K523" s="738"/>
      <c r="L523" s="560"/>
      <c r="M523" s="561"/>
      <c r="N523" s="707"/>
      <c r="O523" s="564" t="n">
        <v>244</v>
      </c>
      <c r="P523" s="563" t="n">
        <v>310</v>
      </c>
      <c r="Q523" s="550"/>
      <c r="R523" s="551" t="n">
        <f aca="false">SUM(R524:R543)</f>
        <v>256523</v>
      </c>
      <c r="S523" s="551" t="n">
        <f aca="false">SUM(S524:S543)</f>
        <v>0</v>
      </c>
      <c r="T523" s="551" t="n">
        <f aca="false">SUM(T524:T543)</f>
        <v>0</v>
      </c>
      <c r="U523" s="551" t="n">
        <f aca="false">SUM(U524:U543)</f>
        <v>0</v>
      </c>
      <c r="V523" s="551" t="n">
        <f aca="false">SUM(V524:V543)</f>
        <v>256523</v>
      </c>
    </row>
    <row r="524" s="196" customFormat="true" ht="15.75" hidden="false" customHeight="false" outlineLevel="1" collapsed="false">
      <c r="A524" s="552"/>
      <c r="B524" s="553"/>
      <c r="C524" s="541"/>
      <c r="D524" s="540"/>
      <c r="E524" s="541" t="s">
        <v>1149</v>
      </c>
      <c r="F524" s="541" t="s">
        <v>1064</v>
      </c>
      <c r="G524" s="540"/>
      <c r="H524" s="522" t="s">
        <v>1065</v>
      </c>
      <c r="I524" s="776"/>
      <c r="J524" s="776"/>
      <c r="K524" s="776"/>
      <c r="L524" s="541"/>
      <c r="M524" s="554"/>
      <c r="N524" s="701"/>
      <c r="O524" s="557"/>
      <c r="P524" s="556"/>
      <c r="Q524" s="550"/>
      <c r="R524" s="558" t="n">
        <f aca="false">SUM(S524,T524,U524,V524)</f>
        <v>256523</v>
      </c>
      <c r="S524" s="558"/>
      <c r="T524" s="558"/>
      <c r="U524" s="558"/>
      <c r="V524" s="558" t="n">
        <v>256523</v>
      </c>
      <c r="AC524" s="303"/>
      <c r="AD524" s="474"/>
    </row>
    <row r="525" s="196" customFormat="true" ht="15.75" hidden="false" customHeight="false" outlineLevel="1" collapsed="false">
      <c r="A525" s="552"/>
      <c r="B525" s="553"/>
      <c r="C525" s="541"/>
      <c r="D525" s="540"/>
      <c r="E525" s="541" t="s">
        <v>1149</v>
      </c>
      <c r="F525" s="541" t="s">
        <v>1064</v>
      </c>
      <c r="G525" s="540"/>
      <c r="H525" s="522" t="s">
        <v>1065</v>
      </c>
      <c r="I525" s="776"/>
      <c r="J525" s="776"/>
      <c r="K525" s="776"/>
      <c r="L525" s="541"/>
      <c r="M525" s="554"/>
      <c r="N525" s="701"/>
      <c r="O525" s="557"/>
      <c r="P525" s="556"/>
      <c r="Q525" s="550"/>
      <c r="R525" s="558" t="n">
        <f aca="false">SUM(S525,T525,U525,V525)</f>
        <v>0</v>
      </c>
      <c r="S525" s="558"/>
      <c r="T525" s="558"/>
      <c r="U525" s="558"/>
      <c r="V525" s="779"/>
      <c r="AC525" s="303"/>
      <c r="AD525" s="474"/>
    </row>
    <row r="526" customFormat="false" ht="15.75" hidden="false" customHeight="false" outlineLevel="1" collapsed="false">
      <c r="A526" s="552"/>
      <c r="B526" s="553"/>
      <c r="C526" s="541"/>
      <c r="D526" s="540"/>
      <c r="E526" s="541" t="s">
        <v>1149</v>
      </c>
      <c r="F526" s="541" t="s">
        <v>1064</v>
      </c>
      <c r="G526" s="540"/>
      <c r="H526" s="522" t="s">
        <v>1065</v>
      </c>
      <c r="I526" s="776"/>
      <c r="J526" s="776"/>
      <c r="K526" s="776"/>
      <c r="L526" s="541"/>
      <c r="M526" s="554"/>
      <c r="N526" s="701"/>
      <c r="O526" s="557"/>
      <c r="P526" s="556"/>
      <c r="Q526" s="550"/>
      <c r="R526" s="558" t="n">
        <f aca="false">SUM(S526,T526,U526,V526)</f>
        <v>0</v>
      </c>
      <c r="S526" s="558"/>
      <c r="T526" s="558"/>
      <c r="U526" s="558"/>
      <c r="V526" s="558"/>
    </row>
    <row r="527" s="196" customFormat="true" ht="15.75" hidden="false" customHeight="false" outlineLevel="1" collapsed="false">
      <c r="A527" s="552"/>
      <c r="B527" s="553"/>
      <c r="C527" s="541"/>
      <c r="D527" s="540"/>
      <c r="E527" s="541" t="s">
        <v>1149</v>
      </c>
      <c r="F527" s="541" t="s">
        <v>1064</v>
      </c>
      <c r="G527" s="540"/>
      <c r="H527" s="522" t="s">
        <v>1065</v>
      </c>
      <c r="I527" s="776"/>
      <c r="J527" s="776"/>
      <c r="K527" s="776"/>
      <c r="L527" s="541"/>
      <c r="M527" s="554"/>
      <c r="N527" s="701"/>
      <c r="O527" s="557"/>
      <c r="P527" s="556"/>
      <c r="Q527" s="550"/>
      <c r="R527" s="558" t="n">
        <f aca="false">SUM(S527,T527,U527,V527)</f>
        <v>0</v>
      </c>
      <c r="S527" s="558"/>
      <c r="T527" s="558"/>
      <c r="U527" s="558"/>
      <c r="V527" s="558"/>
      <c r="AC527" s="303"/>
      <c r="AD527" s="474"/>
    </row>
    <row r="528" customFormat="false" ht="15.75" hidden="false" customHeight="false" outlineLevel="1" collapsed="false">
      <c r="A528" s="552"/>
      <c r="B528" s="553"/>
      <c r="C528" s="541"/>
      <c r="D528" s="540"/>
      <c r="E528" s="541" t="s">
        <v>1149</v>
      </c>
      <c r="F528" s="541" t="s">
        <v>1064</v>
      </c>
      <c r="G528" s="540"/>
      <c r="H528" s="522" t="s">
        <v>1065</v>
      </c>
      <c r="I528" s="776"/>
      <c r="J528" s="776"/>
      <c r="K528" s="776"/>
      <c r="L528" s="541"/>
      <c r="M528" s="554"/>
      <c r="N528" s="701"/>
      <c r="O528" s="557"/>
      <c r="P528" s="556"/>
      <c r="Q528" s="550"/>
      <c r="R528" s="558" t="n">
        <f aca="false">SUM(S528,T528,U528,V528)</f>
        <v>0</v>
      </c>
      <c r="S528" s="558"/>
      <c r="T528" s="558"/>
      <c r="U528" s="558"/>
      <c r="V528" s="558"/>
    </row>
    <row r="529" customFormat="false" ht="15.75" hidden="false" customHeight="false" outlineLevel="1" collapsed="false">
      <c r="A529" s="552"/>
      <c r="B529" s="553"/>
      <c r="C529" s="541"/>
      <c r="D529" s="540"/>
      <c r="E529" s="541" t="s">
        <v>1149</v>
      </c>
      <c r="F529" s="541" t="s">
        <v>1064</v>
      </c>
      <c r="G529" s="540"/>
      <c r="H529" s="522" t="s">
        <v>1065</v>
      </c>
      <c r="I529" s="776"/>
      <c r="J529" s="776"/>
      <c r="K529" s="776"/>
      <c r="L529" s="541"/>
      <c r="M529" s="554"/>
      <c r="N529" s="701"/>
      <c r="O529" s="557"/>
      <c r="P529" s="556"/>
      <c r="Q529" s="550"/>
      <c r="R529" s="558" t="n">
        <f aca="false">SUM(S529,T529,U529,V529)</f>
        <v>0</v>
      </c>
      <c r="S529" s="558"/>
      <c r="T529" s="558"/>
      <c r="U529" s="558"/>
      <c r="V529" s="558"/>
    </row>
    <row r="530" customFormat="false" ht="15.75" hidden="false" customHeight="false" outlineLevel="1" collapsed="false">
      <c r="A530" s="552"/>
      <c r="B530" s="553"/>
      <c r="C530" s="541"/>
      <c r="D530" s="540"/>
      <c r="E530" s="541" t="s">
        <v>1149</v>
      </c>
      <c r="F530" s="541" t="s">
        <v>1064</v>
      </c>
      <c r="G530" s="540"/>
      <c r="H530" s="522" t="s">
        <v>1065</v>
      </c>
      <c r="I530" s="776"/>
      <c r="J530" s="776"/>
      <c r="K530" s="776"/>
      <c r="L530" s="541"/>
      <c r="M530" s="554"/>
      <c r="N530" s="701"/>
      <c r="O530" s="557"/>
      <c r="P530" s="556"/>
      <c r="Q530" s="550"/>
      <c r="R530" s="558" t="n">
        <f aca="false">SUM(S530,T530,U530,V530)</f>
        <v>0</v>
      </c>
      <c r="S530" s="558"/>
      <c r="T530" s="558"/>
      <c r="U530" s="558"/>
      <c r="V530" s="558"/>
    </row>
    <row r="531" customFormat="false" ht="15.75" hidden="false" customHeight="false" outlineLevel="1" collapsed="false">
      <c r="A531" s="552"/>
      <c r="B531" s="553"/>
      <c r="C531" s="541"/>
      <c r="D531" s="540"/>
      <c r="E531" s="541" t="s">
        <v>1149</v>
      </c>
      <c r="F531" s="541" t="s">
        <v>1064</v>
      </c>
      <c r="G531" s="540"/>
      <c r="H531" s="522" t="s">
        <v>1065</v>
      </c>
      <c r="I531" s="776"/>
      <c r="J531" s="776"/>
      <c r="K531" s="776"/>
      <c r="L531" s="541"/>
      <c r="M531" s="554"/>
      <c r="N531" s="701"/>
      <c r="O531" s="557"/>
      <c r="P531" s="556"/>
      <c r="Q531" s="550"/>
      <c r="R531" s="558" t="n">
        <f aca="false">SUM(S531,T531,U531,V531)</f>
        <v>0</v>
      </c>
      <c r="S531" s="558"/>
      <c r="T531" s="558"/>
      <c r="U531" s="558"/>
      <c r="V531" s="558"/>
    </row>
    <row r="532" s="196" customFormat="true" ht="15.75" hidden="false" customHeight="false" outlineLevel="1" collapsed="false">
      <c r="A532" s="552"/>
      <c r="B532" s="553"/>
      <c r="C532" s="541"/>
      <c r="D532" s="540"/>
      <c r="E532" s="541" t="s">
        <v>1149</v>
      </c>
      <c r="F532" s="541" t="s">
        <v>1064</v>
      </c>
      <c r="G532" s="540"/>
      <c r="H532" s="522" t="s">
        <v>1065</v>
      </c>
      <c r="I532" s="778"/>
      <c r="J532" s="776"/>
      <c r="K532" s="776"/>
      <c r="L532" s="541"/>
      <c r="M532" s="554"/>
      <c r="N532" s="701"/>
      <c r="O532" s="557"/>
      <c r="P532" s="556"/>
      <c r="Q532" s="550"/>
      <c r="R532" s="558" t="n">
        <f aca="false">SUM(S532,T532,U532,V532)</f>
        <v>0</v>
      </c>
      <c r="S532" s="558"/>
      <c r="T532" s="558"/>
      <c r="U532" s="558"/>
      <c r="V532" s="558"/>
      <c r="AC532" s="303"/>
      <c r="AD532" s="474"/>
    </row>
    <row r="533" customFormat="false" ht="15.75" hidden="false" customHeight="false" outlineLevel="1" collapsed="false">
      <c r="A533" s="552"/>
      <c r="B533" s="553"/>
      <c r="C533" s="541"/>
      <c r="D533" s="540"/>
      <c r="E533" s="541" t="s">
        <v>1149</v>
      </c>
      <c r="F533" s="541" t="s">
        <v>1064</v>
      </c>
      <c r="G533" s="540"/>
      <c r="H533" s="522" t="s">
        <v>1065</v>
      </c>
      <c r="I533" s="776"/>
      <c r="J533" s="776"/>
      <c r="K533" s="776"/>
      <c r="L533" s="541"/>
      <c r="M533" s="554"/>
      <c r="N533" s="701"/>
      <c r="O533" s="557"/>
      <c r="P533" s="556"/>
      <c r="Q533" s="550"/>
      <c r="R533" s="558" t="n">
        <f aca="false">SUM(S533,T533,U533,V533)</f>
        <v>0</v>
      </c>
      <c r="S533" s="558"/>
      <c r="T533" s="558"/>
      <c r="U533" s="558"/>
      <c r="V533" s="558"/>
    </row>
    <row r="534" s="196" customFormat="true" ht="15.75" hidden="false" customHeight="false" outlineLevel="1" collapsed="false">
      <c r="A534" s="552"/>
      <c r="B534" s="553"/>
      <c r="C534" s="541"/>
      <c r="D534" s="540"/>
      <c r="E534" s="541" t="s">
        <v>1149</v>
      </c>
      <c r="F534" s="541" t="s">
        <v>1064</v>
      </c>
      <c r="G534" s="540"/>
      <c r="H534" s="522" t="s">
        <v>1065</v>
      </c>
      <c r="I534" s="776"/>
      <c r="J534" s="776"/>
      <c r="K534" s="776"/>
      <c r="L534" s="541"/>
      <c r="M534" s="554"/>
      <c r="N534" s="701"/>
      <c r="O534" s="557"/>
      <c r="P534" s="556"/>
      <c r="Q534" s="550"/>
      <c r="R534" s="558" t="n">
        <f aca="false">SUM(S534,T534,U534,V534)</f>
        <v>0</v>
      </c>
      <c r="S534" s="558"/>
      <c r="T534" s="558"/>
      <c r="U534" s="558"/>
      <c r="V534" s="558"/>
      <c r="AC534" s="303"/>
      <c r="AD534" s="474"/>
    </row>
    <row r="535" customFormat="false" ht="15.75" hidden="false" customHeight="false" outlineLevel="1" collapsed="false">
      <c r="A535" s="552"/>
      <c r="B535" s="553"/>
      <c r="C535" s="541"/>
      <c r="D535" s="540"/>
      <c r="E535" s="541" t="s">
        <v>1149</v>
      </c>
      <c r="F535" s="541" t="s">
        <v>1064</v>
      </c>
      <c r="G535" s="540"/>
      <c r="H535" s="522" t="s">
        <v>1065</v>
      </c>
      <c r="I535" s="776"/>
      <c r="J535" s="776"/>
      <c r="K535" s="776"/>
      <c r="L535" s="541"/>
      <c r="M535" s="554"/>
      <c r="N535" s="701"/>
      <c r="O535" s="557"/>
      <c r="P535" s="556"/>
      <c r="Q535" s="550"/>
      <c r="R535" s="558" t="n">
        <f aca="false">SUM(S535,T535,U535,V535)</f>
        <v>0</v>
      </c>
      <c r="S535" s="558"/>
      <c r="T535" s="558"/>
      <c r="U535" s="558"/>
      <c r="V535" s="558"/>
    </row>
    <row r="536" s="196" customFormat="true" ht="15.75" hidden="false" customHeight="false" outlineLevel="1" collapsed="false">
      <c r="A536" s="552"/>
      <c r="B536" s="553"/>
      <c r="C536" s="541"/>
      <c r="D536" s="540"/>
      <c r="E536" s="541" t="s">
        <v>1149</v>
      </c>
      <c r="F536" s="541" t="s">
        <v>1064</v>
      </c>
      <c r="G536" s="540"/>
      <c r="H536" s="522" t="s">
        <v>1065</v>
      </c>
      <c r="I536" s="776"/>
      <c r="J536" s="776"/>
      <c r="K536" s="776"/>
      <c r="L536" s="541"/>
      <c r="M536" s="554"/>
      <c r="N536" s="701"/>
      <c r="O536" s="557"/>
      <c r="P536" s="556"/>
      <c r="Q536" s="550"/>
      <c r="R536" s="558" t="n">
        <f aca="false">SUM(S536,T536,U536,V536)</f>
        <v>0</v>
      </c>
      <c r="S536" s="558"/>
      <c r="T536" s="558"/>
      <c r="U536" s="558"/>
      <c r="V536" s="558"/>
      <c r="AC536" s="303"/>
      <c r="AD536" s="474"/>
    </row>
    <row r="537" customFormat="false" ht="15.75" hidden="false" customHeight="false" outlineLevel="1" collapsed="false">
      <c r="A537" s="552"/>
      <c r="B537" s="553"/>
      <c r="C537" s="541"/>
      <c r="D537" s="540"/>
      <c r="E537" s="541" t="s">
        <v>1149</v>
      </c>
      <c r="F537" s="541" t="s">
        <v>1064</v>
      </c>
      <c r="G537" s="540"/>
      <c r="H537" s="522" t="s">
        <v>1065</v>
      </c>
      <c r="I537" s="776"/>
      <c r="J537" s="776"/>
      <c r="K537" s="776"/>
      <c r="L537" s="541"/>
      <c r="M537" s="554"/>
      <c r="N537" s="701"/>
      <c r="O537" s="557"/>
      <c r="P537" s="556"/>
      <c r="Q537" s="550"/>
      <c r="R537" s="558" t="n">
        <f aca="false">SUM(S537,T537,U537,V537)</f>
        <v>0</v>
      </c>
      <c r="S537" s="558"/>
      <c r="T537" s="558"/>
      <c r="U537" s="558"/>
      <c r="V537" s="558"/>
    </row>
    <row r="538" s="196" customFormat="true" ht="15.75" hidden="false" customHeight="false" outlineLevel="1" collapsed="false">
      <c r="A538" s="552"/>
      <c r="B538" s="553"/>
      <c r="C538" s="541"/>
      <c r="D538" s="540"/>
      <c r="E538" s="541" t="s">
        <v>1149</v>
      </c>
      <c r="F538" s="541" t="s">
        <v>1064</v>
      </c>
      <c r="G538" s="540"/>
      <c r="H538" s="522" t="s">
        <v>1065</v>
      </c>
      <c r="I538" s="776"/>
      <c r="J538" s="776"/>
      <c r="K538" s="776"/>
      <c r="L538" s="541"/>
      <c r="M538" s="554"/>
      <c r="N538" s="701"/>
      <c r="O538" s="557"/>
      <c r="P538" s="556"/>
      <c r="Q538" s="550"/>
      <c r="R538" s="558" t="n">
        <f aca="false">SUM(S538,T538,U538,V538)</f>
        <v>0</v>
      </c>
      <c r="S538" s="558"/>
      <c r="T538" s="558"/>
      <c r="U538" s="558"/>
      <c r="V538" s="558"/>
      <c r="AC538" s="303"/>
      <c r="AD538" s="474"/>
    </row>
    <row r="539" customFormat="false" ht="15.75" hidden="false" customHeight="false" outlineLevel="1" collapsed="false">
      <c r="A539" s="552"/>
      <c r="B539" s="553"/>
      <c r="C539" s="541"/>
      <c r="D539" s="540"/>
      <c r="E539" s="541" t="s">
        <v>1149</v>
      </c>
      <c r="F539" s="541" t="s">
        <v>1064</v>
      </c>
      <c r="G539" s="540"/>
      <c r="H539" s="522" t="s">
        <v>1065</v>
      </c>
      <c r="I539" s="776"/>
      <c r="J539" s="776"/>
      <c r="K539" s="776"/>
      <c r="L539" s="541"/>
      <c r="M539" s="554"/>
      <c r="N539" s="701"/>
      <c r="O539" s="557"/>
      <c r="P539" s="556"/>
      <c r="Q539" s="550"/>
      <c r="R539" s="558" t="n">
        <f aca="false">SUM(S539,T539,U539,V539)</f>
        <v>0</v>
      </c>
      <c r="S539" s="558"/>
      <c r="T539" s="558"/>
      <c r="U539" s="558"/>
      <c r="V539" s="558"/>
    </row>
    <row r="540" s="196" customFormat="true" ht="15.75" hidden="false" customHeight="false" outlineLevel="1" collapsed="false">
      <c r="A540" s="552"/>
      <c r="B540" s="553"/>
      <c r="C540" s="541"/>
      <c r="D540" s="540"/>
      <c r="E540" s="541" t="s">
        <v>1149</v>
      </c>
      <c r="F540" s="541" t="s">
        <v>1064</v>
      </c>
      <c r="G540" s="540"/>
      <c r="H540" s="522" t="s">
        <v>1065</v>
      </c>
      <c r="I540" s="776"/>
      <c r="J540" s="776"/>
      <c r="K540" s="776"/>
      <c r="L540" s="541"/>
      <c r="M540" s="554"/>
      <c r="N540" s="701"/>
      <c r="O540" s="557"/>
      <c r="P540" s="556"/>
      <c r="Q540" s="550"/>
      <c r="R540" s="558" t="n">
        <f aca="false">SUM(S540,T540,U540,V540)</f>
        <v>0</v>
      </c>
      <c r="S540" s="558"/>
      <c r="T540" s="558"/>
      <c r="U540" s="558"/>
      <c r="V540" s="558"/>
      <c r="AC540" s="303"/>
      <c r="AD540" s="474"/>
    </row>
    <row r="541" customFormat="false" ht="17.25" hidden="false" customHeight="true" outlineLevel="1" collapsed="false">
      <c r="A541" s="552"/>
      <c r="B541" s="553"/>
      <c r="C541" s="541"/>
      <c r="D541" s="540"/>
      <c r="E541" s="541" t="s">
        <v>1149</v>
      </c>
      <c r="F541" s="541" t="s">
        <v>1064</v>
      </c>
      <c r="G541" s="540"/>
      <c r="H541" s="522" t="s">
        <v>1065</v>
      </c>
      <c r="I541" s="776"/>
      <c r="J541" s="776"/>
      <c r="K541" s="776"/>
      <c r="L541" s="541"/>
      <c r="M541" s="554"/>
      <c r="N541" s="701"/>
      <c r="O541" s="557"/>
      <c r="P541" s="556"/>
      <c r="Q541" s="550"/>
      <c r="R541" s="558" t="n">
        <f aca="false">SUM(S541,T541,U541,V541)</f>
        <v>0</v>
      </c>
      <c r="S541" s="558"/>
      <c r="T541" s="558"/>
      <c r="U541" s="558"/>
      <c r="V541" s="558"/>
    </row>
    <row r="542" customFormat="false" ht="15.75" hidden="false" customHeight="false" outlineLevel="1" collapsed="false">
      <c r="A542" s="552"/>
      <c r="B542" s="553"/>
      <c r="C542" s="541"/>
      <c r="D542" s="540"/>
      <c r="E542" s="541" t="s">
        <v>1149</v>
      </c>
      <c r="F542" s="541" t="s">
        <v>1064</v>
      </c>
      <c r="G542" s="540"/>
      <c r="H542" s="522" t="s">
        <v>1065</v>
      </c>
      <c r="I542" s="776"/>
      <c r="J542" s="776"/>
      <c r="K542" s="776"/>
      <c r="L542" s="541"/>
      <c r="M542" s="554"/>
      <c r="N542" s="701"/>
      <c r="O542" s="557"/>
      <c r="P542" s="556"/>
      <c r="Q542" s="550"/>
      <c r="R542" s="558" t="n">
        <f aca="false">SUM(S542,T542,U542,V542)</f>
        <v>0</v>
      </c>
      <c r="S542" s="558"/>
      <c r="T542" s="558"/>
      <c r="U542" s="558"/>
      <c r="V542" s="558"/>
    </row>
    <row r="543" customFormat="false" ht="15.75" hidden="false" customHeight="false" outlineLevel="1" collapsed="false">
      <c r="A543" s="552"/>
      <c r="B543" s="553"/>
      <c r="C543" s="541"/>
      <c r="D543" s="540"/>
      <c r="E543" s="541" t="s">
        <v>1149</v>
      </c>
      <c r="F543" s="541" t="s">
        <v>1064</v>
      </c>
      <c r="G543" s="540"/>
      <c r="H543" s="522" t="s">
        <v>1065</v>
      </c>
      <c r="I543" s="776"/>
      <c r="J543" s="776"/>
      <c r="K543" s="776"/>
      <c r="L543" s="541"/>
      <c r="M543" s="554"/>
      <c r="N543" s="701"/>
      <c r="O543" s="557"/>
      <c r="P543" s="556"/>
      <c r="Q543" s="550"/>
      <c r="R543" s="558" t="n">
        <f aca="false">SUM(S543,T543,U543,V543)</f>
        <v>0</v>
      </c>
      <c r="S543" s="558"/>
      <c r="T543" s="558"/>
      <c r="U543" s="558"/>
      <c r="V543" s="558"/>
    </row>
    <row r="544" customFormat="false" ht="15.75" hidden="false" customHeight="false" outlineLevel="0" collapsed="false">
      <c r="A544" s="559" t="s">
        <v>1336</v>
      </c>
      <c r="B544" s="571"/>
      <c r="C544" s="560"/>
      <c r="D544" s="571"/>
      <c r="E544" s="560"/>
      <c r="F544" s="601"/>
      <c r="G544" s="560"/>
      <c r="H544" s="602"/>
      <c r="I544" s="603"/>
      <c r="J544" s="560"/>
      <c r="K544" s="738"/>
      <c r="L544" s="560"/>
      <c r="M544" s="561"/>
      <c r="N544" s="707"/>
      <c r="O544" s="564" t="n">
        <v>244</v>
      </c>
      <c r="P544" s="563" t="n">
        <v>310</v>
      </c>
      <c r="Q544" s="550"/>
      <c r="R544" s="551" t="n">
        <f aca="false">SUM(R545:R567)</f>
        <v>0</v>
      </c>
      <c r="S544" s="551" t="n">
        <f aca="false">SUM(S545:S567)</f>
        <v>0</v>
      </c>
      <c r="T544" s="551" t="n">
        <f aca="false">SUM(T545:T567)</f>
        <v>0</v>
      </c>
      <c r="U544" s="551" t="n">
        <f aca="false">SUM(U545:U567)</f>
        <v>0</v>
      </c>
      <c r="V544" s="551" t="n">
        <f aca="false">SUM(V545:V567)</f>
        <v>0</v>
      </c>
    </row>
    <row r="545" s="196" customFormat="true" ht="15.75" hidden="false" customHeight="false" outlineLevel="1" collapsed="false">
      <c r="A545" s="552"/>
      <c r="B545" s="553"/>
      <c r="C545" s="541"/>
      <c r="D545" s="540"/>
      <c r="E545" s="541" t="s">
        <v>1149</v>
      </c>
      <c r="F545" s="541" t="s">
        <v>1064</v>
      </c>
      <c r="G545" s="540"/>
      <c r="H545" s="522" t="s">
        <v>1065</v>
      </c>
      <c r="I545" s="776"/>
      <c r="J545" s="776"/>
      <c r="K545" s="776"/>
      <c r="L545" s="541"/>
      <c r="M545" s="554"/>
      <c r="N545" s="701"/>
      <c r="O545" s="557"/>
      <c r="P545" s="556"/>
      <c r="Q545" s="550"/>
      <c r="R545" s="558" t="n">
        <f aca="false">SUM(S545,T545,U545,V545)</f>
        <v>0</v>
      </c>
      <c r="S545" s="558"/>
      <c r="T545" s="558"/>
      <c r="U545" s="558"/>
      <c r="V545" s="558"/>
      <c r="AC545" s="303"/>
      <c r="AD545" s="474"/>
    </row>
    <row r="546" customFormat="false" ht="15.75" hidden="false" customHeight="false" outlineLevel="1" collapsed="false">
      <c r="A546" s="552"/>
      <c r="B546" s="553"/>
      <c r="C546" s="541"/>
      <c r="D546" s="540"/>
      <c r="E546" s="541" t="s">
        <v>1149</v>
      </c>
      <c r="F546" s="541" t="s">
        <v>1064</v>
      </c>
      <c r="G546" s="540"/>
      <c r="H546" s="522" t="s">
        <v>1065</v>
      </c>
      <c r="I546" s="776"/>
      <c r="J546" s="776"/>
      <c r="K546" s="776"/>
      <c r="L546" s="541"/>
      <c r="M546" s="554"/>
      <c r="N546" s="701"/>
      <c r="O546" s="557"/>
      <c r="P546" s="556"/>
      <c r="Q546" s="550"/>
      <c r="R546" s="558" t="n">
        <f aca="false">SUM(S546,T546,U546,V546)</f>
        <v>0</v>
      </c>
      <c r="S546" s="558"/>
      <c r="T546" s="558"/>
      <c r="U546" s="558"/>
      <c r="V546" s="558"/>
    </row>
    <row r="547" s="196" customFormat="true" ht="15.75" hidden="false" customHeight="false" outlineLevel="1" collapsed="false">
      <c r="A547" s="552"/>
      <c r="B547" s="553"/>
      <c r="C547" s="541"/>
      <c r="D547" s="540"/>
      <c r="E547" s="541" t="s">
        <v>1149</v>
      </c>
      <c r="F547" s="541" t="s">
        <v>1064</v>
      </c>
      <c r="G547" s="540"/>
      <c r="H547" s="522" t="s">
        <v>1065</v>
      </c>
      <c r="I547" s="776"/>
      <c r="J547" s="776"/>
      <c r="K547" s="776"/>
      <c r="L547" s="541"/>
      <c r="M547" s="554"/>
      <c r="N547" s="701"/>
      <c r="O547" s="557"/>
      <c r="P547" s="556"/>
      <c r="Q547" s="550"/>
      <c r="R547" s="558" t="n">
        <f aca="false">SUM(S547,T547,U547,V547)</f>
        <v>0</v>
      </c>
      <c r="S547" s="558"/>
      <c r="T547" s="558"/>
      <c r="U547" s="558"/>
      <c r="V547" s="558"/>
      <c r="AC547" s="303"/>
      <c r="AD547" s="474"/>
    </row>
    <row r="548" customFormat="false" ht="15.75" hidden="false" customHeight="false" outlineLevel="1" collapsed="false">
      <c r="A548" s="552"/>
      <c r="B548" s="553"/>
      <c r="C548" s="541"/>
      <c r="D548" s="540"/>
      <c r="E548" s="541" t="s">
        <v>1149</v>
      </c>
      <c r="F548" s="541" t="s">
        <v>1064</v>
      </c>
      <c r="G548" s="540"/>
      <c r="H548" s="522" t="s">
        <v>1065</v>
      </c>
      <c r="I548" s="776"/>
      <c r="J548" s="776"/>
      <c r="K548" s="776"/>
      <c r="L548" s="541"/>
      <c r="M548" s="554"/>
      <c r="N548" s="701"/>
      <c r="O548" s="557"/>
      <c r="P548" s="556"/>
      <c r="Q548" s="550"/>
      <c r="R548" s="558" t="n">
        <f aca="false">SUM(S548,T548,U548,V548)</f>
        <v>0</v>
      </c>
      <c r="S548" s="558"/>
      <c r="T548" s="558"/>
      <c r="U548" s="558"/>
      <c r="V548" s="558"/>
    </row>
    <row r="549" s="196" customFormat="true" ht="15.75" hidden="false" customHeight="false" outlineLevel="1" collapsed="false">
      <c r="A549" s="552"/>
      <c r="B549" s="553"/>
      <c r="C549" s="541"/>
      <c r="D549" s="540"/>
      <c r="E549" s="541" t="s">
        <v>1149</v>
      </c>
      <c r="F549" s="541" t="s">
        <v>1064</v>
      </c>
      <c r="G549" s="540"/>
      <c r="H549" s="522" t="s">
        <v>1065</v>
      </c>
      <c r="I549" s="776"/>
      <c r="J549" s="776"/>
      <c r="K549" s="776"/>
      <c r="L549" s="541"/>
      <c r="M549" s="554"/>
      <c r="N549" s="701"/>
      <c r="O549" s="557"/>
      <c r="P549" s="556"/>
      <c r="Q549" s="550"/>
      <c r="R549" s="558" t="n">
        <f aca="false">SUM(S549,T549,U549,V549)</f>
        <v>0</v>
      </c>
      <c r="S549" s="558"/>
      <c r="T549" s="558"/>
      <c r="U549" s="558"/>
      <c r="V549" s="558"/>
      <c r="AC549" s="303"/>
      <c r="AD549" s="474"/>
    </row>
    <row r="550" s="196" customFormat="true" ht="15.75" hidden="false" customHeight="false" outlineLevel="1" collapsed="false">
      <c r="A550" s="552"/>
      <c r="B550" s="553"/>
      <c r="C550" s="541"/>
      <c r="D550" s="540"/>
      <c r="E550" s="541" t="s">
        <v>1149</v>
      </c>
      <c r="F550" s="541" t="s">
        <v>1064</v>
      </c>
      <c r="G550" s="540"/>
      <c r="H550" s="522" t="s">
        <v>1065</v>
      </c>
      <c r="I550" s="776"/>
      <c r="J550" s="776"/>
      <c r="K550" s="776"/>
      <c r="L550" s="541"/>
      <c r="M550" s="554"/>
      <c r="N550" s="701"/>
      <c r="O550" s="557"/>
      <c r="P550" s="556"/>
      <c r="Q550" s="550"/>
      <c r="R550" s="558" t="n">
        <f aca="false">SUM(S550,T550,U550,V550)</f>
        <v>0</v>
      </c>
      <c r="S550" s="558"/>
      <c r="T550" s="558"/>
      <c r="U550" s="558"/>
      <c r="V550" s="558"/>
      <c r="AC550" s="303"/>
      <c r="AD550" s="474"/>
    </row>
    <row r="551" customFormat="false" ht="15.75" hidden="false" customHeight="false" outlineLevel="1" collapsed="false">
      <c r="A551" s="552"/>
      <c r="B551" s="553"/>
      <c r="C551" s="541"/>
      <c r="D551" s="540"/>
      <c r="E551" s="541" t="s">
        <v>1149</v>
      </c>
      <c r="F551" s="541" t="s">
        <v>1064</v>
      </c>
      <c r="G551" s="540"/>
      <c r="H551" s="522" t="s">
        <v>1065</v>
      </c>
      <c r="I551" s="776"/>
      <c r="J551" s="776"/>
      <c r="K551" s="776"/>
      <c r="L551" s="541"/>
      <c r="M551" s="554"/>
      <c r="N551" s="701"/>
      <c r="O551" s="557"/>
      <c r="P551" s="556"/>
      <c r="Q551" s="550"/>
      <c r="R551" s="558" t="n">
        <f aca="false">SUM(S551,T551,U551,V551)</f>
        <v>0</v>
      </c>
      <c r="S551" s="558"/>
      <c r="T551" s="558"/>
      <c r="U551" s="558"/>
      <c r="V551" s="558"/>
    </row>
    <row r="552" s="196" customFormat="true" ht="15.75" hidden="false" customHeight="false" outlineLevel="1" collapsed="false">
      <c r="A552" s="552"/>
      <c r="B552" s="553"/>
      <c r="C552" s="541"/>
      <c r="D552" s="540"/>
      <c r="E552" s="541" t="s">
        <v>1149</v>
      </c>
      <c r="F552" s="541" t="s">
        <v>1064</v>
      </c>
      <c r="G552" s="540"/>
      <c r="H552" s="522" t="s">
        <v>1065</v>
      </c>
      <c r="I552" s="776"/>
      <c r="J552" s="776"/>
      <c r="K552" s="776"/>
      <c r="L552" s="541"/>
      <c r="M552" s="554"/>
      <c r="N552" s="701"/>
      <c r="O552" s="557"/>
      <c r="P552" s="556"/>
      <c r="Q552" s="550"/>
      <c r="R552" s="558" t="n">
        <f aca="false">SUM(S552,T552,U552,V552)</f>
        <v>0</v>
      </c>
      <c r="S552" s="558"/>
      <c r="T552" s="558"/>
      <c r="U552" s="558"/>
      <c r="V552" s="558"/>
      <c r="AC552" s="303"/>
      <c r="AD552" s="474"/>
    </row>
    <row r="553" customFormat="false" ht="15.75" hidden="false" customHeight="false" outlineLevel="1" collapsed="false">
      <c r="A553" s="552"/>
      <c r="B553" s="553"/>
      <c r="C553" s="541"/>
      <c r="D553" s="540"/>
      <c r="E553" s="541" t="s">
        <v>1149</v>
      </c>
      <c r="F553" s="541" t="s">
        <v>1064</v>
      </c>
      <c r="G553" s="540"/>
      <c r="H553" s="522" t="s">
        <v>1065</v>
      </c>
      <c r="I553" s="776"/>
      <c r="J553" s="776"/>
      <c r="K553" s="776"/>
      <c r="L553" s="541"/>
      <c r="M553" s="554"/>
      <c r="N553" s="701"/>
      <c r="O553" s="557"/>
      <c r="P553" s="556"/>
      <c r="Q553" s="550"/>
      <c r="R553" s="558" t="n">
        <f aca="false">SUM(S553,T553,U553,V553)</f>
        <v>0</v>
      </c>
      <c r="S553" s="558"/>
      <c r="T553" s="558"/>
      <c r="U553" s="558"/>
      <c r="V553" s="558"/>
    </row>
    <row r="554" s="196" customFormat="true" ht="15.75" hidden="false" customHeight="false" outlineLevel="1" collapsed="false">
      <c r="A554" s="552"/>
      <c r="B554" s="553"/>
      <c r="C554" s="541"/>
      <c r="D554" s="540"/>
      <c r="E554" s="541" t="s">
        <v>1149</v>
      </c>
      <c r="F554" s="541" t="s">
        <v>1064</v>
      </c>
      <c r="G554" s="540"/>
      <c r="H554" s="522" t="s">
        <v>1065</v>
      </c>
      <c r="I554" s="776"/>
      <c r="J554" s="776"/>
      <c r="K554" s="776"/>
      <c r="L554" s="541"/>
      <c r="M554" s="554"/>
      <c r="N554" s="701"/>
      <c r="O554" s="557"/>
      <c r="P554" s="556"/>
      <c r="Q554" s="550"/>
      <c r="R554" s="558" t="n">
        <f aca="false">SUM(S554,T554,U554,V554)</f>
        <v>0</v>
      </c>
      <c r="S554" s="558"/>
      <c r="T554" s="558"/>
      <c r="U554" s="558"/>
      <c r="V554" s="558"/>
      <c r="AC554" s="303"/>
      <c r="AD554" s="474"/>
    </row>
    <row r="555" customFormat="false" ht="15.75" hidden="false" customHeight="false" outlineLevel="1" collapsed="false">
      <c r="A555" s="552"/>
      <c r="B555" s="553"/>
      <c r="C555" s="541"/>
      <c r="D555" s="540"/>
      <c r="E555" s="541" t="s">
        <v>1149</v>
      </c>
      <c r="F555" s="541" t="s">
        <v>1064</v>
      </c>
      <c r="G555" s="540"/>
      <c r="H555" s="522" t="s">
        <v>1065</v>
      </c>
      <c r="I555" s="776"/>
      <c r="J555" s="776"/>
      <c r="K555" s="776"/>
      <c r="L555" s="541"/>
      <c r="M555" s="554"/>
      <c r="N555" s="701"/>
      <c r="O555" s="557"/>
      <c r="P555" s="556"/>
      <c r="Q555" s="550"/>
      <c r="R555" s="558" t="n">
        <f aca="false">SUM(S555,T555,U555,V555)</f>
        <v>0</v>
      </c>
      <c r="S555" s="558"/>
      <c r="T555" s="558"/>
      <c r="U555" s="558"/>
      <c r="V555" s="558"/>
    </row>
    <row r="556" s="196" customFormat="true" ht="15.75" hidden="false" customHeight="false" outlineLevel="1" collapsed="false">
      <c r="A556" s="552"/>
      <c r="B556" s="553"/>
      <c r="C556" s="541"/>
      <c r="D556" s="540"/>
      <c r="E556" s="541" t="s">
        <v>1149</v>
      </c>
      <c r="F556" s="541" t="s">
        <v>1064</v>
      </c>
      <c r="G556" s="540"/>
      <c r="H556" s="522" t="s">
        <v>1065</v>
      </c>
      <c r="I556" s="776"/>
      <c r="J556" s="776"/>
      <c r="K556" s="776"/>
      <c r="L556" s="541"/>
      <c r="M556" s="554"/>
      <c r="N556" s="701"/>
      <c r="O556" s="557"/>
      <c r="P556" s="556"/>
      <c r="Q556" s="550"/>
      <c r="R556" s="558" t="n">
        <f aca="false">SUM(S556,T556,U556,V556)</f>
        <v>0</v>
      </c>
      <c r="S556" s="558"/>
      <c r="T556" s="558"/>
      <c r="U556" s="558"/>
      <c r="V556" s="558"/>
      <c r="AC556" s="303"/>
      <c r="AD556" s="474"/>
    </row>
    <row r="557" customFormat="false" ht="15.75" hidden="false" customHeight="false" outlineLevel="1" collapsed="false">
      <c r="A557" s="552"/>
      <c r="B557" s="553"/>
      <c r="C557" s="541"/>
      <c r="D557" s="540"/>
      <c r="E557" s="541" t="s">
        <v>1149</v>
      </c>
      <c r="F557" s="541" t="s">
        <v>1064</v>
      </c>
      <c r="G557" s="540"/>
      <c r="H557" s="522" t="s">
        <v>1065</v>
      </c>
      <c r="I557" s="776"/>
      <c r="J557" s="776"/>
      <c r="K557" s="776"/>
      <c r="L557" s="541"/>
      <c r="M557" s="554"/>
      <c r="N557" s="701"/>
      <c r="O557" s="557"/>
      <c r="P557" s="556"/>
      <c r="Q557" s="550"/>
      <c r="R557" s="558" t="n">
        <f aca="false">SUM(S557,T557,U557,V557)</f>
        <v>0</v>
      </c>
      <c r="S557" s="558"/>
      <c r="T557" s="558"/>
      <c r="U557" s="558"/>
      <c r="V557" s="558"/>
    </row>
    <row r="558" s="196" customFormat="true" ht="15.75" hidden="false" customHeight="false" outlineLevel="1" collapsed="false">
      <c r="A558" s="552"/>
      <c r="B558" s="553"/>
      <c r="C558" s="541"/>
      <c r="D558" s="540"/>
      <c r="E558" s="541" t="s">
        <v>1149</v>
      </c>
      <c r="F558" s="541" t="s">
        <v>1064</v>
      </c>
      <c r="G558" s="540"/>
      <c r="H558" s="522" t="s">
        <v>1065</v>
      </c>
      <c r="I558" s="776"/>
      <c r="J558" s="776"/>
      <c r="K558" s="776"/>
      <c r="L558" s="541"/>
      <c r="M558" s="554"/>
      <c r="N558" s="701"/>
      <c r="O558" s="557"/>
      <c r="P558" s="556"/>
      <c r="Q558" s="550"/>
      <c r="R558" s="558" t="n">
        <f aca="false">SUM(S558,T558,U558,V558)</f>
        <v>0</v>
      </c>
      <c r="S558" s="558"/>
      <c r="T558" s="558"/>
      <c r="U558" s="558"/>
      <c r="V558" s="558"/>
      <c r="AC558" s="303"/>
      <c r="AD558" s="474"/>
    </row>
    <row r="559" customFormat="false" ht="15.75" hidden="false" customHeight="false" outlineLevel="1" collapsed="false">
      <c r="A559" s="552"/>
      <c r="B559" s="553"/>
      <c r="C559" s="541"/>
      <c r="D559" s="540"/>
      <c r="E559" s="541" t="s">
        <v>1149</v>
      </c>
      <c r="F559" s="541" t="s">
        <v>1064</v>
      </c>
      <c r="G559" s="540"/>
      <c r="H559" s="522" t="s">
        <v>1065</v>
      </c>
      <c r="I559" s="776"/>
      <c r="J559" s="776"/>
      <c r="K559" s="776"/>
      <c r="L559" s="541"/>
      <c r="M559" s="554"/>
      <c r="N559" s="701"/>
      <c r="O559" s="557"/>
      <c r="P559" s="556"/>
      <c r="Q559" s="550"/>
      <c r="R559" s="558" t="n">
        <f aca="false">SUM(S559,T559,U559,V559)</f>
        <v>0</v>
      </c>
      <c r="S559" s="558"/>
      <c r="T559" s="558"/>
      <c r="U559" s="558"/>
      <c r="V559" s="558"/>
    </row>
    <row r="560" s="196" customFormat="true" ht="15.75" hidden="false" customHeight="false" outlineLevel="1" collapsed="false">
      <c r="A560" s="552"/>
      <c r="B560" s="553"/>
      <c r="C560" s="541"/>
      <c r="D560" s="540"/>
      <c r="E560" s="541" t="s">
        <v>1149</v>
      </c>
      <c r="F560" s="541" t="s">
        <v>1064</v>
      </c>
      <c r="G560" s="540"/>
      <c r="H560" s="522" t="s">
        <v>1065</v>
      </c>
      <c r="I560" s="776"/>
      <c r="J560" s="776"/>
      <c r="K560" s="776"/>
      <c r="L560" s="541"/>
      <c r="M560" s="554"/>
      <c r="N560" s="701"/>
      <c r="O560" s="557"/>
      <c r="P560" s="556"/>
      <c r="Q560" s="550"/>
      <c r="R560" s="558" t="n">
        <f aca="false">SUM(S560,T560,U560,V560)</f>
        <v>0</v>
      </c>
      <c r="S560" s="558"/>
      <c r="T560" s="558"/>
      <c r="U560" s="558"/>
      <c r="V560" s="558"/>
      <c r="AC560" s="303"/>
      <c r="AD560" s="474"/>
    </row>
    <row r="561" customFormat="false" ht="15.75" hidden="false" customHeight="false" outlineLevel="1" collapsed="false">
      <c r="A561" s="552"/>
      <c r="B561" s="553"/>
      <c r="C561" s="541"/>
      <c r="D561" s="540"/>
      <c r="E561" s="541" t="s">
        <v>1149</v>
      </c>
      <c r="F561" s="541" t="s">
        <v>1064</v>
      </c>
      <c r="G561" s="540"/>
      <c r="H561" s="522" t="s">
        <v>1065</v>
      </c>
      <c r="I561" s="776"/>
      <c r="J561" s="776"/>
      <c r="K561" s="776"/>
      <c r="L561" s="541"/>
      <c r="M561" s="554"/>
      <c r="N561" s="701"/>
      <c r="O561" s="557"/>
      <c r="P561" s="556"/>
      <c r="Q561" s="550"/>
      <c r="R561" s="558" t="n">
        <f aca="false">SUM(S561,T561,U561,V561)</f>
        <v>0</v>
      </c>
      <c r="S561" s="558"/>
      <c r="T561" s="558"/>
      <c r="U561" s="558"/>
      <c r="V561" s="558"/>
    </row>
    <row r="562" s="196" customFormat="true" ht="15.75" hidden="false" customHeight="false" outlineLevel="1" collapsed="false">
      <c r="A562" s="552"/>
      <c r="B562" s="553"/>
      <c r="C562" s="541"/>
      <c r="D562" s="540"/>
      <c r="E562" s="541" t="s">
        <v>1149</v>
      </c>
      <c r="F562" s="541" t="s">
        <v>1064</v>
      </c>
      <c r="G562" s="540"/>
      <c r="H562" s="522" t="s">
        <v>1065</v>
      </c>
      <c r="I562" s="776"/>
      <c r="J562" s="776"/>
      <c r="K562" s="776"/>
      <c r="L562" s="541"/>
      <c r="M562" s="554"/>
      <c r="N562" s="701"/>
      <c r="O562" s="557"/>
      <c r="P562" s="556"/>
      <c r="Q562" s="550"/>
      <c r="R562" s="558" t="n">
        <f aca="false">SUM(S562,T562,U562,V562)</f>
        <v>0</v>
      </c>
      <c r="S562" s="558"/>
      <c r="T562" s="558"/>
      <c r="U562" s="558"/>
      <c r="V562" s="558"/>
      <c r="AC562" s="303"/>
      <c r="AD562" s="474"/>
    </row>
    <row r="563" customFormat="false" ht="15.75" hidden="false" customHeight="false" outlineLevel="1" collapsed="false">
      <c r="A563" s="552"/>
      <c r="B563" s="553"/>
      <c r="C563" s="541"/>
      <c r="D563" s="540"/>
      <c r="E563" s="541" t="s">
        <v>1149</v>
      </c>
      <c r="F563" s="541" t="s">
        <v>1064</v>
      </c>
      <c r="G563" s="540"/>
      <c r="H563" s="522" t="s">
        <v>1065</v>
      </c>
      <c r="I563" s="776"/>
      <c r="J563" s="776"/>
      <c r="K563" s="776"/>
      <c r="L563" s="541"/>
      <c r="M563" s="554"/>
      <c r="N563" s="701"/>
      <c r="O563" s="557"/>
      <c r="P563" s="556"/>
      <c r="Q563" s="550"/>
      <c r="R563" s="558" t="n">
        <f aca="false">SUM(S563,T563,U563,V563)</f>
        <v>0</v>
      </c>
      <c r="S563" s="558"/>
      <c r="T563" s="558"/>
      <c r="U563" s="558"/>
      <c r="V563" s="558"/>
    </row>
    <row r="564" customFormat="false" ht="15.75" hidden="false" customHeight="false" outlineLevel="1" collapsed="false">
      <c r="A564" s="552"/>
      <c r="B564" s="553"/>
      <c r="C564" s="541"/>
      <c r="D564" s="540"/>
      <c r="E564" s="541" t="s">
        <v>1149</v>
      </c>
      <c r="F564" s="541" t="s">
        <v>1064</v>
      </c>
      <c r="G564" s="540"/>
      <c r="H564" s="522" t="s">
        <v>1065</v>
      </c>
      <c r="I564" s="776"/>
      <c r="J564" s="776"/>
      <c r="K564" s="776"/>
      <c r="L564" s="541"/>
      <c r="M564" s="554"/>
      <c r="N564" s="701"/>
      <c r="O564" s="557"/>
      <c r="P564" s="556"/>
      <c r="Q564" s="550"/>
      <c r="R564" s="558" t="n">
        <f aca="false">SUM(S564,T564,U564,V564)</f>
        <v>0</v>
      </c>
      <c r="S564" s="558"/>
      <c r="T564" s="558"/>
      <c r="U564" s="558"/>
      <c r="V564" s="558"/>
    </row>
    <row r="565" customFormat="false" ht="15.75" hidden="false" customHeight="false" outlineLevel="1" collapsed="false">
      <c r="A565" s="552"/>
      <c r="B565" s="553"/>
      <c r="C565" s="541"/>
      <c r="D565" s="540"/>
      <c r="E565" s="541" t="s">
        <v>1149</v>
      </c>
      <c r="F565" s="541" t="s">
        <v>1064</v>
      </c>
      <c r="G565" s="540"/>
      <c r="H565" s="522" t="s">
        <v>1065</v>
      </c>
      <c r="I565" s="776"/>
      <c r="J565" s="776"/>
      <c r="K565" s="776"/>
      <c r="L565" s="541"/>
      <c r="M565" s="554"/>
      <c r="N565" s="701"/>
      <c r="O565" s="557"/>
      <c r="P565" s="556"/>
      <c r="Q565" s="550"/>
      <c r="R565" s="558" t="n">
        <f aca="false">SUM(S565,T565,U565,V565)</f>
        <v>0</v>
      </c>
      <c r="S565" s="558"/>
      <c r="T565" s="558"/>
      <c r="U565" s="558"/>
      <c r="V565" s="558"/>
    </row>
    <row r="566" customFormat="false" ht="15.75" hidden="false" customHeight="false" outlineLevel="1" collapsed="false">
      <c r="A566" s="552"/>
      <c r="B566" s="553"/>
      <c r="C566" s="541"/>
      <c r="D566" s="540"/>
      <c r="E566" s="541" t="s">
        <v>1149</v>
      </c>
      <c r="F566" s="541" t="s">
        <v>1064</v>
      </c>
      <c r="G566" s="540"/>
      <c r="H566" s="522" t="s">
        <v>1065</v>
      </c>
      <c r="I566" s="776"/>
      <c r="J566" s="776"/>
      <c r="K566" s="776"/>
      <c r="L566" s="541"/>
      <c r="M566" s="554"/>
      <c r="N566" s="701"/>
      <c r="O566" s="557"/>
      <c r="P566" s="556"/>
      <c r="Q566" s="550"/>
      <c r="R566" s="558" t="n">
        <f aca="false">SUM(S566,T566,U566,V566)</f>
        <v>0</v>
      </c>
      <c r="S566" s="558"/>
      <c r="T566" s="558"/>
      <c r="U566" s="558"/>
      <c r="V566" s="558"/>
    </row>
    <row r="567" customFormat="false" ht="15.75" hidden="false" customHeight="false" outlineLevel="1" collapsed="false">
      <c r="A567" s="552"/>
      <c r="B567" s="553"/>
      <c r="C567" s="541"/>
      <c r="D567" s="540"/>
      <c r="E567" s="541" t="s">
        <v>1149</v>
      </c>
      <c r="F567" s="541" t="s">
        <v>1064</v>
      </c>
      <c r="G567" s="540"/>
      <c r="H567" s="522" t="s">
        <v>1065</v>
      </c>
      <c r="I567" s="776"/>
      <c r="J567" s="776"/>
      <c r="K567" s="776"/>
      <c r="L567" s="541"/>
      <c r="M567" s="554"/>
      <c r="N567" s="701"/>
      <c r="O567" s="557"/>
      <c r="P567" s="556"/>
      <c r="Q567" s="550"/>
      <c r="R567" s="558" t="n">
        <f aca="false">SUM(S567,T567,U567,V567)</f>
        <v>0</v>
      </c>
      <c r="S567" s="558"/>
      <c r="T567" s="558"/>
      <c r="U567" s="558"/>
      <c r="V567" s="558"/>
    </row>
    <row r="568" s="745" customFormat="true" ht="19.5" hidden="false" customHeight="false" outlineLevel="0" collapsed="false">
      <c r="A568" s="683" t="s">
        <v>1337</v>
      </c>
      <c r="B568" s="684"/>
      <c r="C568" s="684"/>
      <c r="D568" s="684"/>
      <c r="E568" s="684"/>
      <c r="F568" s="684"/>
      <c r="G568" s="684"/>
      <c r="H568" s="773"/>
      <c r="I568" s="773"/>
      <c r="J568" s="773"/>
      <c r="K568" s="780"/>
      <c r="L568" s="684"/>
      <c r="M568" s="689"/>
      <c r="N568" s="690"/>
      <c r="O568" s="691" t="n">
        <v>244</v>
      </c>
      <c r="P568" s="692" t="n">
        <v>310</v>
      </c>
      <c r="Q568" s="693"/>
      <c r="R568" s="774" t="n">
        <f aca="false">SUM(R569,R574,R592,R593)</f>
        <v>15645</v>
      </c>
      <c r="S568" s="774" t="n">
        <f aca="false">SUM(S569,S574,S592,S593)</f>
        <v>15645</v>
      </c>
      <c r="T568" s="774" t="n">
        <f aca="false">SUM(T569,T574,T592,T593)</f>
        <v>0</v>
      </c>
      <c r="U568" s="774" t="n">
        <f aca="false">SUM(U569,U574,U592,U593)</f>
        <v>0</v>
      </c>
      <c r="V568" s="774" t="n">
        <f aca="false">SUM(V569,V574,V592,V593)</f>
        <v>0</v>
      </c>
      <c r="W568" s="695" t="s">
        <v>1334</v>
      </c>
      <c r="AC568" s="696"/>
      <c r="AD568" s="697"/>
    </row>
    <row r="569" s="196" customFormat="true" ht="15.75" hidden="false" customHeight="false" outlineLevel="0" collapsed="false">
      <c r="A569" s="559" t="s">
        <v>1338</v>
      </c>
      <c r="B569" s="560"/>
      <c r="C569" s="560"/>
      <c r="D569" s="560"/>
      <c r="E569" s="560"/>
      <c r="F569" s="603"/>
      <c r="G569" s="601"/>
      <c r="H569" s="560"/>
      <c r="I569" s="602"/>
      <c r="J569" s="603"/>
      <c r="K569" s="560"/>
      <c r="L569" s="560"/>
      <c r="M569" s="561" t="s">
        <v>698</v>
      </c>
      <c r="N569" s="707" t="s">
        <v>1339</v>
      </c>
      <c r="O569" s="564" t="n">
        <v>244</v>
      </c>
      <c r="P569" s="563" t="n">
        <v>310</v>
      </c>
      <c r="Q569" s="550"/>
      <c r="R569" s="551" t="n">
        <f aca="false">SUM(R570:R573)</f>
        <v>0</v>
      </c>
      <c r="S569" s="551" t="n">
        <f aca="false">SUM(S570:S573)</f>
        <v>0</v>
      </c>
      <c r="T569" s="551" t="n">
        <f aca="false">SUM(T570:T573)</f>
        <v>0</v>
      </c>
      <c r="U569" s="551" t="n">
        <f aca="false">SUM(U570:U573)</f>
        <v>0</v>
      </c>
      <c r="V569" s="551" t="n">
        <f aca="false">SUM(V570:V573)</f>
        <v>0</v>
      </c>
      <c r="W569" s="188" t="s">
        <v>1334</v>
      </c>
      <c r="AC569" s="303"/>
      <c r="AD569" s="474"/>
    </row>
    <row r="570" s="196" customFormat="true" ht="15.75" hidden="false" customHeight="false" outlineLevel="1" collapsed="false">
      <c r="A570" s="781"/>
      <c r="B570" s="716"/>
      <c r="C570" s="584"/>
      <c r="D570" s="540"/>
      <c r="E570" s="541" t="s">
        <v>1149</v>
      </c>
      <c r="F570" s="541" t="s">
        <v>1064</v>
      </c>
      <c r="G570" s="540"/>
      <c r="H570" s="522" t="s">
        <v>1065</v>
      </c>
      <c r="I570" s="541"/>
      <c r="J570" s="541"/>
      <c r="K570" s="541"/>
      <c r="L570" s="541"/>
      <c r="M570" s="554"/>
      <c r="N570" s="701"/>
      <c r="O570" s="557"/>
      <c r="P570" s="556"/>
      <c r="Q570" s="550"/>
      <c r="R570" s="558" t="n">
        <f aca="false">SUM(S570,T570,U570,V570)</f>
        <v>0</v>
      </c>
      <c r="S570" s="558"/>
      <c r="T570" s="558"/>
      <c r="U570" s="558"/>
      <c r="V570" s="558"/>
      <c r="AC570" s="303"/>
      <c r="AD570" s="474"/>
    </row>
    <row r="571" customFormat="false" ht="15.75" hidden="false" customHeight="false" outlineLevel="1" collapsed="false">
      <c r="A571" s="781"/>
      <c r="B571" s="709"/>
      <c r="C571" s="584"/>
      <c r="D571" s="540"/>
      <c r="E571" s="541" t="s">
        <v>1149</v>
      </c>
      <c r="F571" s="541" t="s">
        <v>1064</v>
      </c>
      <c r="G571" s="540"/>
      <c r="H571" s="522" t="s">
        <v>1065</v>
      </c>
      <c r="I571" s="541"/>
      <c r="J571" s="541"/>
      <c r="K571" s="541"/>
      <c r="L571" s="541"/>
      <c r="M571" s="554"/>
      <c r="N571" s="701"/>
      <c r="O571" s="557"/>
      <c r="P571" s="556"/>
      <c r="Q571" s="550"/>
      <c r="R571" s="558" t="n">
        <f aca="false">SUM(S571,T571,U571,V571)</f>
        <v>0</v>
      </c>
      <c r="S571" s="558"/>
      <c r="T571" s="558"/>
      <c r="U571" s="558"/>
      <c r="V571" s="558"/>
    </row>
    <row r="572" customFormat="false" ht="15.75" hidden="false" customHeight="false" outlineLevel="1" collapsed="false">
      <c r="A572" s="781"/>
      <c r="B572" s="716"/>
      <c r="C572" s="584"/>
      <c r="D572" s="540"/>
      <c r="E572" s="541" t="s">
        <v>1149</v>
      </c>
      <c r="F572" s="541" t="s">
        <v>1064</v>
      </c>
      <c r="G572" s="540"/>
      <c r="H572" s="522" t="s">
        <v>1065</v>
      </c>
      <c r="I572" s="541"/>
      <c r="J572" s="541"/>
      <c r="K572" s="541"/>
      <c r="L572" s="541"/>
      <c r="M572" s="554"/>
      <c r="N572" s="701"/>
      <c r="O572" s="557"/>
      <c r="P572" s="556"/>
      <c r="Q572" s="550"/>
      <c r="R572" s="558" t="n">
        <f aca="false">SUM(S572,T572,U572,V572)</f>
        <v>0</v>
      </c>
      <c r="S572" s="558"/>
      <c r="T572" s="558"/>
      <c r="U572" s="558"/>
      <c r="V572" s="558"/>
    </row>
    <row r="573" customFormat="false" ht="15.75" hidden="false" customHeight="false" outlineLevel="1" collapsed="false">
      <c r="A573" s="781"/>
      <c r="B573" s="709"/>
      <c r="C573" s="584"/>
      <c r="D573" s="540"/>
      <c r="E573" s="541" t="s">
        <v>1149</v>
      </c>
      <c r="F573" s="541" t="s">
        <v>1064</v>
      </c>
      <c r="G573" s="540"/>
      <c r="H573" s="522" t="s">
        <v>1065</v>
      </c>
      <c r="I573" s="541"/>
      <c r="J573" s="541"/>
      <c r="K573" s="541"/>
      <c r="L573" s="541"/>
      <c r="M573" s="554"/>
      <c r="N573" s="701"/>
      <c r="O573" s="557"/>
      <c r="P573" s="556"/>
      <c r="Q573" s="550"/>
      <c r="R573" s="558" t="n">
        <f aca="false">SUM(S573,T573,U573,V573)</f>
        <v>0</v>
      </c>
      <c r="S573" s="558"/>
      <c r="T573" s="558"/>
      <c r="U573" s="558"/>
      <c r="V573" s="558"/>
    </row>
    <row r="574" customFormat="false" ht="15.75" hidden="false" customHeight="false" outlineLevel="0" collapsed="false">
      <c r="A574" s="559" t="s">
        <v>1340</v>
      </c>
      <c r="B574" s="560"/>
      <c r="C574" s="560"/>
      <c r="D574" s="571"/>
      <c r="E574" s="560"/>
      <c r="F574" s="603"/>
      <c r="G574" s="601"/>
      <c r="H574" s="560"/>
      <c r="I574" s="602"/>
      <c r="J574" s="603"/>
      <c r="K574" s="560"/>
      <c r="L574" s="560"/>
      <c r="M574" s="561"/>
      <c r="N574" s="707"/>
      <c r="O574" s="564" t="n">
        <v>244</v>
      </c>
      <c r="P574" s="563" t="n">
        <v>310</v>
      </c>
      <c r="Q574" s="550"/>
      <c r="R574" s="551" t="n">
        <f aca="false">SUM(R575:R591)</f>
        <v>0</v>
      </c>
      <c r="S574" s="551" t="n">
        <f aca="false">SUM(S575:S591)</f>
        <v>0</v>
      </c>
      <c r="T574" s="551" t="n">
        <f aca="false">SUM(T575:T591)</f>
        <v>0</v>
      </c>
      <c r="U574" s="551" t="n">
        <f aca="false">SUM(U575:U591)</f>
        <v>0</v>
      </c>
      <c r="V574" s="551" t="n">
        <f aca="false">SUM(V575:V591)</f>
        <v>0</v>
      </c>
    </row>
    <row r="575" s="196" customFormat="true" ht="15.75" hidden="false" customHeight="false" outlineLevel="1" collapsed="false">
      <c r="A575" s="552"/>
      <c r="B575" s="775"/>
      <c r="C575" s="584"/>
      <c r="D575" s="540"/>
      <c r="E575" s="541" t="s">
        <v>1149</v>
      </c>
      <c r="F575" s="541" t="s">
        <v>1064</v>
      </c>
      <c r="G575" s="540"/>
      <c r="H575" s="522" t="s">
        <v>1065</v>
      </c>
      <c r="I575" s="541"/>
      <c r="J575" s="541"/>
      <c r="K575" s="541"/>
      <c r="L575" s="541"/>
      <c r="M575" s="554"/>
      <c r="N575" s="701"/>
      <c r="O575" s="557"/>
      <c r="P575" s="556"/>
      <c r="Q575" s="550"/>
      <c r="R575" s="558" t="n">
        <f aca="false">SUM(S575,T575,U575,V575)</f>
        <v>0</v>
      </c>
      <c r="S575" s="558"/>
      <c r="T575" s="558"/>
      <c r="U575" s="558"/>
      <c r="V575" s="558"/>
      <c r="AC575" s="303"/>
      <c r="AD575" s="474"/>
    </row>
    <row r="576" customFormat="false" ht="15.75" hidden="false" customHeight="false" outlineLevel="1" collapsed="false">
      <c r="A576" s="552"/>
      <c r="B576" s="755"/>
      <c r="C576" s="584"/>
      <c r="D576" s="540"/>
      <c r="E576" s="541" t="s">
        <v>1149</v>
      </c>
      <c r="F576" s="541" t="s">
        <v>1064</v>
      </c>
      <c r="G576" s="540"/>
      <c r="H576" s="522" t="s">
        <v>1065</v>
      </c>
      <c r="I576" s="541"/>
      <c r="J576" s="541"/>
      <c r="K576" s="541"/>
      <c r="L576" s="541"/>
      <c r="M576" s="554"/>
      <c r="N576" s="701"/>
      <c r="O576" s="557"/>
      <c r="P576" s="556"/>
      <c r="Q576" s="550"/>
      <c r="R576" s="558" t="n">
        <f aca="false">SUM(S576,T576,U576,V576)</f>
        <v>0</v>
      </c>
      <c r="S576" s="558"/>
      <c r="T576" s="558"/>
      <c r="U576" s="558"/>
      <c r="V576" s="558"/>
    </row>
    <row r="577" customFormat="false" ht="15.75" hidden="false" customHeight="false" outlineLevel="1" collapsed="false">
      <c r="A577" s="552"/>
      <c r="B577" s="755"/>
      <c r="C577" s="584"/>
      <c r="D577" s="540"/>
      <c r="E577" s="541" t="s">
        <v>1149</v>
      </c>
      <c r="F577" s="541" t="s">
        <v>1064</v>
      </c>
      <c r="G577" s="540"/>
      <c r="H577" s="522" t="s">
        <v>1065</v>
      </c>
      <c r="I577" s="541"/>
      <c r="J577" s="541"/>
      <c r="K577" s="541"/>
      <c r="L577" s="541"/>
      <c r="M577" s="554"/>
      <c r="N577" s="701"/>
      <c r="O577" s="557"/>
      <c r="P577" s="556"/>
      <c r="Q577" s="550"/>
      <c r="R577" s="558" t="n">
        <f aca="false">SUM(S577,T577,U577,V577)</f>
        <v>0</v>
      </c>
      <c r="S577" s="558"/>
      <c r="T577" s="558"/>
      <c r="U577" s="558"/>
      <c r="V577" s="558"/>
    </row>
    <row r="578" customFormat="false" ht="15.75" hidden="false" customHeight="false" outlineLevel="1" collapsed="false">
      <c r="A578" s="552"/>
      <c r="B578" s="755"/>
      <c r="C578" s="584"/>
      <c r="D578" s="540"/>
      <c r="E578" s="541" t="s">
        <v>1149</v>
      </c>
      <c r="F578" s="541" t="s">
        <v>1064</v>
      </c>
      <c r="G578" s="540"/>
      <c r="H578" s="522" t="s">
        <v>1065</v>
      </c>
      <c r="I578" s="541"/>
      <c r="J578" s="541"/>
      <c r="K578" s="541"/>
      <c r="L578" s="541"/>
      <c r="M578" s="554"/>
      <c r="N578" s="701"/>
      <c r="O578" s="557"/>
      <c r="P578" s="556"/>
      <c r="Q578" s="550"/>
      <c r="R578" s="558" t="n">
        <f aca="false">SUM(S578,T578,U578,V578)</f>
        <v>0</v>
      </c>
      <c r="S578" s="558"/>
      <c r="T578" s="558"/>
      <c r="U578" s="558"/>
      <c r="V578" s="558"/>
    </row>
    <row r="579" customFormat="false" ht="15.75" hidden="false" customHeight="false" outlineLevel="1" collapsed="false">
      <c r="A579" s="552"/>
      <c r="B579" s="755"/>
      <c r="C579" s="584"/>
      <c r="D579" s="540"/>
      <c r="E579" s="541" t="s">
        <v>1149</v>
      </c>
      <c r="F579" s="541" t="s">
        <v>1064</v>
      </c>
      <c r="G579" s="540"/>
      <c r="H579" s="522" t="s">
        <v>1065</v>
      </c>
      <c r="I579" s="541"/>
      <c r="J579" s="541"/>
      <c r="K579" s="541"/>
      <c r="L579" s="541"/>
      <c r="M579" s="554"/>
      <c r="N579" s="701"/>
      <c r="O579" s="557"/>
      <c r="P579" s="556"/>
      <c r="Q579" s="550"/>
      <c r="R579" s="558" t="n">
        <f aca="false">SUM(S579,T579,U579,V579)</f>
        <v>0</v>
      </c>
      <c r="S579" s="558"/>
      <c r="T579" s="558"/>
      <c r="U579" s="558"/>
      <c r="V579" s="558"/>
    </row>
    <row r="580" customFormat="false" ht="15.75" hidden="false" customHeight="false" outlineLevel="1" collapsed="false">
      <c r="A580" s="552"/>
      <c r="B580" s="755"/>
      <c r="C580" s="584"/>
      <c r="D580" s="540"/>
      <c r="E580" s="541" t="s">
        <v>1149</v>
      </c>
      <c r="F580" s="541" t="s">
        <v>1064</v>
      </c>
      <c r="G580" s="540"/>
      <c r="H580" s="522" t="s">
        <v>1065</v>
      </c>
      <c r="I580" s="541"/>
      <c r="J580" s="541"/>
      <c r="K580" s="541"/>
      <c r="L580" s="541"/>
      <c r="M580" s="554"/>
      <c r="N580" s="701"/>
      <c r="O580" s="557"/>
      <c r="P580" s="556"/>
      <c r="Q580" s="550"/>
      <c r="R580" s="558" t="n">
        <f aca="false">SUM(S580,T580,U580,V580)</f>
        <v>0</v>
      </c>
      <c r="S580" s="558"/>
      <c r="T580" s="558"/>
      <c r="U580" s="558"/>
      <c r="V580" s="558"/>
    </row>
    <row r="581" customFormat="false" ht="15.75" hidden="false" customHeight="false" outlineLevel="1" collapsed="false">
      <c r="A581" s="552"/>
      <c r="B581" s="755"/>
      <c r="C581" s="584"/>
      <c r="D581" s="540"/>
      <c r="E581" s="541" t="s">
        <v>1149</v>
      </c>
      <c r="F581" s="541" t="s">
        <v>1064</v>
      </c>
      <c r="G581" s="540"/>
      <c r="H581" s="522" t="s">
        <v>1065</v>
      </c>
      <c r="I581" s="541"/>
      <c r="J581" s="541"/>
      <c r="K581" s="541"/>
      <c r="L581" s="541"/>
      <c r="M581" s="554"/>
      <c r="N581" s="701"/>
      <c r="O581" s="557"/>
      <c r="P581" s="556"/>
      <c r="Q581" s="550"/>
      <c r="R581" s="558" t="n">
        <f aca="false">SUM(S581,T581,U581,V581)</f>
        <v>0</v>
      </c>
      <c r="S581" s="558"/>
      <c r="T581" s="558"/>
      <c r="U581" s="558"/>
      <c r="V581" s="558"/>
    </row>
    <row r="582" customFormat="false" ht="15.75" hidden="false" customHeight="false" outlineLevel="1" collapsed="false">
      <c r="A582" s="552"/>
      <c r="B582" s="755"/>
      <c r="C582" s="584"/>
      <c r="D582" s="540"/>
      <c r="E582" s="541" t="s">
        <v>1149</v>
      </c>
      <c r="F582" s="541" t="s">
        <v>1064</v>
      </c>
      <c r="G582" s="540"/>
      <c r="H582" s="522" t="s">
        <v>1065</v>
      </c>
      <c r="I582" s="541"/>
      <c r="J582" s="541"/>
      <c r="K582" s="541"/>
      <c r="L582" s="541"/>
      <c r="M582" s="554"/>
      <c r="N582" s="701"/>
      <c r="O582" s="557"/>
      <c r="P582" s="556"/>
      <c r="Q582" s="550"/>
      <c r="R582" s="558" t="n">
        <f aca="false">SUM(S582,T582,U582,V582)</f>
        <v>0</v>
      </c>
      <c r="S582" s="558"/>
      <c r="T582" s="558"/>
      <c r="U582" s="558"/>
      <c r="V582" s="558"/>
    </row>
    <row r="583" customFormat="false" ht="15.75" hidden="false" customHeight="false" outlineLevel="1" collapsed="false">
      <c r="A583" s="552"/>
      <c r="B583" s="755"/>
      <c r="C583" s="584"/>
      <c r="D583" s="540"/>
      <c r="E583" s="541" t="s">
        <v>1149</v>
      </c>
      <c r="F583" s="541" t="s">
        <v>1064</v>
      </c>
      <c r="G583" s="540"/>
      <c r="H583" s="522" t="s">
        <v>1065</v>
      </c>
      <c r="I583" s="541"/>
      <c r="J583" s="541"/>
      <c r="K583" s="541"/>
      <c r="L583" s="541"/>
      <c r="M583" s="554"/>
      <c r="N583" s="701"/>
      <c r="O583" s="557"/>
      <c r="P583" s="556"/>
      <c r="Q583" s="550"/>
      <c r="R583" s="558" t="n">
        <f aca="false">SUM(S583,T583,U583,V583)</f>
        <v>0</v>
      </c>
      <c r="S583" s="558"/>
      <c r="T583" s="558"/>
      <c r="U583" s="558"/>
      <c r="V583" s="558"/>
    </row>
    <row r="584" customFormat="false" ht="15.75" hidden="false" customHeight="false" outlineLevel="1" collapsed="false">
      <c r="A584" s="552"/>
      <c r="B584" s="755"/>
      <c r="C584" s="584"/>
      <c r="D584" s="540"/>
      <c r="E584" s="541" t="s">
        <v>1149</v>
      </c>
      <c r="F584" s="541" t="s">
        <v>1064</v>
      </c>
      <c r="G584" s="540"/>
      <c r="H584" s="522" t="s">
        <v>1065</v>
      </c>
      <c r="I584" s="541"/>
      <c r="J584" s="568"/>
      <c r="K584" s="541"/>
      <c r="L584" s="541"/>
      <c r="M584" s="554"/>
      <c r="N584" s="701"/>
      <c r="O584" s="557"/>
      <c r="P584" s="556"/>
      <c r="Q584" s="550"/>
      <c r="R584" s="558" t="n">
        <f aca="false">SUM(S584,T584,U584,V584)</f>
        <v>0</v>
      </c>
      <c r="S584" s="558"/>
      <c r="T584" s="558"/>
      <c r="U584" s="558"/>
      <c r="V584" s="558"/>
    </row>
    <row r="585" customFormat="false" ht="15.75" hidden="false" customHeight="false" outlineLevel="1" collapsed="false">
      <c r="A585" s="552"/>
      <c r="B585" s="755"/>
      <c r="C585" s="584"/>
      <c r="D585" s="540"/>
      <c r="E585" s="541" t="s">
        <v>1149</v>
      </c>
      <c r="F585" s="541" t="s">
        <v>1064</v>
      </c>
      <c r="G585" s="540"/>
      <c r="H585" s="522" t="s">
        <v>1065</v>
      </c>
      <c r="I585" s="541"/>
      <c r="J585" s="568"/>
      <c r="K585" s="541"/>
      <c r="L585" s="541"/>
      <c r="M585" s="554"/>
      <c r="N585" s="701"/>
      <c r="O585" s="557"/>
      <c r="P585" s="556"/>
      <c r="Q585" s="550"/>
      <c r="R585" s="558" t="n">
        <f aca="false">SUM(S585,T585,U585,V585)</f>
        <v>0</v>
      </c>
      <c r="S585" s="558"/>
      <c r="T585" s="558"/>
      <c r="U585" s="558"/>
      <c r="V585" s="558"/>
    </row>
    <row r="586" customFormat="false" ht="15.75" hidden="false" customHeight="false" outlineLevel="1" collapsed="false">
      <c r="A586" s="552"/>
      <c r="B586" s="755"/>
      <c r="C586" s="584"/>
      <c r="D586" s="540"/>
      <c r="E586" s="541" t="s">
        <v>1149</v>
      </c>
      <c r="F586" s="541" t="s">
        <v>1064</v>
      </c>
      <c r="G586" s="540"/>
      <c r="H586" s="522" t="s">
        <v>1065</v>
      </c>
      <c r="I586" s="541"/>
      <c r="J586" s="541"/>
      <c r="K586" s="541"/>
      <c r="L586" s="541"/>
      <c r="M586" s="554"/>
      <c r="N586" s="701"/>
      <c r="O586" s="557"/>
      <c r="P586" s="556"/>
      <c r="Q586" s="550"/>
      <c r="R586" s="558" t="n">
        <f aca="false">SUM(S586,T586,U586,V586)</f>
        <v>0</v>
      </c>
      <c r="S586" s="558"/>
      <c r="T586" s="558"/>
      <c r="U586" s="558"/>
      <c r="V586" s="558"/>
    </row>
    <row r="587" customFormat="false" ht="15.75" hidden="false" customHeight="false" outlineLevel="1" collapsed="false">
      <c r="A587" s="552"/>
      <c r="B587" s="752"/>
      <c r="C587" s="584"/>
      <c r="D587" s="540"/>
      <c r="E587" s="541" t="s">
        <v>1149</v>
      </c>
      <c r="F587" s="541" t="s">
        <v>1064</v>
      </c>
      <c r="G587" s="540"/>
      <c r="H587" s="522" t="s">
        <v>1065</v>
      </c>
      <c r="I587" s="541"/>
      <c r="J587" s="541"/>
      <c r="K587" s="541"/>
      <c r="L587" s="541"/>
      <c r="M587" s="554"/>
      <c r="N587" s="701"/>
      <c r="O587" s="557"/>
      <c r="P587" s="556"/>
      <c r="Q587" s="550"/>
      <c r="R587" s="558" t="n">
        <f aca="false">SUM(S587,T587,U587,V587)</f>
        <v>0</v>
      </c>
      <c r="S587" s="558"/>
      <c r="T587" s="558"/>
      <c r="U587" s="558"/>
      <c r="V587" s="558"/>
    </row>
    <row r="588" customFormat="false" ht="15.75" hidden="false" customHeight="false" outlineLevel="1" collapsed="false">
      <c r="A588" s="552"/>
      <c r="B588" s="752"/>
      <c r="C588" s="584"/>
      <c r="D588" s="540"/>
      <c r="E588" s="541" t="s">
        <v>1149</v>
      </c>
      <c r="F588" s="541" t="s">
        <v>1064</v>
      </c>
      <c r="G588" s="540"/>
      <c r="H588" s="522" t="s">
        <v>1065</v>
      </c>
      <c r="I588" s="541"/>
      <c r="J588" s="541"/>
      <c r="K588" s="541"/>
      <c r="L588" s="541"/>
      <c r="M588" s="554"/>
      <c r="N588" s="701"/>
      <c r="O588" s="557"/>
      <c r="P588" s="556"/>
      <c r="Q588" s="550"/>
      <c r="R588" s="558" t="n">
        <f aca="false">SUM(S588,T588,U588,V588)</f>
        <v>0</v>
      </c>
      <c r="S588" s="558"/>
      <c r="T588" s="558"/>
      <c r="U588" s="558"/>
      <c r="V588" s="558"/>
    </row>
    <row r="589" customFormat="false" ht="15.75" hidden="false" customHeight="false" outlineLevel="1" collapsed="false">
      <c r="A589" s="552"/>
      <c r="B589" s="752"/>
      <c r="C589" s="584"/>
      <c r="D589" s="540"/>
      <c r="E589" s="541" t="s">
        <v>1149</v>
      </c>
      <c r="F589" s="541" t="s">
        <v>1064</v>
      </c>
      <c r="G589" s="540"/>
      <c r="H589" s="522" t="s">
        <v>1065</v>
      </c>
      <c r="I589" s="541"/>
      <c r="J589" s="541"/>
      <c r="K589" s="541"/>
      <c r="L589" s="541"/>
      <c r="M589" s="554"/>
      <c r="N589" s="701"/>
      <c r="O589" s="557"/>
      <c r="P589" s="556"/>
      <c r="Q589" s="550"/>
      <c r="R589" s="558" t="n">
        <f aca="false">SUM(S589,T589,U589,V589)</f>
        <v>0</v>
      </c>
      <c r="S589" s="558"/>
      <c r="T589" s="558"/>
      <c r="U589" s="558"/>
      <c r="V589" s="558"/>
    </row>
    <row r="590" customFormat="false" ht="15.75" hidden="false" customHeight="false" outlineLevel="1" collapsed="false">
      <c r="A590" s="552"/>
      <c r="B590" s="752"/>
      <c r="C590" s="584"/>
      <c r="D590" s="540"/>
      <c r="E590" s="541" t="s">
        <v>1149</v>
      </c>
      <c r="F590" s="541" t="s">
        <v>1064</v>
      </c>
      <c r="G590" s="540"/>
      <c r="H590" s="522" t="s">
        <v>1065</v>
      </c>
      <c r="I590" s="541"/>
      <c r="J590" s="541"/>
      <c r="K590" s="541"/>
      <c r="L590" s="541"/>
      <c r="M590" s="554"/>
      <c r="N590" s="701"/>
      <c r="O590" s="557"/>
      <c r="P590" s="556"/>
      <c r="Q590" s="550"/>
      <c r="R590" s="558" t="n">
        <f aca="false">SUM(S590,T590,U590,V590)</f>
        <v>0</v>
      </c>
      <c r="S590" s="558"/>
      <c r="T590" s="558"/>
      <c r="U590" s="558"/>
      <c r="V590" s="558"/>
    </row>
    <row r="591" customFormat="false" ht="15.75" hidden="false" customHeight="false" outlineLevel="1" collapsed="false">
      <c r="A591" s="552"/>
      <c r="B591" s="752"/>
      <c r="C591" s="584"/>
      <c r="D591" s="540"/>
      <c r="E591" s="541" t="s">
        <v>1149</v>
      </c>
      <c r="F591" s="541" t="s">
        <v>1064</v>
      </c>
      <c r="G591" s="540"/>
      <c r="H591" s="522" t="s">
        <v>1065</v>
      </c>
      <c r="I591" s="541"/>
      <c r="J591" s="541"/>
      <c r="K591" s="541"/>
      <c r="L591" s="541"/>
      <c r="M591" s="554"/>
      <c r="N591" s="701"/>
      <c r="O591" s="557"/>
      <c r="P591" s="556"/>
      <c r="Q591" s="550"/>
      <c r="R591" s="558" t="n">
        <f aca="false">SUM(S591,T591,U591,V591)</f>
        <v>0</v>
      </c>
      <c r="S591" s="558"/>
      <c r="T591" s="558"/>
      <c r="U591" s="558"/>
      <c r="V591" s="558"/>
    </row>
    <row r="592" customFormat="false" ht="15.75" hidden="false" customHeight="false" outlineLevel="0" collapsed="false">
      <c r="A592" s="559" t="s">
        <v>1341</v>
      </c>
      <c r="B592" s="560"/>
      <c r="C592" s="560"/>
      <c r="D592" s="540"/>
      <c r="E592" s="541" t="s">
        <v>1149</v>
      </c>
      <c r="F592" s="541" t="s">
        <v>1064</v>
      </c>
      <c r="G592" s="540"/>
      <c r="H592" s="522" t="s">
        <v>1065</v>
      </c>
      <c r="I592" s="602"/>
      <c r="J592" s="603"/>
      <c r="K592" s="738"/>
      <c r="L592" s="560"/>
      <c r="M592" s="561"/>
      <c r="N592" s="707"/>
      <c r="O592" s="564" t="n">
        <v>244</v>
      </c>
      <c r="P592" s="563" t="n">
        <v>310</v>
      </c>
      <c r="Q592" s="550"/>
      <c r="R592" s="551" t="n">
        <f aca="false">SUM(S592,T592,U592,V592)</f>
        <v>15645</v>
      </c>
      <c r="S592" s="551" t="n">
        <f aca="false">9645+6000</f>
        <v>15645</v>
      </c>
      <c r="T592" s="551"/>
      <c r="U592" s="551"/>
      <c r="V592" s="551"/>
    </row>
    <row r="593" s="196" customFormat="true" ht="15.75" hidden="false" customHeight="false" outlineLevel="0" collapsed="false">
      <c r="A593" s="559" t="s">
        <v>1342</v>
      </c>
      <c r="B593" s="615"/>
      <c r="C593" s="615"/>
      <c r="D593" s="540"/>
      <c r="E593" s="541" t="s">
        <v>1149</v>
      </c>
      <c r="F593" s="541" t="s">
        <v>1064</v>
      </c>
      <c r="G593" s="540"/>
      <c r="H593" s="522" t="s">
        <v>1065</v>
      </c>
      <c r="I593" s="540"/>
      <c r="J593" s="522" t="s">
        <v>1065</v>
      </c>
      <c r="K593" s="540"/>
      <c r="L593" s="522" t="s">
        <v>1065</v>
      </c>
      <c r="M593" s="561"/>
      <c r="N593" s="707"/>
      <c r="O593" s="564" t="n">
        <v>244</v>
      </c>
      <c r="P593" s="563" t="n">
        <v>310</v>
      </c>
      <c r="Q593" s="550"/>
      <c r="R593" s="551" t="n">
        <f aca="false">SUM(S593,T593,U593,V593)</f>
        <v>0</v>
      </c>
      <c r="S593" s="551"/>
      <c r="T593" s="551"/>
      <c r="U593" s="551"/>
      <c r="V593" s="551"/>
      <c r="W593" s="188" t="s">
        <v>1334</v>
      </c>
      <c r="AC593" s="303"/>
      <c r="AD593" s="474"/>
    </row>
    <row r="594" s="196" customFormat="true" ht="15.75" hidden="false" customHeight="true" outlineLevel="0" collapsed="false">
      <c r="A594" s="571" t="s">
        <v>1343</v>
      </c>
      <c r="B594" s="782"/>
      <c r="C594" s="782"/>
      <c r="D594" s="601"/>
      <c r="E594" s="541"/>
      <c r="F594" s="607"/>
      <c r="G594" s="601"/>
      <c r="H594" s="522"/>
      <c r="I594" s="602"/>
      <c r="J594" s="603"/>
      <c r="K594" s="782"/>
      <c r="L594" s="782"/>
      <c r="M594" s="783"/>
      <c r="N594" s="784"/>
      <c r="O594" s="785" t="n">
        <v>244</v>
      </c>
      <c r="P594" s="785" t="n">
        <v>347</v>
      </c>
      <c r="Q594" s="786"/>
      <c r="R594" s="551" t="n">
        <f aca="false">SUM(R595:R617)</f>
        <v>0</v>
      </c>
      <c r="S594" s="551" t="n">
        <f aca="false">SUM(S595:S617)</f>
        <v>0</v>
      </c>
      <c r="T594" s="551" t="n">
        <f aca="false">SUM(T595:T617)</f>
        <v>0</v>
      </c>
      <c r="U594" s="551" t="n">
        <f aca="false">SUM(U595:U617)</f>
        <v>0</v>
      </c>
      <c r="V594" s="551" t="n">
        <f aca="false">SUM(V595:V617)</f>
        <v>0</v>
      </c>
      <c r="AC594" s="303"/>
      <c r="AD594" s="474"/>
    </row>
    <row r="595" s="196" customFormat="true" ht="15.75" hidden="false" customHeight="true" outlineLevel="1" collapsed="false">
      <c r="A595" s="571"/>
      <c r="B595" s="787"/>
      <c r="C595" s="788"/>
      <c r="D595" s="540"/>
      <c r="E595" s="541" t="s">
        <v>1149</v>
      </c>
      <c r="F595" s="607" t="s">
        <v>1064</v>
      </c>
      <c r="G595" s="540"/>
      <c r="H595" s="522" t="s">
        <v>1065</v>
      </c>
      <c r="I595" s="602"/>
      <c r="J595" s="603"/>
      <c r="K595" s="782"/>
      <c r="L595" s="782"/>
      <c r="M595" s="783"/>
      <c r="N595" s="784"/>
      <c r="O595" s="785"/>
      <c r="P595" s="785"/>
      <c r="Q595" s="786"/>
      <c r="R595" s="558" t="n">
        <f aca="false">SUM(S595,T595,U595,V595)</f>
        <v>0</v>
      </c>
      <c r="S595" s="558"/>
      <c r="T595" s="558"/>
      <c r="U595" s="558"/>
      <c r="V595" s="558"/>
      <c r="AC595" s="303"/>
      <c r="AD595" s="474"/>
    </row>
    <row r="596" s="196" customFormat="true" ht="15.75" hidden="false" customHeight="true" outlineLevel="1" collapsed="false">
      <c r="A596" s="571"/>
      <c r="B596" s="787"/>
      <c r="C596" s="788"/>
      <c r="D596" s="540"/>
      <c r="E596" s="541" t="s">
        <v>1149</v>
      </c>
      <c r="F596" s="607" t="s">
        <v>1064</v>
      </c>
      <c r="G596" s="540"/>
      <c r="H596" s="522" t="s">
        <v>1065</v>
      </c>
      <c r="I596" s="602"/>
      <c r="J596" s="603"/>
      <c r="K596" s="782"/>
      <c r="L596" s="782"/>
      <c r="M596" s="783"/>
      <c r="N596" s="784"/>
      <c r="O596" s="785"/>
      <c r="P596" s="785"/>
      <c r="Q596" s="786"/>
      <c r="R596" s="558" t="n">
        <f aca="false">SUM(S596,T596,U596,V596)</f>
        <v>0</v>
      </c>
      <c r="S596" s="558"/>
      <c r="T596" s="558"/>
      <c r="U596" s="558"/>
      <c r="V596" s="558"/>
      <c r="AC596" s="303"/>
      <c r="AD596" s="474"/>
    </row>
    <row r="597" s="196" customFormat="true" ht="15.75" hidden="false" customHeight="true" outlineLevel="1" collapsed="false">
      <c r="A597" s="571"/>
      <c r="B597" s="787"/>
      <c r="C597" s="788"/>
      <c r="D597" s="540"/>
      <c r="E597" s="541" t="s">
        <v>1149</v>
      </c>
      <c r="F597" s="607" t="s">
        <v>1064</v>
      </c>
      <c r="G597" s="540"/>
      <c r="H597" s="522" t="s">
        <v>1065</v>
      </c>
      <c r="I597" s="602"/>
      <c r="J597" s="603"/>
      <c r="K597" s="782"/>
      <c r="L597" s="782"/>
      <c r="M597" s="783"/>
      <c r="N597" s="789"/>
      <c r="O597" s="785"/>
      <c r="P597" s="790"/>
      <c r="Q597" s="786"/>
      <c r="R597" s="558" t="n">
        <f aca="false">SUM(S597,T597,U597,V597)</f>
        <v>0</v>
      </c>
      <c r="S597" s="558"/>
      <c r="T597" s="558"/>
      <c r="U597" s="558"/>
      <c r="V597" s="558"/>
      <c r="AC597" s="303"/>
      <c r="AD597" s="474"/>
    </row>
    <row r="598" s="196" customFormat="true" ht="15.75" hidden="false" customHeight="false" outlineLevel="1" collapsed="false">
      <c r="A598" s="571"/>
      <c r="B598" s="787"/>
      <c r="C598" s="788"/>
      <c r="D598" s="540"/>
      <c r="E598" s="541" t="s">
        <v>1149</v>
      </c>
      <c r="F598" s="607" t="s">
        <v>1064</v>
      </c>
      <c r="G598" s="540"/>
      <c r="H598" s="522" t="s">
        <v>1065</v>
      </c>
      <c r="I598" s="602"/>
      <c r="J598" s="603"/>
      <c r="K598" s="782"/>
      <c r="L598" s="782"/>
      <c r="M598" s="783"/>
      <c r="N598" s="789"/>
      <c r="O598" s="785"/>
      <c r="P598" s="791"/>
      <c r="Q598" s="792"/>
      <c r="R598" s="793" t="n">
        <f aca="false">SUM(S598,T598,U598,V598)</f>
        <v>0</v>
      </c>
      <c r="S598" s="558"/>
      <c r="T598" s="558"/>
      <c r="U598" s="558"/>
      <c r="V598" s="558"/>
      <c r="AC598" s="303"/>
      <c r="AD598" s="474"/>
    </row>
    <row r="599" s="196" customFormat="true" ht="15.75" hidden="false" customHeight="true" outlineLevel="1" collapsed="false">
      <c r="A599" s="571"/>
      <c r="B599" s="787"/>
      <c r="C599" s="788"/>
      <c r="D599" s="540"/>
      <c r="E599" s="541" t="s">
        <v>1149</v>
      </c>
      <c r="F599" s="607" t="s">
        <v>1064</v>
      </c>
      <c r="G599" s="540"/>
      <c r="H599" s="522" t="s">
        <v>1065</v>
      </c>
      <c r="I599" s="602"/>
      <c r="J599" s="603"/>
      <c r="K599" s="782"/>
      <c r="L599" s="782"/>
      <c r="M599" s="783"/>
      <c r="N599" s="784"/>
      <c r="O599" s="785"/>
      <c r="P599" s="785"/>
      <c r="Q599" s="786"/>
      <c r="R599" s="558" t="n">
        <f aca="false">SUM(S599,T599,U599,V599)</f>
        <v>0</v>
      </c>
      <c r="S599" s="558"/>
      <c r="T599" s="558"/>
      <c r="U599" s="558"/>
      <c r="V599" s="558"/>
      <c r="AC599" s="303"/>
      <c r="AD599" s="474"/>
    </row>
    <row r="600" s="196" customFormat="true" ht="15.75" hidden="false" customHeight="true" outlineLevel="1" collapsed="false">
      <c r="A600" s="571"/>
      <c r="B600" s="787"/>
      <c r="C600" s="788"/>
      <c r="D600" s="540"/>
      <c r="E600" s="541" t="s">
        <v>1149</v>
      </c>
      <c r="F600" s="607" t="s">
        <v>1064</v>
      </c>
      <c r="G600" s="540"/>
      <c r="H600" s="522" t="s">
        <v>1065</v>
      </c>
      <c r="I600" s="602"/>
      <c r="J600" s="603"/>
      <c r="K600" s="782"/>
      <c r="L600" s="782"/>
      <c r="M600" s="783"/>
      <c r="N600" s="789"/>
      <c r="O600" s="785"/>
      <c r="P600" s="790"/>
      <c r="Q600" s="786"/>
      <c r="R600" s="558" t="n">
        <f aca="false">SUM(S600,T600,U600,V600)</f>
        <v>0</v>
      </c>
      <c r="S600" s="558"/>
      <c r="T600" s="558"/>
      <c r="U600" s="558"/>
      <c r="V600" s="558"/>
      <c r="AC600" s="303"/>
      <c r="AD600" s="474"/>
    </row>
    <row r="601" s="196" customFormat="true" ht="15.75" hidden="false" customHeight="true" outlineLevel="1" collapsed="false">
      <c r="A601" s="571"/>
      <c r="B601" s="787"/>
      <c r="C601" s="788"/>
      <c r="D601" s="540"/>
      <c r="E601" s="541" t="s">
        <v>1149</v>
      </c>
      <c r="F601" s="607" t="s">
        <v>1064</v>
      </c>
      <c r="G601" s="540"/>
      <c r="H601" s="522" t="s">
        <v>1065</v>
      </c>
      <c r="I601" s="602"/>
      <c r="J601" s="603"/>
      <c r="K601" s="782"/>
      <c r="L601" s="782"/>
      <c r="M601" s="783"/>
      <c r="N601" s="784"/>
      <c r="O601" s="785"/>
      <c r="P601" s="785"/>
      <c r="Q601" s="786"/>
      <c r="R601" s="558" t="n">
        <f aca="false">SUM(S601,T601,U601,V601)</f>
        <v>0</v>
      </c>
      <c r="S601" s="558"/>
      <c r="T601" s="558"/>
      <c r="U601" s="558"/>
      <c r="V601" s="558"/>
      <c r="AC601" s="303"/>
      <c r="AD601" s="474"/>
    </row>
    <row r="602" s="196" customFormat="true" ht="15.75" hidden="false" customHeight="true" outlineLevel="1" collapsed="false">
      <c r="A602" s="571"/>
      <c r="B602" s="787"/>
      <c r="C602" s="788"/>
      <c r="D602" s="540"/>
      <c r="E602" s="541" t="s">
        <v>1149</v>
      </c>
      <c r="F602" s="607" t="s">
        <v>1064</v>
      </c>
      <c r="G602" s="540"/>
      <c r="H602" s="522" t="s">
        <v>1065</v>
      </c>
      <c r="I602" s="602"/>
      <c r="J602" s="603"/>
      <c r="K602" s="782"/>
      <c r="L602" s="782"/>
      <c r="M602" s="783"/>
      <c r="N602" s="789"/>
      <c r="O602" s="785"/>
      <c r="P602" s="790"/>
      <c r="Q602" s="786"/>
      <c r="R602" s="558" t="n">
        <f aca="false">SUM(S602,T602,U602,V602)</f>
        <v>0</v>
      </c>
      <c r="S602" s="558"/>
      <c r="T602" s="558"/>
      <c r="U602" s="558"/>
      <c r="V602" s="558"/>
      <c r="AC602" s="303"/>
      <c r="AD602" s="474"/>
    </row>
    <row r="603" s="196" customFormat="true" ht="15.75" hidden="false" customHeight="false" outlineLevel="1" collapsed="false">
      <c r="A603" s="571"/>
      <c r="B603" s="787"/>
      <c r="C603" s="788"/>
      <c r="D603" s="540"/>
      <c r="E603" s="541" t="s">
        <v>1149</v>
      </c>
      <c r="F603" s="607" t="s">
        <v>1064</v>
      </c>
      <c r="G603" s="540"/>
      <c r="H603" s="522" t="s">
        <v>1065</v>
      </c>
      <c r="I603" s="602"/>
      <c r="J603" s="603"/>
      <c r="K603" s="782"/>
      <c r="L603" s="782"/>
      <c r="M603" s="783"/>
      <c r="N603" s="789"/>
      <c r="O603" s="785"/>
      <c r="P603" s="791"/>
      <c r="Q603" s="792"/>
      <c r="R603" s="793" t="n">
        <f aca="false">SUM(S603,T603,U603,V603)</f>
        <v>0</v>
      </c>
      <c r="S603" s="558"/>
      <c r="T603" s="558"/>
      <c r="U603" s="558"/>
      <c r="V603" s="558"/>
      <c r="AC603" s="303"/>
      <c r="AD603" s="474"/>
    </row>
    <row r="604" s="196" customFormat="true" ht="15.75" hidden="false" customHeight="true" outlineLevel="1" collapsed="false">
      <c r="A604" s="571"/>
      <c r="B604" s="787"/>
      <c r="C604" s="788"/>
      <c r="D604" s="540"/>
      <c r="E604" s="541" t="s">
        <v>1149</v>
      </c>
      <c r="F604" s="607" t="s">
        <v>1064</v>
      </c>
      <c r="G604" s="540"/>
      <c r="H604" s="522" t="s">
        <v>1065</v>
      </c>
      <c r="I604" s="602"/>
      <c r="J604" s="603"/>
      <c r="K604" s="782"/>
      <c r="L604" s="782"/>
      <c r="M604" s="783"/>
      <c r="N604" s="784"/>
      <c r="O604" s="785"/>
      <c r="P604" s="785"/>
      <c r="Q604" s="786"/>
      <c r="R604" s="558" t="n">
        <f aca="false">SUM(S604,T604,U604,V604)</f>
        <v>0</v>
      </c>
      <c r="S604" s="558"/>
      <c r="T604" s="558"/>
      <c r="U604" s="558"/>
      <c r="V604" s="558"/>
      <c r="AC604" s="303"/>
      <c r="AD604" s="474"/>
    </row>
    <row r="605" s="196" customFormat="true" ht="15.75" hidden="false" customHeight="true" outlineLevel="1" collapsed="false">
      <c r="A605" s="571"/>
      <c r="B605" s="787"/>
      <c r="C605" s="788"/>
      <c r="D605" s="540"/>
      <c r="E605" s="541" t="s">
        <v>1149</v>
      </c>
      <c r="F605" s="607" t="s">
        <v>1064</v>
      </c>
      <c r="G605" s="540"/>
      <c r="H605" s="522" t="s">
        <v>1065</v>
      </c>
      <c r="I605" s="602"/>
      <c r="J605" s="603"/>
      <c r="K605" s="782"/>
      <c r="L605" s="782"/>
      <c r="M605" s="783"/>
      <c r="N605" s="789"/>
      <c r="O605" s="785"/>
      <c r="P605" s="790"/>
      <c r="Q605" s="786"/>
      <c r="R605" s="558" t="n">
        <f aca="false">SUM(S605,T605,U605,V605)</f>
        <v>0</v>
      </c>
      <c r="S605" s="558"/>
      <c r="T605" s="558"/>
      <c r="U605" s="558"/>
      <c r="V605" s="558"/>
      <c r="AC605" s="303"/>
      <c r="AD605" s="474"/>
    </row>
    <row r="606" s="196" customFormat="true" ht="15.75" hidden="false" customHeight="false" outlineLevel="1" collapsed="false">
      <c r="A606" s="571"/>
      <c r="B606" s="787"/>
      <c r="C606" s="788"/>
      <c r="D606" s="540"/>
      <c r="E606" s="541" t="s">
        <v>1149</v>
      </c>
      <c r="F606" s="607" t="s">
        <v>1064</v>
      </c>
      <c r="G606" s="540"/>
      <c r="H606" s="522" t="s">
        <v>1065</v>
      </c>
      <c r="I606" s="602"/>
      <c r="J606" s="603"/>
      <c r="K606" s="782"/>
      <c r="L606" s="782"/>
      <c r="M606" s="783"/>
      <c r="N606" s="789"/>
      <c r="O606" s="785"/>
      <c r="P606" s="791"/>
      <c r="Q606" s="792"/>
      <c r="R606" s="793" t="n">
        <f aca="false">SUM(S606,T606,U606,V606)</f>
        <v>0</v>
      </c>
      <c r="S606" s="558"/>
      <c r="T606" s="558"/>
      <c r="U606" s="558"/>
      <c r="V606" s="558"/>
      <c r="AC606" s="303"/>
      <c r="AD606" s="474"/>
    </row>
    <row r="607" s="196" customFormat="true" ht="15.75" hidden="false" customHeight="true" outlineLevel="1" collapsed="false">
      <c r="A607" s="571"/>
      <c r="B607" s="787"/>
      <c r="C607" s="788"/>
      <c r="D607" s="540"/>
      <c r="E607" s="541" t="s">
        <v>1149</v>
      </c>
      <c r="F607" s="607" t="s">
        <v>1064</v>
      </c>
      <c r="G607" s="540"/>
      <c r="H607" s="522" t="s">
        <v>1065</v>
      </c>
      <c r="I607" s="602"/>
      <c r="J607" s="603"/>
      <c r="K607" s="782"/>
      <c r="L607" s="782"/>
      <c r="M607" s="783"/>
      <c r="N607" s="784"/>
      <c r="O607" s="785"/>
      <c r="P607" s="785"/>
      <c r="Q607" s="786"/>
      <c r="R607" s="558" t="n">
        <f aca="false">SUM(S607,T607,U607,V607)</f>
        <v>0</v>
      </c>
      <c r="S607" s="558"/>
      <c r="T607" s="558"/>
      <c r="U607" s="558"/>
      <c r="V607" s="558"/>
      <c r="AC607" s="303"/>
      <c r="AD607" s="474"/>
    </row>
    <row r="608" s="196" customFormat="true" ht="15.75" hidden="false" customHeight="true" outlineLevel="1" collapsed="false">
      <c r="A608" s="571"/>
      <c r="B608" s="787"/>
      <c r="C608" s="788"/>
      <c r="D608" s="540"/>
      <c r="E608" s="541" t="s">
        <v>1149</v>
      </c>
      <c r="F608" s="607" t="s">
        <v>1064</v>
      </c>
      <c r="G608" s="540"/>
      <c r="H608" s="522" t="s">
        <v>1065</v>
      </c>
      <c r="I608" s="602"/>
      <c r="J608" s="603"/>
      <c r="K608" s="782"/>
      <c r="L608" s="782"/>
      <c r="M608" s="783"/>
      <c r="N608" s="789"/>
      <c r="O608" s="785"/>
      <c r="P608" s="790"/>
      <c r="Q608" s="786"/>
      <c r="R608" s="558" t="n">
        <f aca="false">SUM(S608,T608,U608,V608)</f>
        <v>0</v>
      </c>
      <c r="S608" s="558"/>
      <c r="T608" s="558"/>
      <c r="U608" s="558"/>
      <c r="V608" s="558"/>
      <c r="AC608" s="303"/>
      <c r="AD608" s="474"/>
    </row>
    <row r="609" s="196" customFormat="true" ht="15.75" hidden="false" customHeight="false" outlineLevel="1" collapsed="false">
      <c r="A609" s="571"/>
      <c r="B609" s="787"/>
      <c r="C609" s="788"/>
      <c r="D609" s="540"/>
      <c r="E609" s="541" t="s">
        <v>1149</v>
      </c>
      <c r="F609" s="607" t="s">
        <v>1064</v>
      </c>
      <c r="G609" s="540"/>
      <c r="H609" s="522" t="s">
        <v>1065</v>
      </c>
      <c r="I609" s="602"/>
      <c r="J609" s="603"/>
      <c r="K609" s="782"/>
      <c r="L609" s="782"/>
      <c r="M609" s="783"/>
      <c r="N609" s="789"/>
      <c r="O609" s="785"/>
      <c r="P609" s="791"/>
      <c r="Q609" s="792"/>
      <c r="R609" s="793" t="n">
        <f aca="false">SUM(S609,T609,U609,V609)</f>
        <v>0</v>
      </c>
      <c r="S609" s="558"/>
      <c r="T609" s="558"/>
      <c r="U609" s="558"/>
      <c r="V609" s="558"/>
      <c r="AC609" s="303"/>
      <c r="AD609" s="474"/>
    </row>
    <row r="610" s="196" customFormat="true" ht="15.75" hidden="false" customHeight="true" outlineLevel="1" collapsed="false">
      <c r="A610" s="571"/>
      <c r="B610" s="787"/>
      <c r="C610" s="788"/>
      <c r="D610" s="540"/>
      <c r="E610" s="541" t="s">
        <v>1149</v>
      </c>
      <c r="F610" s="607" t="s">
        <v>1064</v>
      </c>
      <c r="G610" s="540"/>
      <c r="H610" s="522" t="s">
        <v>1065</v>
      </c>
      <c r="I610" s="602"/>
      <c r="J610" s="603"/>
      <c r="K610" s="782"/>
      <c r="L610" s="782"/>
      <c r="M610" s="783"/>
      <c r="N610" s="784"/>
      <c r="O610" s="785"/>
      <c r="P610" s="785"/>
      <c r="Q610" s="786"/>
      <c r="R610" s="558" t="n">
        <f aca="false">SUM(S610,T610,U610,V610)</f>
        <v>0</v>
      </c>
      <c r="S610" s="558"/>
      <c r="T610" s="558"/>
      <c r="U610" s="558"/>
      <c r="V610" s="558"/>
      <c r="AC610" s="303"/>
      <c r="AD610" s="474"/>
    </row>
    <row r="611" s="196" customFormat="true" ht="15.75" hidden="false" customHeight="true" outlineLevel="1" collapsed="false">
      <c r="A611" s="571"/>
      <c r="B611" s="787"/>
      <c r="C611" s="788"/>
      <c r="D611" s="540"/>
      <c r="E611" s="541" t="s">
        <v>1149</v>
      </c>
      <c r="F611" s="607" t="s">
        <v>1064</v>
      </c>
      <c r="G611" s="540"/>
      <c r="H611" s="522" t="s">
        <v>1065</v>
      </c>
      <c r="I611" s="602"/>
      <c r="J611" s="603"/>
      <c r="K611" s="782"/>
      <c r="L611" s="782"/>
      <c r="M611" s="783"/>
      <c r="N611" s="789"/>
      <c r="O611" s="785"/>
      <c r="P611" s="790"/>
      <c r="Q611" s="786"/>
      <c r="R611" s="558" t="n">
        <f aca="false">SUM(S611,T611,U611,V611)</f>
        <v>0</v>
      </c>
      <c r="S611" s="558"/>
      <c r="T611" s="558"/>
      <c r="U611" s="558"/>
      <c r="V611" s="558"/>
      <c r="AC611" s="303"/>
      <c r="AD611" s="474"/>
    </row>
    <row r="612" s="196" customFormat="true" ht="15.75" hidden="false" customHeight="true" outlineLevel="1" collapsed="false">
      <c r="A612" s="571"/>
      <c r="B612" s="787"/>
      <c r="C612" s="788"/>
      <c r="D612" s="540"/>
      <c r="E612" s="541" t="s">
        <v>1149</v>
      </c>
      <c r="F612" s="607" t="s">
        <v>1064</v>
      </c>
      <c r="G612" s="540"/>
      <c r="H612" s="522" t="s">
        <v>1065</v>
      </c>
      <c r="I612" s="602"/>
      <c r="J612" s="603"/>
      <c r="K612" s="782"/>
      <c r="L612" s="782"/>
      <c r="M612" s="783"/>
      <c r="N612" s="784"/>
      <c r="O612" s="785"/>
      <c r="P612" s="785"/>
      <c r="Q612" s="786"/>
      <c r="R612" s="558" t="n">
        <f aca="false">SUM(S612,T612,U612,V612)</f>
        <v>0</v>
      </c>
      <c r="S612" s="558"/>
      <c r="T612" s="558"/>
      <c r="U612" s="558"/>
      <c r="V612" s="558"/>
      <c r="AC612" s="303"/>
      <c r="AD612" s="474"/>
    </row>
    <row r="613" s="196" customFormat="true" ht="15.75" hidden="false" customHeight="true" outlineLevel="1" collapsed="false">
      <c r="A613" s="571"/>
      <c r="B613" s="787"/>
      <c r="C613" s="788"/>
      <c r="D613" s="540"/>
      <c r="E613" s="541" t="s">
        <v>1149</v>
      </c>
      <c r="F613" s="607" t="s">
        <v>1064</v>
      </c>
      <c r="G613" s="540"/>
      <c r="H613" s="522" t="s">
        <v>1065</v>
      </c>
      <c r="I613" s="602"/>
      <c r="J613" s="603"/>
      <c r="K613" s="782"/>
      <c r="L613" s="782"/>
      <c r="M613" s="783"/>
      <c r="N613" s="789"/>
      <c r="O613" s="785"/>
      <c r="P613" s="790"/>
      <c r="Q613" s="786"/>
      <c r="R613" s="558" t="n">
        <f aca="false">SUM(S613,T613,U613,V613)</f>
        <v>0</v>
      </c>
      <c r="S613" s="558"/>
      <c r="T613" s="558"/>
      <c r="U613" s="558"/>
      <c r="V613" s="558"/>
      <c r="AC613" s="303"/>
      <c r="AD613" s="474"/>
    </row>
    <row r="614" s="196" customFormat="true" ht="15.75" hidden="false" customHeight="false" outlineLevel="1" collapsed="false">
      <c r="A614" s="571"/>
      <c r="B614" s="787"/>
      <c r="C614" s="788"/>
      <c r="D614" s="540"/>
      <c r="E614" s="541" t="s">
        <v>1149</v>
      </c>
      <c r="F614" s="607" t="s">
        <v>1064</v>
      </c>
      <c r="G614" s="540"/>
      <c r="H614" s="522" t="s">
        <v>1065</v>
      </c>
      <c r="I614" s="602"/>
      <c r="J614" s="603"/>
      <c r="K614" s="782"/>
      <c r="L614" s="782"/>
      <c r="M614" s="783"/>
      <c r="N614" s="789"/>
      <c r="O614" s="785"/>
      <c r="P614" s="791"/>
      <c r="Q614" s="792"/>
      <c r="R614" s="793" t="n">
        <f aca="false">SUM(S614,T614,U614,V614)</f>
        <v>0</v>
      </c>
      <c r="S614" s="558"/>
      <c r="T614" s="558"/>
      <c r="U614" s="558"/>
      <c r="V614" s="558"/>
      <c r="AC614" s="303"/>
      <c r="AD614" s="474"/>
    </row>
    <row r="615" s="196" customFormat="true" ht="15.75" hidden="false" customHeight="true" outlineLevel="1" collapsed="false">
      <c r="A615" s="571"/>
      <c r="B615" s="787"/>
      <c r="C615" s="788"/>
      <c r="D615" s="540"/>
      <c r="E615" s="541" t="s">
        <v>1149</v>
      </c>
      <c r="F615" s="607" t="s">
        <v>1064</v>
      </c>
      <c r="G615" s="540"/>
      <c r="H615" s="522" t="s">
        <v>1065</v>
      </c>
      <c r="I615" s="602"/>
      <c r="J615" s="603"/>
      <c r="K615" s="782"/>
      <c r="L615" s="782"/>
      <c r="M615" s="783"/>
      <c r="N615" s="784"/>
      <c r="O615" s="785"/>
      <c r="P615" s="785"/>
      <c r="Q615" s="786"/>
      <c r="R615" s="558" t="n">
        <f aca="false">SUM(S615,T615,U615,V615)</f>
        <v>0</v>
      </c>
      <c r="S615" s="558"/>
      <c r="T615" s="558"/>
      <c r="U615" s="558"/>
      <c r="V615" s="558"/>
      <c r="AC615" s="303"/>
      <c r="AD615" s="474"/>
    </row>
    <row r="616" s="196" customFormat="true" ht="15.75" hidden="false" customHeight="true" outlineLevel="1" collapsed="false">
      <c r="A616" s="571"/>
      <c r="B616" s="787"/>
      <c r="C616" s="788"/>
      <c r="D616" s="540"/>
      <c r="E616" s="541" t="s">
        <v>1149</v>
      </c>
      <c r="F616" s="607" t="s">
        <v>1064</v>
      </c>
      <c r="G616" s="540"/>
      <c r="H616" s="522" t="s">
        <v>1065</v>
      </c>
      <c r="I616" s="602"/>
      <c r="J616" s="603"/>
      <c r="K616" s="782"/>
      <c r="L616" s="782"/>
      <c r="M616" s="783"/>
      <c r="N616" s="789"/>
      <c r="O616" s="785"/>
      <c r="P616" s="790"/>
      <c r="Q616" s="786"/>
      <c r="R616" s="558" t="n">
        <f aca="false">SUM(S616,T616,U616,V616)</f>
        <v>0</v>
      </c>
      <c r="S616" s="558"/>
      <c r="T616" s="558"/>
      <c r="U616" s="558"/>
      <c r="V616" s="558"/>
      <c r="AC616" s="303"/>
      <c r="AD616" s="474"/>
    </row>
    <row r="617" s="196" customFormat="true" ht="15.75" hidden="false" customHeight="false" outlineLevel="1" collapsed="false">
      <c r="A617" s="571"/>
      <c r="B617" s="787"/>
      <c r="C617" s="788"/>
      <c r="D617" s="540"/>
      <c r="E617" s="541" t="s">
        <v>1149</v>
      </c>
      <c r="F617" s="607" t="s">
        <v>1064</v>
      </c>
      <c r="G617" s="540"/>
      <c r="H617" s="522" t="s">
        <v>1065</v>
      </c>
      <c r="I617" s="602"/>
      <c r="J617" s="603"/>
      <c r="K617" s="782"/>
      <c r="L617" s="782"/>
      <c r="M617" s="783"/>
      <c r="N617" s="789"/>
      <c r="O617" s="785"/>
      <c r="P617" s="791"/>
      <c r="Q617" s="792"/>
      <c r="R617" s="793" t="n">
        <f aca="false">SUM(S617,T617,U617,V617)</f>
        <v>0</v>
      </c>
      <c r="S617" s="558"/>
      <c r="T617" s="558"/>
      <c r="U617" s="558"/>
      <c r="V617" s="558"/>
      <c r="AC617" s="303"/>
      <c r="AD617" s="474"/>
    </row>
    <row r="618" s="196" customFormat="true" ht="15.75" hidden="false" customHeight="false" outlineLevel="0" collapsed="false">
      <c r="A618" s="570" t="s">
        <v>1344</v>
      </c>
      <c r="B618" s="571"/>
      <c r="C618" s="571"/>
      <c r="D618" s="571"/>
      <c r="E618" s="571"/>
      <c r="F618" s="603"/>
      <c r="G618" s="601"/>
      <c r="H618" s="560"/>
      <c r="I618" s="602"/>
      <c r="J618" s="603"/>
      <c r="K618" s="228"/>
      <c r="L618" s="711"/>
      <c r="M618" s="794"/>
      <c r="N618" s="595" t="s">
        <v>528</v>
      </c>
      <c r="O618" s="625" t="n">
        <v>244</v>
      </c>
      <c r="P618" s="626" t="n">
        <v>341</v>
      </c>
      <c r="Q618" s="627"/>
      <c r="R618" s="551" t="n">
        <f aca="false">SUM(R619:R653)</f>
        <v>1000</v>
      </c>
      <c r="S618" s="551" t="n">
        <f aca="false">SUM(S619:S653)</f>
        <v>0</v>
      </c>
      <c r="T618" s="551" t="n">
        <f aca="false">SUM(T619:T653)</f>
        <v>1000</v>
      </c>
      <c r="U618" s="551" t="n">
        <f aca="false">SUM(U619:U653)</f>
        <v>0</v>
      </c>
      <c r="V618" s="551" t="n">
        <f aca="false">SUM(V619:V653)</f>
        <v>0</v>
      </c>
      <c r="AC618" s="303"/>
      <c r="AD618" s="474"/>
    </row>
    <row r="619" s="196" customFormat="true" ht="15.75" hidden="false" customHeight="false" outlineLevel="1" collapsed="false">
      <c r="A619" s="747"/>
      <c r="B619" s="752" t="s">
        <v>1345</v>
      </c>
      <c r="C619" s="571"/>
      <c r="D619" s="540" t="n">
        <v>50</v>
      </c>
      <c r="E619" s="541" t="s">
        <v>1346</v>
      </c>
      <c r="F619" s="541" t="s">
        <v>1064</v>
      </c>
      <c r="G619" s="540" t="n">
        <v>20</v>
      </c>
      <c r="H619" s="522" t="s">
        <v>1065</v>
      </c>
      <c r="I619" s="571"/>
      <c r="J619" s="571"/>
      <c r="K619" s="190"/>
      <c r="L619" s="571"/>
      <c r="M619" s="624"/>
      <c r="N619" s="595"/>
      <c r="O619" s="625"/>
      <c r="P619" s="626"/>
      <c r="Q619" s="627"/>
      <c r="R619" s="558" t="n">
        <f aca="false">SUM(S619,T619,U619,V619)</f>
        <v>1000</v>
      </c>
      <c r="S619" s="698"/>
      <c r="T619" s="698" t="n">
        <f aca="false">D619*G619</f>
        <v>1000</v>
      </c>
      <c r="U619" s="698"/>
      <c r="V619" s="698"/>
      <c r="AC619" s="303"/>
      <c r="AD619" s="474"/>
    </row>
    <row r="620" customFormat="false" ht="15.75" hidden="false" customHeight="false" outlineLevel="1" collapsed="false">
      <c r="A620" s="747"/>
      <c r="B620" s="752"/>
      <c r="C620" s="571"/>
      <c r="D620" s="540"/>
      <c r="E620" s="541" t="s">
        <v>1149</v>
      </c>
      <c r="F620" s="541" t="s">
        <v>1064</v>
      </c>
      <c r="G620" s="540"/>
      <c r="H620" s="522" t="s">
        <v>1065</v>
      </c>
      <c r="I620" s="571"/>
      <c r="J620" s="571"/>
      <c r="K620" s="190"/>
      <c r="L620" s="571"/>
      <c r="M620" s="624"/>
      <c r="N620" s="595"/>
      <c r="O620" s="625"/>
      <c r="P620" s="626"/>
      <c r="Q620" s="627"/>
      <c r="R620" s="558" t="n">
        <f aca="false">SUM(S620,T620,U620,V620)</f>
        <v>0</v>
      </c>
      <c r="S620" s="698"/>
      <c r="T620" s="698"/>
      <c r="U620" s="698"/>
      <c r="V620" s="698"/>
    </row>
    <row r="621" customFormat="false" ht="15.75" hidden="false" customHeight="false" outlineLevel="1" collapsed="false">
      <c r="A621" s="747"/>
      <c r="B621" s="752"/>
      <c r="C621" s="571"/>
      <c r="D621" s="540"/>
      <c r="E621" s="541" t="s">
        <v>1149</v>
      </c>
      <c r="F621" s="541" t="s">
        <v>1064</v>
      </c>
      <c r="G621" s="540"/>
      <c r="H621" s="522" t="s">
        <v>1065</v>
      </c>
      <c r="I621" s="571"/>
      <c r="J621" s="571"/>
      <c r="K621" s="190"/>
      <c r="L621" s="571"/>
      <c r="M621" s="624"/>
      <c r="N621" s="595"/>
      <c r="O621" s="625"/>
      <c r="P621" s="626"/>
      <c r="Q621" s="627"/>
      <c r="R621" s="558" t="n">
        <f aca="false">SUM(S621,T621,U621,V621)</f>
        <v>0</v>
      </c>
      <c r="S621" s="698"/>
      <c r="T621" s="698"/>
      <c r="U621" s="698"/>
      <c r="V621" s="698"/>
    </row>
    <row r="622" customFormat="false" ht="15.75" hidden="false" customHeight="false" outlineLevel="1" collapsed="false">
      <c r="A622" s="747"/>
      <c r="B622" s="752"/>
      <c r="C622" s="571"/>
      <c r="D622" s="540"/>
      <c r="E622" s="541" t="s">
        <v>1149</v>
      </c>
      <c r="F622" s="541" t="s">
        <v>1064</v>
      </c>
      <c r="G622" s="540"/>
      <c r="H622" s="522" t="s">
        <v>1065</v>
      </c>
      <c r="I622" s="571"/>
      <c r="J622" s="571"/>
      <c r="K622" s="190"/>
      <c r="L622" s="571"/>
      <c r="M622" s="624"/>
      <c r="N622" s="595"/>
      <c r="O622" s="625"/>
      <c r="P622" s="626"/>
      <c r="Q622" s="627"/>
      <c r="R622" s="558" t="n">
        <f aca="false">SUM(S622,T622,U622,V622)</f>
        <v>0</v>
      </c>
      <c r="S622" s="698"/>
      <c r="T622" s="698"/>
      <c r="U622" s="698"/>
      <c r="V622" s="698"/>
    </row>
    <row r="623" customFormat="false" ht="15.75" hidden="false" customHeight="false" outlineLevel="1" collapsed="false">
      <c r="A623" s="747"/>
      <c r="B623" s="752"/>
      <c r="C623" s="571"/>
      <c r="D623" s="540"/>
      <c r="E623" s="541" t="s">
        <v>1149</v>
      </c>
      <c r="F623" s="541" t="s">
        <v>1064</v>
      </c>
      <c r="G623" s="540"/>
      <c r="H623" s="522" t="s">
        <v>1065</v>
      </c>
      <c r="I623" s="571"/>
      <c r="J623" s="571"/>
      <c r="K623" s="190"/>
      <c r="L623" s="571"/>
      <c r="M623" s="624"/>
      <c r="N623" s="595"/>
      <c r="O623" s="625"/>
      <c r="P623" s="626"/>
      <c r="Q623" s="627"/>
      <c r="R623" s="558" t="n">
        <f aca="false">SUM(S623,T623,U623,V623)</f>
        <v>0</v>
      </c>
      <c r="S623" s="698"/>
      <c r="T623" s="698"/>
      <c r="U623" s="698"/>
      <c r="V623" s="698"/>
    </row>
    <row r="624" s="196" customFormat="true" ht="15.75" hidden="false" customHeight="false" outlineLevel="1" collapsed="false">
      <c r="A624" s="747"/>
      <c r="B624" s="752"/>
      <c r="C624" s="571"/>
      <c r="D624" s="540"/>
      <c r="E624" s="541" t="s">
        <v>1149</v>
      </c>
      <c r="F624" s="541" t="s">
        <v>1064</v>
      </c>
      <c r="G624" s="540"/>
      <c r="H624" s="522" t="s">
        <v>1065</v>
      </c>
      <c r="I624" s="571"/>
      <c r="J624" s="571"/>
      <c r="K624" s="190"/>
      <c r="L624" s="571"/>
      <c r="M624" s="624"/>
      <c r="N624" s="595"/>
      <c r="O624" s="625"/>
      <c r="P624" s="626"/>
      <c r="Q624" s="627"/>
      <c r="R624" s="558" t="n">
        <f aca="false">SUM(S624,T624,U624,V624)</f>
        <v>0</v>
      </c>
      <c r="S624" s="698"/>
      <c r="T624" s="698"/>
      <c r="U624" s="698"/>
      <c r="V624" s="698"/>
      <c r="AC624" s="303"/>
      <c r="AD624" s="474"/>
    </row>
    <row r="625" customFormat="false" ht="15.75" hidden="false" customHeight="false" outlineLevel="1" collapsed="false">
      <c r="A625" s="747"/>
      <c r="B625" s="752"/>
      <c r="C625" s="571"/>
      <c r="D625" s="540"/>
      <c r="E625" s="541" t="s">
        <v>1149</v>
      </c>
      <c r="F625" s="541" t="s">
        <v>1064</v>
      </c>
      <c r="G625" s="540"/>
      <c r="H625" s="522" t="s">
        <v>1065</v>
      </c>
      <c r="I625" s="571"/>
      <c r="J625" s="571"/>
      <c r="K625" s="190"/>
      <c r="L625" s="571"/>
      <c r="M625" s="624"/>
      <c r="N625" s="595"/>
      <c r="O625" s="625"/>
      <c r="P625" s="626"/>
      <c r="Q625" s="627"/>
      <c r="R625" s="558" t="n">
        <f aca="false">SUM(S625,T625,U625,V625)</f>
        <v>0</v>
      </c>
      <c r="S625" s="698"/>
      <c r="T625" s="698"/>
      <c r="U625" s="698"/>
      <c r="V625" s="698"/>
    </row>
    <row r="626" s="196" customFormat="true" ht="15.75" hidden="false" customHeight="false" outlineLevel="1" collapsed="false">
      <c r="A626" s="747"/>
      <c r="B626" s="752"/>
      <c r="C626" s="571"/>
      <c r="D626" s="540"/>
      <c r="E626" s="541" t="s">
        <v>1149</v>
      </c>
      <c r="F626" s="541" t="s">
        <v>1064</v>
      </c>
      <c r="G626" s="540"/>
      <c r="H626" s="522" t="s">
        <v>1065</v>
      </c>
      <c r="I626" s="571"/>
      <c r="J626" s="571"/>
      <c r="K626" s="190"/>
      <c r="L626" s="571"/>
      <c r="M626" s="624"/>
      <c r="N626" s="595"/>
      <c r="O626" s="625"/>
      <c r="P626" s="626"/>
      <c r="Q626" s="627"/>
      <c r="R626" s="558" t="n">
        <f aca="false">SUM(S626,T626,U626,V626)</f>
        <v>0</v>
      </c>
      <c r="S626" s="698"/>
      <c r="T626" s="698"/>
      <c r="U626" s="698"/>
      <c r="V626" s="698"/>
      <c r="AC626" s="303"/>
      <c r="AD626" s="474"/>
    </row>
    <row r="627" customFormat="false" ht="15.75" hidden="false" customHeight="false" outlineLevel="1" collapsed="false">
      <c r="A627" s="747"/>
      <c r="B627" s="752"/>
      <c r="C627" s="571"/>
      <c r="D627" s="540"/>
      <c r="E627" s="541" t="s">
        <v>1149</v>
      </c>
      <c r="F627" s="541" t="s">
        <v>1064</v>
      </c>
      <c r="G627" s="540"/>
      <c r="H627" s="522" t="s">
        <v>1065</v>
      </c>
      <c r="I627" s="571"/>
      <c r="J627" s="571"/>
      <c r="K627" s="190"/>
      <c r="L627" s="571"/>
      <c r="M627" s="624"/>
      <c r="N627" s="595"/>
      <c r="O627" s="625"/>
      <c r="P627" s="626"/>
      <c r="Q627" s="627"/>
      <c r="R627" s="558" t="n">
        <f aca="false">SUM(S627,T627,U627,V627)</f>
        <v>0</v>
      </c>
      <c r="S627" s="698"/>
      <c r="T627" s="698"/>
      <c r="U627" s="698"/>
      <c r="V627" s="698"/>
    </row>
    <row r="628" customFormat="false" ht="15.75" hidden="false" customHeight="false" outlineLevel="1" collapsed="false">
      <c r="A628" s="747"/>
      <c r="B628" s="752"/>
      <c r="C628" s="571"/>
      <c r="D628" s="540"/>
      <c r="E628" s="541" t="s">
        <v>1149</v>
      </c>
      <c r="F628" s="541" t="s">
        <v>1064</v>
      </c>
      <c r="G628" s="540"/>
      <c r="H628" s="522" t="s">
        <v>1065</v>
      </c>
      <c r="I628" s="571"/>
      <c r="J628" s="571"/>
      <c r="K628" s="190"/>
      <c r="L628" s="571"/>
      <c r="M628" s="624"/>
      <c r="N628" s="595"/>
      <c r="O628" s="625"/>
      <c r="P628" s="626"/>
      <c r="Q628" s="627"/>
      <c r="R628" s="558" t="n">
        <f aca="false">SUM(S628,T628,U628,V628)</f>
        <v>0</v>
      </c>
      <c r="S628" s="698"/>
      <c r="T628" s="698"/>
      <c r="U628" s="698"/>
      <c r="V628" s="698"/>
    </row>
    <row r="629" customFormat="false" ht="15.75" hidden="false" customHeight="false" outlineLevel="1" collapsed="false">
      <c r="A629" s="747"/>
      <c r="B629" s="752"/>
      <c r="C629" s="571"/>
      <c r="D629" s="540"/>
      <c r="E629" s="541" t="s">
        <v>1149</v>
      </c>
      <c r="F629" s="541" t="s">
        <v>1064</v>
      </c>
      <c r="G629" s="540"/>
      <c r="H629" s="522" t="s">
        <v>1065</v>
      </c>
      <c r="I629" s="571"/>
      <c r="J629" s="571"/>
      <c r="K629" s="190"/>
      <c r="L629" s="571"/>
      <c r="M629" s="624"/>
      <c r="N629" s="595"/>
      <c r="O629" s="625"/>
      <c r="P629" s="626"/>
      <c r="Q629" s="627"/>
      <c r="R629" s="558" t="n">
        <f aca="false">SUM(S629,T629,U629,V629)</f>
        <v>0</v>
      </c>
      <c r="S629" s="698"/>
      <c r="T629" s="698"/>
      <c r="U629" s="698"/>
      <c r="V629" s="698"/>
    </row>
    <row r="630" customFormat="false" ht="15.75" hidden="false" customHeight="false" outlineLevel="1" collapsed="false">
      <c r="A630" s="747"/>
      <c r="B630" s="752"/>
      <c r="C630" s="571"/>
      <c r="D630" s="540"/>
      <c r="E630" s="541" t="s">
        <v>1149</v>
      </c>
      <c r="F630" s="541" t="s">
        <v>1064</v>
      </c>
      <c r="G630" s="540"/>
      <c r="H630" s="522" t="s">
        <v>1065</v>
      </c>
      <c r="I630" s="571"/>
      <c r="J630" s="571"/>
      <c r="K630" s="190"/>
      <c r="L630" s="571"/>
      <c r="M630" s="624"/>
      <c r="N630" s="595"/>
      <c r="O630" s="625"/>
      <c r="P630" s="626"/>
      <c r="Q630" s="627"/>
      <c r="R630" s="558" t="n">
        <f aca="false">SUM(S630,T630,U630,V630)</f>
        <v>0</v>
      </c>
      <c r="S630" s="698"/>
      <c r="T630" s="698"/>
      <c r="U630" s="698"/>
      <c r="V630" s="698"/>
    </row>
    <row r="631" customFormat="false" ht="15.75" hidden="false" customHeight="false" outlineLevel="1" collapsed="false">
      <c r="A631" s="747"/>
      <c r="B631" s="752"/>
      <c r="C631" s="571"/>
      <c r="D631" s="540"/>
      <c r="E631" s="541" t="s">
        <v>1149</v>
      </c>
      <c r="F631" s="541" t="s">
        <v>1064</v>
      </c>
      <c r="G631" s="540"/>
      <c r="H631" s="522" t="s">
        <v>1065</v>
      </c>
      <c r="I631" s="571"/>
      <c r="J631" s="571"/>
      <c r="K631" s="190"/>
      <c r="L631" s="571"/>
      <c r="M631" s="624"/>
      <c r="N631" s="595"/>
      <c r="O631" s="625"/>
      <c r="P631" s="626"/>
      <c r="Q631" s="627"/>
      <c r="R631" s="558" t="n">
        <f aca="false">SUM(S631,T631,U631,V631)</f>
        <v>0</v>
      </c>
      <c r="S631" s="698"/>
      <c r="T631" s="698"/>
      <c r="U631" s="698"/>
      <c r="V631" s="698"/>
    </row>
    <row r="632" s="196" customFormat="true" ht="15.75" hidden="false" customHeight="false" outlineLevel="1" collapsed="false">
      <c r="A632" s="747"/>
      <c r="B632" s="752"/>
      <c r="C632" s="571"/>
      <c r="D632" s="540"/>
      <c r="E632" s="541" t="s">
        <v>1149</v>
      </c>
      <c r="F632" s="541" t="s">
        <v>1064</v>
      </c>
      <c r="G632" s="540"/>
      <c r="H632" s="522" t="s">
        <v>1065</v>
      </c>
      <c r="I632" s="571"/>
      <c r="J632" s="571"/>
      <c r="K632" s="190"/>
      <c r="L632" s="571"/>
      <c r="M632" s="624"/>
      <c r="N632" s="595"/>
      <c r="O632" s="625"/>
      <c r="P632" s="626"/>
      <c r="Q632" s="627"/>
      <c r="R632" s="558" t="n">
        <f aca="false">SUM(S632,T632,U632,V632)</f>
        <v>0</v>
      </c>
      <c r="S632" s="698"/>
      <c r="T632" s="698"/>
      <c r="U632" s="698"/>
      <c r="V632" s="698"/>
      <c r="AC632" s="303"/>
      <c r="AD632" s="474"/>
    </row>
    <row r="633" customFormat="false" ht="15.75" hidden="false" customHeight="false" outlineLevel="1" collapsed="false">
      <c r="A633" s="747"/>
      <c r="B633" s="752"/>
      <c r="C633" s="571"/>
      <c r="D633" s="540"/>
      <c r="E633" s="541" t="s">
        <v>1149</v>
      </c>
      <c r="F633" s="541" t="s">
        <v>1064</v>
      </c>
      <c r="G633" s="540"/>
      <c r="H633" s="522" t="s">
        <v>1065</v>
      </c>
      <c r="I633" s="571"/>
      <c r="J633" s="571"/>
      <c r="K633" s="190"/>
      <c r="L633" s="571"/>
      <c r="M633" s="624"/>
      <c r="N633" s="595"/>
      <c r="O633" s="625"/>
      <c r="P633" s="626"/>
      <c r="Q633" s="627"/>
      <c r="R633" s="558" t="n">
        <f aca="false">SUM(S633,T633,U633,V633)</f>
        <v>0</v>
      </c>
      <c r="S633" s="698"/>
      <c r="T633" s="698"/>
      <c r="U633" s="698"/>
      <c r="V633" s="698"/>
    </row>
    <row r="634" customFormat="false" ht="15.75" hidden="false" customHeight="false" outlineLevel="1" collapsed="false">
      <c r="A634" s="747"/>
      <c r="B634" s="752"/>
      <c r="C634" s="571"/>
      <c r="D634" s="540"/>
      <c r="E634" s="541" t="s">
        <v>1149</v>
      </c>
      <c r="F634" s="541" t="s">
        <v>1064</v>
      </c>
      <c r="G634" s="540"/>
      <c r="H634" s="522" t="s">
        <v>1065</v>
      </c>
      <c r="I634" s="571"/>
      <c r="J634" s="571"/>
      <c r="K634" s="190"/>
      <c r="L634" s="571"/>
      <c r="M634" s="624"/>
      <c r="N634" s="595"/>
      <c r="O634" s="625"/>
      <c r="P634" s="626"/>
      <c r="Q634" s="627"/>
      <c r="R634" s="558" t="n">
        <f aca="false">SUM(S634,T634,U634,V634)</f>
        <v>0</v>
      </c>
      <c r="S634" s="698"/>
      <c r="T634" s="698"/>
      <c r="U634" s="698"/>
      <c r="V634" s="698"/>
    </row>
    <row r="635" customFormat="false" ht="15.75" hidden="false" customHeight="false" outlineLevel="1" collapsed="false">
      <c r="A635" s="747"/>
      <c r="B635" s="752"/>
      <c r="C635" s="571"/>
      <c r="D635" s="540"/>
      <c r="E635" s="541" t="s">
        <v>1149</v>
      </c>
      <c r="F635" s="541" t="s">
        <v>1064</v>
      </c>
      <c r="G635" s="540"/>
      <c r="H635" s="522" t="s">
        <v>1065</v>
      </c>
      <c r="I635" s="571"/>
      <c r="J635" s="571"/>
      <c r="K635" s="190"/>
      <c r="L635" s="571"/>
      <c r="M635" s="624"/>
      <c r="N635" s="595"/>
      <c r="O635" s="625"/>
      <c r="P635" s="626"/>
      <c r="Q635" s="627"/>
      <c r="R635" s="558" t="n">
        <f aca="false">SUM(S635,T635,U635,V635)</f>
        <v>0</v>
      </c>
      <c r="S635" s="698"/>
      <c r="T635" s="698"/>
      <c r="U635" s="698"/>
      <c r="V635" s="698"/>
    </row>
    <row r="636" customFormat="false" ht="15.75" hidden="false" customHeight="false" outlineLevel="1" collapsed="false">
      <c r="A636" s="747"/>
      <c r="B636" s="752"/>
      <c r="C636" s="571"/>
      <c r="D636" s="540"/>
      <c r="E636" s="541" t="s">
        <v>1149</v>
      </c>
      <c r="F636" s="541" t="s">
        <v>1064</v>
      </c>
      <c r="G636" s="540"/>
      <c r="H636" s="522" t="s">
        <v>1065</v>
      </c>
      <c r="I636" s="571"/>
      <c r="J636" s="571"/>
      <c r="K636" s="190"/>
      <c r="L636" s="571"/>
      <c r="M636" s="624"/>
      <c r="N636" s="595"/>
      <c r="O636" s="625"/>
      <c r="P636" s="626"/>
      <c r="Q636" s="627"/>
      <c r="R636" s="558" t="n">
        <f aca="false">SUM(S636,T636,U636,V636)</f>
        <v>0</v>
      </c>
      <c r="S636" s="698"/>
      <c r="T636" s="698"/>
      <c r="U636" s="698"/>
      <c r="V636" s="698"/>
    </row>
    <row r="637" customFormat="false" ht="15.75" hidden="false" customHeight="false" outlineLevel="1" collapsed="false">
      <c r="A637" s="747"/>
      <c r="B637" s="752"/>
      <c r="C637" s="571"/>
      <c r="D637" s="540"/>
      <c r="E637" s="541" t="s">
        <v>1149</v>
      </c>
      <c r="F637" s="541" t="s">
        <v>1064</v>
      </c>
      <c r="G637" s="540"/>
      <c r="H637" s="522" t="s">
        <v>1065</v>
      </c>
      <c r="I637" s="571"/>
      <c r="J637" s="571"/>
      <c r="K637" s="190"/>
      <c r="L637" s="571"/>
      <c r="M637" s="624"/>
      <c r="N637" s="595"/>
      <c r="O637" s="625"/>
      <c r="P637" s="626"/>
      <c r="Q637" s="627"/>
      <c r="R637" s="558" t="n">
        <f aca="false">SUM(S637,T637,U637,V637)</f>
        <v>0</v>
      </c>
      <c r="S637" s="698"/>
      <c r="T637" s="698"/>
      <c r="U637" s="698"/>
      <c r="V637" s="698"/>
    </row>
    <row r="638" s="196" customFormat="true" ht="15.75" hidden="false" customHeight="false" outlineLevel="1" collapsed="false">
      <c r="A638" s="747"/>
      <c r="B638" s="752"/>
      <c r="C638" s="571"/>
      <c r="D638" s="540"/>
      <c r="E638" s="541" t="s">
        <v>1149</v>
      </c>
      <c r="F638" s="541" t="s">
        <v>1064</v>
      </c>
      <c r="G638" s="540"/>
      <c r="H638" s="522" t="s">
        <v>1065</v>
      </c>
      <c r="I638" s="571"/>
      <c r="J638" s="571"/>
      <c r="K638" s="190"/>
      <c r="L638" s="571"/>
      <c r="M638" s="624"/>
      <c r="N638" s="595"/>
      <c r="O638" s="625"/>
      <c r="P638" s="626"/>
      <c r="Q638" s="627"/>
      <c r="R638" s="558" t="n">
        <f aca="false">SUM(S638,T638,U638,V638)</f>
        <v>0</v>
      </c>
      <c r="S638" s="698"/>
      <c r="T638" s="698"/>
      <c r="U638" s="698"/>
      <c r="V638" s="698"/>
      <c r="AC638" s="303"/>
      <c r="AD638" s="474"/>
    </row>
    <row r="639" customFormat="false" ht="15.75" hidden="false" customHeight="false" outlineLevel="1" collapsed="false">
      <c r="A639" s="747"/>
      <c r="B639" s="752"/>
      <c r="C639" s="571"/>
      <c r="D639" s="540"/>
      <c r="E639" s="541" t="s">
        <v>1149</v>
      </c>
      <c r="F639" s="541" t="s">
        <v>1064</v>
      </c>
      <c r="G639" s="540"/>
      <c r="H639" s="522" t="s">
        <v>1065</v>
      </c>
      <c r="I639" s="571"/>
      <c r="J639" s="571"/>
      <c r="K639" s="190"/>
      <c r="L639" s="571"/>
      <c r="M639" s="624"/>
      <c r="N639" s="595"/>
      <c r="O639" s="625"/>
      <c r="P639" s="626"/>
      <c r="Q639" s="627"/>
      <c r="R639" s="558" t="n">
        <f aca="false">SUM(S639,T639,U639,V639)</f>
        <v>0</v>
      </c>
      <c r="S639" s="698"/>
      <c r="T639" s="698"/>
      <c r="U639" s="698"/>
      <c r="V639" s="698"/>
    </row>
    <row r="640" customFormat="false" ht="15.75" hidden="false" customHeight="false" outlineLevel="1" collapsed="false">
      <c r="A640" s="747"/>
      <c r="B640" s="752"/>
      <c r="C640" s="571"/>
      <c r="D640" s="540"/>
      <c r="E640" s="541" t="s">
        <v>1149</v>
      </c>
      <c r="F640" s="541" t="s">
        <v>1064</v>
      </c>
      <c r="G640" s="540"/>
      <c r="H640" s="522" t="s">
        <v>1065</v>
      </c>
      <c r="I640" s="571"/>
      <c r="J640" s="571"/>
      <c r="K640" s="190"/>
      <c r="L640" s="571"/>
      <c r="M640" s="624"/>
      <c r="N640" s="595"/>
      <c r="O640" s="625"/>
      <c r="P640" s="626"/>
      <c r="Q640" s="627"/>
      <c r="R640" s="558" t="n">
        <f aca="false">SUM(S640,T640,U640,V640)</f>
        <v>0</v>
      </c>
      <c r="S640" s="698"/>
      <c r="T640" s="698"/>
      <c r="U640" s="698"/>
      <c r="V640" s="698"/>
    </row>
    <row r="641" customFormat="false" ht="15.75" hidden="false" customHeight="false" outlineLevel="1" collapsed="false">
      <c r="A641" s="747"/>
      <c r="B641" s="752"/>
      <c r="C641" s="571"/>
      <c r="D641" s="540"/>
      <c r="E641" s="541" t="s">
        <v>1149</v>
      </c>
      <c r="F641" s="541" t="s">
        <v>1064</v>
      </c>
      <c r="G641" s="540"/>
      <c r="H641" s="522" t="s">
        <v>1065</v>
      </c>
      <c r="I641" s="571"/>
      <c r="J641" s="571"/>
      <c r="K641" s="190"/>
      <c r="L641" s="571"/>
      <c r="M641" s="624"/>
      <c r="N641" s="595"/>
      <c r="O641" s="625"/>
      <c r="P641" s="626"/>
      <c r="Q641" s="627"/>
      <c r="R641" s="558" t="n">
        <f aca="false">SUM(S641,T641,U641,V641)</f>
        <v>0</v>
      </c>
      <c r="S641" s="698"/>
      <c r="T641" s="698"/>
      <c r="U641" s="698"/>
      <c r="V641" s="698"/>
    </row>
    <row r="642" customFormat="false" ht="15.75" hidden="false" customHeight="false" outlineLevel="1" collapsed="false">
      <c r="A642" s="747"/>
      <c r="B642" s="752"/>
      <c r="C642" s="571"/>
      <c r="D642" s="540"/>
      <c r="E642" s="541" t="s">
        <v>1149</v>
      </c>
      <c r="F642" s="541" t="s">
        <v>1064</v>
      </c>
      <c r="G642" s="540"/>
      <c r="H642" s="522" t="s">
        <v>1065</v>
      </c>
      <c r="I642" s="571"/>
      <c r="J642" s="571"/>
      <c r="K642" s="190"/>
      <c r="L642" s="571"/>
      <c r="M642" s="624"/>
      <c r="N642" s="595"/>
      <c r="O642" s="625"/>
      <c r="P642" s="626"/>
      <c r="Q642" s="627"/>
      <c r="R642" s="558" t="n">
        <f aca="false">SUM(S642,T642,U642,V642)</f>
        <v>0</v>
      </c>
      <c r="S642" s="698"/>
      <c r="T642" s="698"/>
      <c r="U642" s="698"/>
      <c r="V642" s="698"/>
    </row>
    <row r="643" s="196" customFormat="true" ht="15.75" hidden="false" customHeight="false" outlineLevel="1" collapsed="false">
      <c r="A643" s="747"/>
      <c r="B643" s="752"/>
      <c r="C643" s="571"/>
      <c r="D643" s="540"/>
      <c r="E643" s="541" t="s">
        <v>1149</v>
      </c>
      <c r="F643" s="541" t="s">
        <v>1064</v>
      </c>
      <c r="G643" s="540"/>
      <c r="H643" s="522" t="s">
        <v>1065</v>
      </c>
      <c r="I643" s="571"/>
      <c r="J643" s="571"/>
      <c r="K643" s="190"/>
      <c r="L643" s="571"/>
      <c r="M643" s="624"/>
      <c r="N643" s="595"/>
      <c r="O643" s="625"/>
      <c r="P643" s="626"/>
      <c r="Q643" s="627"/>
      <c r="R643" s="558" t="n">
        <f aca="false">SUM(S643,T643,U643,V643)</f>
        <v>0</v>
      </c>
      <c r="S643" s="698"/>
      <c r="T643" s="698"/>
      <c r="U643" s="698"/>
      <c r="V643" s="698"/>
      <c r="AC643" s="303"/>
      <c r="AD643" s="474"/>
    </row>
    <row r="644" customFormat="false" ht="15.75" hidden="false" customHeight="false" outlineLevel="1" collapsed="false">
      <c r="A644" s="747"/>
      <c r="B644" s="709"/>
      <c r="C644" s="571"/>
      <c r="D644" s="540"/>
      <c r="E644" s="541" t="s">
        <v>1149</v>
      </c>
      <c r="F644" s="541" t="s">
        <v>1064</v>
      </c>
      <c r="G644" s="540"/>
      <c r="H644" s="522" t="s">
        <v>1065</v>
      </c>
      <c r="I644" s="571"/>
      <c r="J644" s="571"/>
      <c r="K644" s="190"/>
      <c r="L644" s="571"/>
      <c r="M644" s="624"/>
      <c r="N644" s="595"/>
      <c r="O644" s="625"/>
      <c r="P644" s="626"/>
      <c r="Q644" s="627"/>
      <c r="R644" s="558" t="n">
        <f aca="false">SUM(S644,T644,U644,V644)</f>
        <v>0</v>
      </c>
      <c r="S644" s="698"/>
      <c r="T644" s="698"/>
      <c r="U644" s="698"/>
      <c r="V644" s="698"/>
    </row>
    <row r="645" customFormat="false" ht="15.75" hidden="false" customHeight="false" outlineLevel="1" collapsed="false">
      <c r="A645" s="747"/>
      <c r="B645" s="752"/>
      <c r="C645" s="571"/>
      <c r="D645" s="540"/>
      <c r="E645" s="541" t="s">
        <v>1149</v>
      </c>
      <c r="F645" s="541" t="s">
        <v>1064</v>
      </c>
      <c r="G645" s="540"/>
      <c r="H645" s="522" t="s">
        <v>1065</v>
      </c>
      <c r="I645" s="571"/>
      <c r="J645" s="571"/>
      <c r="K645" s="190"/>
      <c r="L645" s="571"/>
      <c r="M645" s="624"/>
      <c r="N645" s="595"/>
      <c r="O645" s="625"/>
      <c r="P645" s="626"/>
      <c r="Q645" s="627"/>
      <c r="R645" s="558" t="n">
        <f aca="false">SUM(S645,T645,U645,V645)</f>
        <v>0</v>
      </c>
      <c r="S645" s="698"/>
      <c r="T645" s="698"/>
      <c r="U645" s="698"/>
      <c r="V645" s="698"/>
    </row>
    <row r="646" customFormat="false" ht="15.75" hidden="false" customHeight="false" outlineLevel="1" collapsed="false">
      <c r="A646" s="747"/>
      <c r="B646" s="752"/>
      <c r="C646" s="571"/>
      <c r="D646" s="540"/>
      <c r="E646" s="541" t="s">
        <v>1149</v>
      </c>
      <c r="F646" s="541" t="s">
        <v>1064</v>
      </c>
      <c r="G646" s="540"/>
      <c r="H646" s="522" t="s">
        <v>1065</v>
      </c>
      <c r="I646" s="571"/>
      <c r="J646" s="571"/>
      <c r="K646" s="190"/>
      <c r="L646" s="571"/>
      <c r="M646" s="624"/>
      <c r="N646" s="595"/>
      <c r="O646" s="625"/>
      <c r="P646" s="626"/>
      <c r="Q646" s="627"/>
      <c r="R646" s="558" t="n">
        <f aca="false">SUM(S646,T646,U646,V646)</f>
        <v>0</v>
      </c>
      <c r="S646" s="698"/>
      <c r="T646" s="698"/>
      <c r="U646" s="698"/>
      <c r="V646" s="698"/>
    </row>
    <row r="647" customFormat="false" ht="15.75" hidden="false" customHeight="false" outlineLevel="1" collapsed="false">
      <c r="A647" s="747"/>
      <c r="B647" s="752"/>
      <c r="C647" s="571"/>
      <c r="D647" s="540"/>
      <c r="E647" s="541" t="s">
        <v>1149</v>
      </c>
      <c r="F647" s="541" t="s">
        <v>1064</v>
      </c>
      <c r="G647" s="540"/>
      <c r="H647" s="522" t="s">
        <v>1065</v>
      </c>
      <c r="I647" s="571"/>
      <c r="J647" s="571"/>
      <c r="K647" s="190"/>
      <c r="L647" s="571"/>
      <c r="M647" s="624"/>
      <c r="N647" s="595"/>
      <c r="O647" s="625"/>
      <c r="P647" s="626"/>
      <c r="Q647" s="627"/>
      <c r="R647" s="558" t="n">
        <f aca="false">SUM(S647,T647,U647,V647)</f>
        <v>0</v>
      </c>
      <c r="S647" s="698"/>
      <c r="T647" s="698"/>
      <c r="U647" s="698"/>
      <c r="V647" s="698"/>
    </row>
    <row r="648" s="196" customFormat="true" ht="15.75" hidden="false" customHeight="false" outlineLevel="1" collapsed="false">
      <c r="A648" s="747"/>
      <c r="B648" s="709"/>
      <c r="C648" s="571"/>
      <c r="D648" s="540"/>
      <c r="E648" s="541" t="s">
        <v>1149</v>
      </c>
      <c r="F648" s="541" t="s">
        <v>1064</v>
      </c>
      <c r="G648" s="540"/>
      <c r="H648" s="522" t="s">
        <v>1065</v>
      </c>
      <c r="I648" s="571"/>
      <c r="J648" s="571"/>
      <c r="K648" s="190"/>
      <c r="L648" s="571"/>
      <c r="M648" s="624"/>
      <c r="N648" s="595"/>
      <c r="O648" s="625"/>
      <c r="P648" s="626"/>
      <c r="Q648" s="627"/>
      <c r="R648" s="558" t="n">
        <f aca="false">SUM(S648,T648,U648,V648)</f>
        <v>0</v>
      </c>
      <c r="S648" s="698"/>
      <c r="T648" s="698"/>
      <c r="U648" s="698"/>
      <c r="V648" s="698"/>
      <c r="AC648" s="303"/>
      <c r="AD648" s="474"/>
    </row>
    <row r="649" customFormat="false" ht="15.75" hidden="false" customHeight="false" outlineLevel="1" collapsed="false">
      <c r="A649" s="747"/>
      <c r="B649" s="709"/>
      <c r="C649" s="571"/>
      <c r="D649" s="540"/>
      <c r="E649" s="541" t="s">
        <v>1149</v>
      </c>
      <c r="F649" s="541" t="s">
        <v>1064</v>
      </c>
      <c r="G649" s="540"/>
      <c r="H649" s="522" t="s">
        <v>1065</v>
      </c>
      <c r="I649" s="571"/>
      <c r="J649" s="571"/>
      <c r="K649" s="190"/>
      <c r="L649" s="571"/>
      <c r="M649" s="624"/>
      <c r="N649" s="595"/>
      <c r="O649" s="625"/>
      <c r="P649" s="626"/>
      <c r="Q649" s="627"/>
      <c r="R649" s="558" t="n">
        <f aca="false">SUM(S649,T649,U649,V649)</f>
        <v>0</v>
      </c>
      <c r="S649" s="698"/>
      <c r="T649" s="698"/>
      <c r="U649" s="698"/>
      <c r="V649" s="698"/>
    </row>
    <row r="650" customFormat="false" ht="15.75" hidden="false" customHeight="false" outlineLevel="1" collapsed="false">
      <c r="A650" s="747"/>
      <c r="B650" s="709"/>
      <c r="C650" s="571"/>
      <c r="D650" s="540"/>
      <c r="E650" s="541" t="s">
        <v>1149</v>
      </c>
      <c r="F650" s="541" t="s">
        <v>1064</v>
      </c>
      <c r="G650" s="540"/>
      <c r="H650" s="522" t="s">
        <v>1065</v>
      </c>
      <c r="I650" s="571"/>
      <c r="J650" s="571"/>
      <c r="K650" s="190"/>
      <c r="L650" s="571"/>
      <c r="M650" s="624"/>
      <c r="N650" s="595"/>
      <c r="O650" s="625"/>
      <c r="P650" s="626"/>
      <c r="Q650" s="627"/>
      <c r="R650" s="558" t="n">
        <f aca="false">SUM(S650,T650,U650,V650)</f>
        <v>0</v>
      </c>
      <c r="S650" s="698"/>
      <c r="T650" s="698"/>
      <c r="U650" s="698"/>
      <c r="V650" s="698"/>
    </row>
    <row r="651" customFormat="false" ht="15.75" hidden="false" customHeight="false" outlineLevel="1" collapsed="false">
      <c r="A651" s="747"/>
      <c r="B651" s="709"/>
      <c r="C651" s="571"/>
      <c r="D651" s="540"/>
      <c r="E651" s="541" t="s">
        <v>1149</v>
      </c>
      <c r="F651" s="541" t="s">
        <v>1064</v>
      </c>
      <c r="G651" s="540"/>
      <c r="H651" s="522" t="s">
        <v>1065</v>
      </c>
      <c r="I651" s="571"/>
      <c r="J651" s="571"/>
      <c r="K651" s="190"/>
      <c r="L651" s="571"/>
      <c r="M651" s="624"/>
      <c r="N651" s="595"/>
      <c r="O651" s="625"/>
      <c r="P651" s="626"/>
      <c r="Q651" s="627"/>
      <c r="R651" s="558" t="n">
        <f aca="false">SUM(S651,T651,U651,V651)</f>
        <v>0</v>
      </c>
      <c r="S651" s="698"/>
      <c r="T651" s="698"/>
      <c r="U651" s="698"/>
      <c r="V651" s="698"/>
    </row>
    <row r="652" customFormat="false" ht="15.75" hidden="false" customHeight="false" outlineLevel="1" collapsed="false">
      <c r="A652" s="747"/>
      <c r="B652" s="709"/>
      <c r="C652" s="571"/>
      <c r="D652" s="540"/>
      <c r="E652" s="541" t="s">
        <v>1149</v>
      </c>
      <c r="F652" s="541" t="s">
        <v>1064</v>
      </c>
      <c r="G652" s="540"/>
      <c r="H652" s="522" t="s">
        <v>1065</v>
      </c>
      <c r="I652" s="571"/>
      <c r="J652" s="571"/>
      <c r="K652" s="190"/>
      <c r="L652" s="571"/>
      <c r="M652" s="624"/>
      <c r="N652" s="595"/>
      <c r="O652" s="625"/>
      <c r="P652" s="626"/>
      <c r="Q652" s="627"/>
      <c r="R652" s="558" t="n">
        <f aca="false">SUM(S652,T652,U652,V652)</f>
        <v>0</v>
      </c>
      <c r="S652" s="698"/>
      <c r="T652" s="698"/>
      <c r="U652" s="698"/>
      <c r="V652" s="698"/>
    </row>
    <row r="653" customFormat="false" ht="15.75" hidden="false" customHeight="false" outlineLevel="1" collapsed="false">
      <c r="A653" s="747"/>
      <c r="B653" s="709"/>
      <c r="C653" s="571"/>
      <c r="D653" s="540"/>
      <c r="E653" s="541" t="s">
        <v>1149</v>
      </c>
      <c r="F653" s="541" t="s">
        <v>1064</v>
      </c>
      <c r="G653" s="540"/>
      <c r="H653" s="522" t="s">
        <v>1065</v>
      </c>
      <c r="I653" s="571"/>
      <c r="J653" s="571"/>
      <c r="K653" s="190"/>
      <c r="L653" s="571"/>
      <c r="M653" s="624"/>
      <c r="N653" s="595"/>
      <c r="O653" s="625"/>
      <c r="P653" s="626"/>
      <c r="Q653" s="627"/>
      <c r="R653" s="558" t="n">
        <f aca="false">SUM(S653,T653,U653,V653)</f>
        <v>0</v>
      </c>
      <c r="S653" s="698"/>
      <c r="T653" s="698"/>
      <c r="U653" s="698"/>
      <c r="V653" s="698"/>
    </row>
    <row r="654" s="745" customFormat="true" ht="19.5" hidden="false" customHeight="false" outlineLevel="0" collapsed="false">
      <c r="A654" s="683" t="s">
        <v>1347</v>
      </c>
      <c r="B654" s="684"/>
      <c r="C654" s="684"/>
      <c r="D654" s="684"/>
      <c r="E654" s="684"/>
      <c r="F654" s="684"/>
      <c r="G654" s="684"/>
      <c r="H654" s="773"/>
      <c r="I654" s="773"/>
      <c r="J654" s="773"/>
      <c r="K654" s="795"/>
      <c r="L654" s="796"/>
      <c r="M654" s="797"/>
      <c r="N654" s="690" t="s">
        <v>528</v>
      </c>
      <c r="O654" s="798" t="n">
        <v>244</v>
      </c>
      <c r="P654" s="799" t="n">
        <v>342</v>
      </c>
      <c r="Q654" s="800"/>
      <c r="R654" s="774" t="n">
        <f aca="false">SUM(R655,R658,R667,R661,R664,R670,R675)</f>
        <v>3697675.63</v>
      </c>
      <c r="S654" s="774" t="n">
        <f aca="false">SUM(S655,S658,S667,S661,S664,S670,S675)</f>
        <v>3413217.48</v>
      </c>
      <c r="T654" s="774" t="n">
        <f aca="false">SUM(T655,T658,T667,T661,T664,T670,T675)</f>
        <v>15240</v>
      </c>
      <c r="U654" s="774" t="n">
        <f aca="false">SUM(U655,U658,U667,U661,U664,U670,U675)</f>
        <v>0</v>
      </c>
      <c r="V654" s="774" t="n">
        <f aca="false">SUM(V655,V658,V667,V661,V664,V670,V675)</f>
        <v>269218.15</v>
      </c>
      <c r="AB654" s="801"/>
      <c r="AC654" s="696"/>
      <c r="AD654" s="697"/>
    </row>
    <row r="655" s="196" customFormat="true" ht="15.75" hidden="false" customHeight="true" outlineLevel="1" collapsed="false">
      <c r="A655" s="559" t="s">
        <v>1348</v>
      </c>
      <c r="B655" s="571"/>
      <c r="C655" s="571"/>
      <c r="D655" s="571"/>
      <c r="E655" s="571"/>
      <c r="F655" s="603"/>
      <c r="G655" s="601"/>
      <c r="H655" s="560"/>
      <c r="I655" s="602"/>
      <c r="J655" s="603"/>
      <c r="K655" s="592"/>
      <c r="L655" s="802"/>
      <c r="M655" s="624"/>
      <c r="N655" s="595"/>
      <c r="O655" s="625"/>
      <c r="P655" s="626"/>
      <c r="Q655" s="627"/>
      <c r="R655" s="551" t="n">
        <f aca="false">SUM(S655,T655,U655,V655)</f>
        <v>242109.68</v>
      </c>
      <c r="S655" s="551"/>
      <c r="T655" s="551"/>
      <c r="U655" s="551"/>
      <c r="V655" s="803" t="n">
        <f aca="false">-7890.32+250000</f>
        <v>242109.68</v>
      </c>
      <c r="AB655" s="230" t="n">
        <f aca="false">SUM(AC654,AC706,AC914,AC950)</f>
        <v>0</v>
      </c>
      <c r="AC655" s="303"/>
      <c r="AD655" s="474"/>
    </row>
    <row r="656" s="196" customFormat="true" ht="15.75" hidden="false" customHeight="true" outlineLevel="1" collapsed="false">
      <c r="A656" s="559" t="s">
        <v>1349</v>
      </c>
      <c r="B656" s="541"/>
      <c r="C656" s="541"/>
      <c r="D656" s="601"/>
      <c r="E656" s="541"/>
      <c r="F656" s="603"/>
      <c r="G656" s="601"/>
      <c r="H656" s="560"/>
      <c r="I656" s="602"/>
      <c r="J656" s="603"/>
      <c r="K656" s="804"/>
      <c r="L656" s="805"/>
      <c r="M656" s="554"/>
      <c r="N656" s="701"/>
      <c r="O656" s="557"/>
      <c r="P656" s="556"/>
      <c r="Q656" s="550"/>
      <c r="R656" s="558" t="s">
        <v>34</v>
      </c>
      <c r="S656" s="558" t="s">
        <v>34</v>
      </c>
      <c r="T656" s="558" t="s">
        <v>34</v>
      </c>
      <c r="U656" s="558" t="s">
        <v>34</v>
      </c>
      <c r="V656" s="558" t="s">
        <v>34</v>
      </c>
      <c r="AC656" s="303"/>
      <c r="AD656" s="474"/>
    </row>
    <row r="657" customFormat="false" ht="15.75" hidden="false" customHeight="true" outlineLevel="1" collapsed="false">
      <c r="A657" s="559"/>
      <c r="B657" s="806" t="n">
        <v>0.013</v>
      </c>
      <c r="C657" s="560" t="s">
        <v>1086</v>
      </c>
      <c r="D657" s="807" t="n">
        <f aca="false">G657*4%</f>
        <v>131.44</v>
      </c>
      <c r="E657" s="541" t="s">
        <v>1065</v>
      </c>
      <c r="F657" s="808"/>
      <c r="G657" s="540" t="n">
        <v>3286</v>
      </c>
      <c r="H657" s="541" t="s">
        <v>1065</v>
      </c>
      <c r="I657" s="540" t="n">
        <v>147.85</v>
      </c>
      <c r="J657" s="522" t="s">
        <v>1065</v>
      </c>
      <c r="K657" s="808" t="s">
        <v>1350</v>
      </c>
      <c r="L657" s="809"/>
      <c r="M657" s="554"/>
      <c r="N657" s="701"/>
      <c r="O657" s="557"/>
      <c r="P657" s="556"/>
      <c r="Q657" s="550"/>
      <c r="R657" s="558" t="s">
        <v>34</v>
      </c>
      <c r="S657" s="558" t="s">
        <v>34</v>
      </c>
      <c r="T657" s="558" t="s">
        <v>34</v>
      </c>
      <c r="U657" s="558" t="s">
        <v>34</v>
      </c>
      <c r="V657" s="558" t="s">
        <v>34</v>
      </c>
    </row>
    <row r="658" customFormat="false" ht="15.75" hidden="false" customHeight="true" outlineLevel="1" collapsed="false">
      <c r="A658" s="559"/>
      <c r="B658" s="806"/>
      <c r="C658" s="560"/>
      <c r="D658" s="807"/>
      <c r="E658" s="541"/>
      <c r="F658" s="808"/>
      <c r="G658" s="540"/>
      <c r="H658" s="541"/>
      <c r="I658" s="540" t="n">
        <v>174.18</v>
      </c>
      <c r="J658" s="522" t="s">
        <v>1065</v>
      </c>
      <c r="K658" s="808" t="s">
        <v>1351</v>
      </c>
      <c r="L658" s="809"/>
      <c r="M658" s="624"/>
      <c r="N658" s="595"/>
      <c r="O658" s="625"/>
      <c r="P658" s="626"/>
      <c r="Q658" s="550" t="n">
        <v>5</v>
      </c>
      <c r="R658" s="551" t="n">
        <f aca="false">SUM(S658,T658,U658,V658)</f>
        <v>3413217.48</v>
      </c>
      <c r="S658" s="551" t="n">
        <f aca="false">(I660-G661)/12*Q658-0.02</f>
        <v>3413217.48</v>
      </c>
      <c r="T658" s="551"/>
      <c r="U658" s="551"/>
      <c r="V658" s="551" t="n">
        <f aca="false">G661</f>
        <v>0</v>
      </c>
    </row>
    <row r="659" s="196" customFormat="true" ht="15.75" hidden="false" customHeight="true" outlineLevel="1" collapsed="false">
      <c r="A659" s="559"/>
      <c r="B659" s="806"/>
      <c r="C659" s="560"/>
      <c r="D659" s="807"/>
      <c r="E659" s="541"/>
      <c r="F659" s="808"/>
      <c r="G659" s="810" t="n">
        <v>48</v>
      </c>
      <c r="H659" s="808" t="s">
        <v>1350</v>
      </c>
      <c r="I659" s="540"/>
      <c r="J659" s="522"/>
      <c r="K659" s="808"/>
      <c r="L659" s="809"/>
      <c r="M659" s="554"/>
      <c r="N659" s="701"/>
      <c r="O659" s="557"/>
      <c r="P659" s="556"/>
      <c r="Q659" s="550"/>
      <c r="R659" s="558" t="s">
        <v>34</v>
      </c>
      <c r="S659" s="558" t="s">
        <v>34</v>
      </c>
      <c r="T659" s="558" t="s">
        <v>34</v>
      </c>
      <c r="U659" s="558" t="s">
        <v>34</v>
      </c>
      <c r="V659" s="558" t="s">
        <v>34</v>
      </c>
      <c r="AC659" s="303"/>
      <c r="AD659" s="474"/>
    </row>
    <row r="660" customFormat="false" ht="15.75" hidden="false" customHeight="true" outlineLevel="1" collapsed="false">
      <c r="A660" s="559"/>
      <c r="B660" s="560"/>
      <c r="C660" s="560"/>
      <c r="D660" s="811" t="n">
        <v>175</v>
      </c>
      <c r="E660" s="541" t="s">
        <v>1352</v>
      </c>
      <c r="F660" s="808"/>
      <c r="G660" s="810" t="n">
        <v>228</v>
      </c>
      <c r="H660" s="808" t="s">
        <v>1351</v>
      </c>
      <c r="I660" s="540" t="n">
        <f aca="false">G659*D660*I657+G660*D660*I658</f>
        <v>8191722</v>
      </c>
      <c r="J660" s="522" t="s">
        <v>1065</v>
      </c>
      <c r="K660" s="522"/>
      <c r="L660" s="812"/>
      <c r="M660" s="554"/>
      <c r="N660" s="701"/>
      <c r="O660" s="557"/>
      <c r="P660" s="556"/>
      <c r="Q660" s="550"/>
      <c r="R660" s="558" t="s">
        <v>34</v>
      </c>
      <c r="S660" s="558" t="s">
        <v>34</v>
      </c>
      <c r="T660" s="558" t="s">
        <v>34</v>
      </c>
      <c r="U660" s="558" t="s">
        <v>34</v>
      </c>
      <c r="V660" s="558" t="s">
        <v>34</v>
      </c>
    </row>
    <row r="661" customFormat="false" ht="15.75" hidden="false" customHeight="true" outlineLevel="1" collapsed="false">
      <c r="A661" s="552"/>
      <c r="B661" s="584" t="s">
        <v>1353</v>
      </c>
      <c r="C661" s="813" t="n">
        <f aca="false">C662+C663+C664+C665+C666</f>
        <v>0</v>
      </c>
      <c r="D661" s="541" t="s">
        <v>1346</v>
      </c>
      <c r="E661" s="814"/>
      <c r="F661" s="584" t="s">
        <v>1354</v>
      </c>
      <c r="G661" s="540" t="n">
        <f aca="false">SUM(G662:G666)</f>
        <v>0</v>
      </c>
      <c r="H661" s="541" t="s">
        <v>1065</v>
      </c>
      <c r="I661" s="541"/>
      <c r="J661" s="766"/>
      <c r="K661" s="522"/>
      <c r="L661" s="805"/>
      <c r="M661" s="624"/>
      <c r="N661" s="595"/>
      <c r="O661" s="625"/>
      <c r="P661" s="626"/>
      <c r="Q661" s="627"/>
      <c r="R661" s="551" t="n">
        <f aca="false">SUM(S661,T661,U661,V661)</f>
        <v>0</v>
      </c>
      <c r="S661" s="551"/>
      <c r="T661" s="551"/>
      <c r="U661" s="551"/>
      <c r="V661" s="551"/>
    </row>
    <row r="662" s="196" customFormat="true" ht="15.75" hidden="false" customHeight="true" outlineLevel="1" collapsed="false">
      <c r="A662" s="581" t="s">
        <v>1355</v>
      </c>
      <c r="B662" s="815" t="n">
        <v>0</v>
      </c>
      <c r="C662" s="816"/>
      <c r="D662" s="541" t="s">
        <v>1346</v>
      </c>
      <c r="E662" s="814"/>
      <c r="F662" s="814"/>
      <c r="G662" s="540" t="n">
        <f aca="false">(($G$657*(100%-B662)-$D$657)*(100%-$B$657))*C662/21*$D$660</f>
        <v>0</v>
      </c>
      <c r="H662" s="541" t="s">
        <v>1065</v>
      </c>
      <c r="I662" s="814"/>
      <c r="J662" s="814"/>
      <c r="K662" s="522"/>
      <c r="L662" s="805"/>
      <c r="M662" s="554"/>
      <c r="N662" s="701"/>
      <c r="O662" s="557"/>
      <c r="P662" s="556"/>
      <c r="Q662" s="550"/>
      <c r="R662" s="558" t="s">
        <v>34</v>
      </c>
      <c r="S662" s="558" t="s">
        <v>34</v>
      </c>
      <c r="T662" s="558" t="s">
        <v>34</v>
      </c>
      <c r="U662" s="558" t="s">
        <v>34</v>
      </c>
      <c r="V662" s="558" t="s">
        <v>34</v>
      </c>
      <c r="AC662" s="303"/>
      <c r="AD662" s="474"/>
    </row>
    <row r="663" customFormat="false" ht="15.75" hidden="false" customHeight="true" outlineLevel="1" collapsed="false">
      <c r="A663" s="581" t="s">
        <v>1356</v>
      </c>
      <c r="B663" s="815" t="n">
        <v>0.2</v>
      </c>
      <c r="C663" s="811"/>
      <c r="D663" s="541" t="s">
        <v>1346</v>
      </c>
      <c r="E663" s="814"/>
      <c r="F663" s="814"/>
      <c r="G663" s="540" t="n">
        <f aca="false">(($G$657*(100%-B663)-$D$657)*(100%-$B$657))*C663/21*$D$660</f>
        <v>0</v>
      </c>
      <c r="H663" s="541" t="s">
        <v>1065</v>
      </c>
      <c r="I663" s="814"/>
      <c r="J663" s="766"/>
      <c r="K663" s="522"/>
      <c r="L663" s="805"/>
      <c r="M663" s="554"/>
      <c r="N663" s="701"/>
      <c r="O663" s="557"/>
      <c r="P663" s="556"/>
      <c r="Q663" s="550"/>
      <c r="R663" s="558" t="s">
        <v>34</v>
      </c>
      <c r="S663" s="558" t="s">
        <v>34</v>
      </c>
      <c r="T663" s="558" t="s">
        <v>34</v>
      </c>
      <c r="U663" s="558" t="s">
        <v>34</v>
      </c>
      <c r="V663" s="558" t="s">
        <v>34</v>
      </c>
    </row>
    <row r="664" customFormat="false" ht="15.75" hidden="false" customHeight="true" outlineLevel="1" collapsed="false">
      <c r="A664" s="581" t="s">
        <v>1356</v>
      </c>
      <c r="B664" s="815" t="n">
        <v>0.5</v>
      </c>
      <c r="C664" s="811"/>
      <c r="D664" s="541" t="s">
        <v>1346</v>
      </c>
      <c r="E664" s="814"/>
      <c r="F664" s="814"/>
      <c r="G664" s="540" t="n">
        <f aca="false">(($G$657*(100%-B664)-$D$657)*(100%-$B$657))*C664/21*$D$660</f>
        <v>0</v>
      </c>
      <c r="H664" s="541" t="s">
        <v>1065</v>
      </c>
      <c r="I664" s="814"/>
      <c r="J664" s="766"/>
      <c r="K664" s="541"/>
      <c r="L664" s="805"/>
      <c r="M664" s="624"/>
      <c r="N664" s="595"/>
      <c r="O664" s="625"/>
      <c r="P664" s="626"/>
      <c r="Q664" s="627"/>
      <c r="R664" s="551" t="n">
        <f aca="false">SUM(S664,T664,U664,V664)</f>
        <v>0</v>
      </c>
      <c r="S664" s="551"/>
      <c r="T664" s="551"/>
      <c r="U664" s="551"/>
      <c r="V664" s="551"/>
    </row>
    <row r="665" s="196" customFormat="true" ht="15.75" hidden="false" customHeight="true" outlineLevel="1" collapsed="false">
      <c r="A665" s="581" t="s">
        <v>1356</v>
      </c>
      <c r="B665" s="815" t="n">
        <v>0.6</v>
      </c>
      <c r="C665" s="810"/>
      <c r="D665" s="541" t="s">
        <v>1346</v>
      </c>
      <c r="E665" s="814"/>
      <c r="F665" s="814"/>
      <c r="G665" s="540" t="n">
        <f aca="false">(($G$657*(100%-B665)-$D$657)*(100%-$B$657))*C665/21*$D$660</f>
        <v>0</v>
      </c>
      <c r="H665" s="541" t="s">
        <v>1065</v>
      </c>
      <c r="I665" s="814"/>
      <c r="J665" s="541"/>
      <c r="K665" s="541"/>
      <c r="L665" s="805"/>
      <c r="M665" s="554"/>
      <c r="N665" s="701"/>
      <c r="O665" s="557"/>
      <c r="P665" s="556"/>
      <c r="Q665" s="550"/>
      <c r="R665" s="558" t="s">
        <v>34</v>
      </c>
      <c r="S665" s="558" t="s">
        <v>34</v>
      </c>
      <c r="T665" s="558" t="s">
        <v>34</v>
      </c>
      <c r="U665" s="558" t="s">
        <v>34</v>
      </c>
      <c r="V665" s="558" t="s">
        <v>34</v>
      </c>
      <c r="AC665" s="303"/>
      <c r="AD665" s="474"/>
    </row>
    <row r="666" customFormat="false" ht="15.75" hidden="false" customHeight="true" outlineLevel="1" collapsed="false">
      <c r="A666" s="581" t="s">
        <v>1356</v>
      </c>
      <c r="B666" s="815" t="n">
        <v>1</v>
      </c>
      <c r="C666" s="810"/>
      <c r="D666" s="541" t="s">
        <v>1346</v>
      </c>
      <c r="E666" s="814"/>
      <c r="F666" s="814"/>
      <c r="G666" s="540" t="n">
        <f aca="false">(($G$657*(100%-B666))*(100%-$B$657))*C666/21*$D$657</f>
        <v>0</v>
      </c>
      <c r="H666" s="541" t="s">
        <v>1065</v>
      </c>
      <c r="I666" s="814"/>
      <c r="J666" s="541"/>
      <c r="K666" s="541"/>
      <c r="L666" s="805"/>
      <c r="M666" s="554"/>
      <c r="N666" s="701"/>
      <c r="O666" s="557"/>
      <c r="P666" s="556"/>
      <c r="Q666" s="550"/>
      <c r="R666" s="558" t="s">
        <v>34</v>
      </c>
      <c r="S666" s="558" t="s">
        <v>34</v>
      </c>
      <c r="T666" s="558" t="s">
        <v>34</v>
      </c>
      <c r="U666" s="558" t="s">
        <v>34</v>
      </c>
      <c r="V666" s="558" t="s">
        <v>34</v>
      </c>
    </row>
    <row r="667" customFormat="false" ht="15.75" hidden="false" customHeight="true" outlineLevel="1" collapsed="false">
      <c r="A667" s="559" t="s">
        <v>1357</v>
      </c>
      <c r="B667" s="571"/>
      <c r="C667" s="571"/>
      <c r="D667" s="571"/>
      <c r="E667" s="571"/>
      <c r="F667" s="603"/>
      <c r="G667" s="601"/>
      <c r="H667" s="560"/>
      <c r="I667" s="602"/>
      <c r="J667" s="603"/>
      <c r="K667" s="592"/>
      <c r="L667" s="802"/>
      <c r="M667" s="624"/>
      <c r="N667" s="595"/>
      <c r="O667" s="625"/>
      <c r="P667" s="626"/>
      <c r="Q667" s="627"/>
      <c r="R667" s="551" t="n">
        <f aca="false">SUM(S667,T667,U667,V667)</f>
        <v>3600</v>
      </c>
      <c r="S667" s="551"/>
      <c r="T667" s="551"/>
      <c r="U667" s="551"/>
      <c r="V667" s="551" t="n">
        <f aca="false">V668</f>
        <v>3600</v>
      </c>
    </row>
    <row r="668" s="196" customFormat="true" ht="15.75" hidden="false" customHeight="true" outlineLevel="1" collapsed="false">
      <c r="A668" s="600"/>
      <c r="B668" s="541"/>
      <c r="C668" s="541"/>
      <c r="D668" s="540" t="n">
        <f aca="false">18</f>
        <v>18</v>
      </c>
      <c r="E668" s="541" t="s">
        <v>1149</v>
      </c>
      <c r="F668" s="607" t="s">
        <v>1064</v>
      </c>
      <c r="G668" s="540" t="n">
        <v>200</v>
      </c>
      <c r="H668" s="522" t="s">
        <v>1065</v>
      </c>
      <c r="I668" s="700"/>
      <c r="J668" s="541"/>
      <c r="K668" s="190"/>
      <c r="L668" s="541"/>
      <c r="M668" s="554"/>
      <c r="N668" s="701"/>
      <c r="O668" s="557"/>
      <c r="P668" s="556"/>
      <c r="Q668" s="550"/>
      <c r="R668" s="558" t="s">
        <v>34</v>
      </c>
      <c r="S668" s="558" t="s">
        <v>34</v>
      </c>
      <c r="T668" s="558" t="s">
        <v>34</v>
      </c>
      <c r="U668" s="558" t="s">
        <v>34</v>
      </c>
      <c r="V668" s="779" t="n">
        <f aca="false">D668*G668</f>
        <v>3600</v>
      </c>
      <c r="AC668" s="303"/>
      <c r="AD668" s="474"/>
    </row>
    <row r="669" customFormat="false" ht="15.75" hidden="false" customHeight="true" outlineLevel="1" collapsed="false">
      <c r="A669" s="600"/>
      <c r="B669" s="541"/>
      <c r="C669" s="541"/>
      <c r="D669" s="541"/>
      <c r="E669" s="541"/>
      <c r="F669" s="541"/>
      <c r="G669" s="541"/>
      <c r="H669" s="541"/>
      <c r="I669" s="700"/>
      <c r="J669" s="541"/>
      <c r="K669" s="190"/>
      <c r="L669" s="541"/>
      <c r="M669" s="554"/>
      <c r="N669" s="701"/>
      <c r="O669" s="557"/>
      <c r="P669" s="556"/>
      <c r="Q669" s="550"/>
      <c r="R669" s="558" t="s">
        <v>34</v>
      </c>
      <c r="S669" s="558" t="s">
        <v>34</v>
      </c>
      <c r="T669" s="558" t="s">
        <v>34</v>
      </c>
      <c r="U669" s="558" t="s">
        <v>34</v>
      </c>
      <c r="V669" s="558" t="s">
        <v>34</v>
      </c>
    </row>
    <row r="670" s="669" customFormat="true" ht="15.75" hidden="false" customHeight="true" outlineLevel="1" collapsed="false">
      <c r="A670" s="559" t="s">
        <v>1358</v>
      </c>
      <c r="B670" s="571"/>
      <c r="C670" s="571"/>
      <c r="D670" s="746"/>
      <c r="E670" s="541"/>
      <c r="F670" s="541"/>
      <c r="G670" s="746"/>
      <c r="H670" s="522"/>
      <c r="I670" s="602"/>
      <c r="J670" s="603"/>
      <c r="K670" s="592"/>
      <c r="L670" s="817"/>
      <c r="M670" s="818"/>
      <c r="N670" s="595"/>
      <c r="O670" s="819" t="n">
        <v>244</v>
      </c>
      <c r="P670" s="820" t="n">
        <v>342</v>
      </c>
      <c r="Q670" s="821"/>
      <c r="R670" s="551" t="n">
        <f aca="false">SUM(S670,T670,U670,V670)</f>
        <v>38748.47</v>
      </c>
      <c r="S670" s="551" t="n">
        <f aca="false">SUM(S671:S674)</f>
        <v>0</v>
      </c>
      <c r="T670" s="551" t="n">
        <f aca="false">SUM(T671:T674)</f>
        <v>15240</v>
      </c>
      <c r="U670" s="551" t="n">
        <f aca="false">SUM(U671:U674)</f>
        <v>0</v>
      </c>
      <c r="V670" s="551" t="n">
        <f aca="false">SUM(V671:V674)</f>
        <v>23508.47</v>
      </c>
      <c r="AC670" s="303"/>
      <c r="AD670" s="474"/>
    </row>
    <row r="671" s="669" customFormat="true" ht="15.75" hidden="false" customHeight="true" outlineLevel="1" collapsed="false">
      <c r="A671" s="559"/>
      <c r="B671" s="540" t="n">
        <v>4</v>
      </c>
      <c r="C671" s="541" t="s">
        <v>1359</v>
      </c>
      <c r="D671" s="810" t="n">
        <v>15</v>
      </c>
      <c r="E671" s="541" t="s">
        <v>1346</v>
      </c>
      <c r="F671" s="541" t="s">
        <v>1064</v>
      </c>
      <c r="G671" s="540" t="n">
        <v>254</v>
      </c>
      <c r="H671" s="522" t="s">
        <v>1065</v>
      </c>
      <c r="I671" s="602"/>
      <c r="J671" s="603"/>
      <c r="K671" s="592"/>
      <c r="L671" s="817"/>
      <c r="M671" s="818"/>
      <c r="N671" s="595"/>
      <c r="O671" s="819"/>
      <c r="P671" s="820"/>
      <c r="Q671" s="821"/>
      <c r="R671" s="558" t="n">
        <f aca="false">SUM(S671,T671,U671,V671)</f>
        <v>38748.47</v>
      </c>
      <c r="S671" s="558"/>
      <c r="T671" s="558" t="n">
        <f aca="false">B671*D671*G671</f>
        <v>15240</v>
      </c>
      <c r="U671" s="558"/>
      <c r="V671" s="779" t="n">
        <v>23508.47</v>
      </c>
      <c r="AC671" s="303"/>
      <c r="AD671" s="474"/>
    </row>
    <row r="672" s="669" customFormat="true" ht="15.75" hidden="false" customHeight="true" outlineLevel="1" collapsed="false">
      <c r="A672" s="559"/>
      <c r="B672" s="540" t="n">
        <v>46</v>
      </c>
      <c r="C672" s="541" t="s">
        <v>1359</v>
      </c>
      <c r="D672" s="810" t="n">
        <v>15</v>
      </c>
      <c r="E672" s="541" t="s">
        <v>1346</v>
      </c>
      <c r="F672" s="541" t="s">
        <v>1064</v>
      </c>
      <c r="G672" s="540"/>
      <c r="H672" s="522" t="s">
        <v>1065</v>
      </c>
      <c r="I672" s="602"/>
      <c r="J672" s="603"/>
      <c r="K672" s="592"/>
      <c r="L672" s="817"/>
      <c r="M672" s="818"/>
      <c r="N672" s="595"/>
      <c r="O672" s="819"/>
      <c r="P672" s="820"/>
      <c r="Q672" s="821"/>
      <c r="R672" s="558" t="n">
        <f aca="false">SUM(S672,T672,U672,V672)</f>
        <v>0</v>
      </c>
      <c r="S672" s="558"/>
      <c r="T672" s="558"/>
      <c r="U672" s="558"/>
      <c r="V672" s="558" t="n">
        <f aca="false">B672*D672*G672</f>
        <v>0</v>
      </c>
      <c r="AC672" s="303"/>
      <c r="AD672" s="474"/>
    </row>
    <row r="673" s="669" customFormat="true" ht="15.75" hidden="false" customHeight="true" outlineLevel="1" collapsed="false">
      <c r="A673" s="559"/>
      <c r="B673" s="571"/>
      <c r="C673" s="571"/>
      <c r="D673" s="540"/>
      <c r="E673" s="541"/>
      <c r="F673" s="541"/>
      <c r="G673" s="540"/>
      <c r="H673" s="522"/>
      <c r="I673" s="602"/>
      <c r="J673" s="603"/>
      <c r="K673" s="592"/>
      <c r="L673" s="817"/>
      <c r="M673" s="818"/>
      <c r="N673" s="595"/>
      <c r="O673" s="819"/>
      <c r="P673" s="820"/>
      <c r="Q673" s="821"/>
      <c r="R673" s="558" t="n">
        <f aca="false">SUM(S673,T673,U673,V673)</f>
        <v>0</v>
      </c>
      <c r="S673" s="558"/>
      <c r="T673" s="558"/>
      <c r="U673" s="558"/>
      <c r="V673" s="558"/>
      <c r="AC673" s="303"/>
      <c r="AD673" s="474"/>
    </row>
    <row r="674" s="669" customFormat="true" ht="15.75" hidden="false" customHeight="true" outlineLevel="1" collapsed="false">
      <c r="A674" s="559"/>
      <c r="B674" s="571"/>
      <c r="C674" s="571"/>
      <c r="D674" s="540"/>
      <c r="E674" s="541"/>
      <c r="F674" s="541"/>
      <c r="G674" s="540"/>
      <c r="H674" s="522"/>
      <c r="I674" s="602"/>
      <c r="J674" s="603"/>
      <c r="K674" s="592"/>
      <c r="L674" s="817"/>
      <c r="M674" s="818"/>
      <c r="N674" s="595"/>
      <c r="O674" s="819"/>
      <c r="P674" s="820"/>
      <c r="Q674" s="821"/>
      <c r="R674" s="558" t="n">
        <f aca="false">SUM(S674,T674,U674,V674)</f>
        <v>0</v>
      </c>
      <c r="S674" s="558"/>
      <c r="T674" s="558"/>
      <c r="U674" s="558"/>
      <c r="V674" s="558"/>
      <c r="AC674" s="303"/>
      <c r="AD674" s="474"/>
    </row>
    <row r="675" s="669" customFormat="true" ht="15.75" hidden="false" customHeight="true" outlineLevel="1" collapsed="false">
      <c r="A675" s="559"/>
      <c r="B675" s="571"/>
      <c r="C675" s="571"/>
      <c r="D675" s="540"/>
      <c r="E675" s="541"/>
      <c r="F675" s="541"/>
      <c r="G675" s="540"/>
      <c r="H675" s="522"/>
      <c r="I675" s="602"/>
      <c r="J675" s="603"/>
      <c r="K675" s="592"/>
      <c r="L675" s="817"/>
      <c r="M675" s="818"/>
      <c r="N675" s="595"/>
      <c r="O675" s="819" t="n">
        <v>244</v>
      </c>
      <c r="P675" s="820" t="n">
        <v>343</v>
      </c>
      <c r="Q675" s="821"/>
      <c r="R675" s="551" t="n">
        <f aca="false">SUM(S675,T675,U675,V675)</f>
        <v>0</v>
      </c>
      <c r="S675" s="551" t="n">
        <f aca="false">SUM(S676:S679)</f>
        <v>0</v>
      </c>
      <c r="T675" s="551" t="n">
        <f aca="false">SUM(T676:T679)</f>
        <v>0</v>
      </c>
      <c r="U675" s="551" t="n">
        <f aca="false">SUM(U676:U679)</f>
        <v>0</v>
      </c>
      <c r="V675" s="551" t="n">
        <f aca="false">SUM(V676:V679)</f>
        <v>0</v>
      </c>
      <c r="AC675" s="303"/>
      <c r="AD675" s="474"/>
    </row>
    <row r="676" s="669" customFormat="true" ht="15.75" hidden="false" customHeight="true" outlineLevel="1" collapsed="false">
      <c r="A676" s="559"/>
      <c r="B676" s="571"/>
      <c r="C676" s="571"/>
      <c r="D676" s="540"/>
      <c r="E676" s="541"/>
      <c r="F676" s="541"/>
      <c r="G676" s="540"/>
      <c r="H676" s="522"/>
      <c r="I676" s="602"/>
      <c r="J676" s="603"/>
      <c r="K676" s="592"/>
      <c r="L676" s="817"/>
      <c r="M676" s="818"/>
      <c r="N676" s="595"/>
      <c r="O676" s="819"/>
      <c r="P676" s="820"/>
      <c r="Q676" s="821"/>
      <c r="R676" s="558" t="n">
        <f aca="false">SUM(S676,T676,U676,V676)</f>
        <v>0</v>
      </c>
      <c r="S676" s="558"/>
      <c r="T676" s="558"/>
      <c r="U676" s="558"/>
      <c r="V676" s="558"/>
      <c r="AC676" s="303"/>
      <c r="AD676" s="474"/>
    </row>
    <row r="677" s="669" customFormat="true" ht="15.75" hidden="false" customHeight="true" outlineLevel="1" collapsed="false">
      <c r="A677" s="559"/>
      <c r="B677" s="571"/>
      <c r="C677" s="571"/>
      <c r="D677" s="540"/>
      <c r="E677" s="541"/>
      <c r="F677" s="541"/>
      <c r="G677" s="540"/>
      <c r="H677" s="522"/>
      <c r="I677" s="602"/>
      <c r="J677" s="603"/>
      <c r="K677" s="592"/>
      <c r="L677" s="817"/>
      <c r="M677" s="818"/>
      <c r="N677" s="595"/>
      <c r="O677" s="819"/>
      <c r="P677" s="820"/>
      <c r="Q677" s="821"/>
      <c r="R677" s="558" t="n">
        <f aca="false">SUM(S677,T677,U677,V677)</f>
        <v>0</v>
      </c>
      <c r="S677" s="558"/>
      <c r="T677" s="558"/>
      <c r="U677" s="558"/>
      <c r="V677" s="558"/>
      <c r="AC677" s="303"/>
      <c r="AD677" s="474"/>
    </row>
    <row r="678" s="669" customFormat="true" ht="15.75" hidden="false" customHeight="true" outlineLevel="1" collapsed="false">
      <c r="A678" s="559"/>
      <c r="B678" s="571"/>
      <c r="C678" s="571"/>
      <c r="D678" s="540"/>
      <c r="E678" s="541"/>
      <c r="F678" s="541"/>
      <c r="G678" s="540"/>
      <c r="H678" s="522"/>
      <c r="I678" s="602"/>
      <c r="J678" s="603"/>
      <c r="K678" s="592"/>
      <c r="L678" s="817"/>
      <c r="M678" s="818"/>
      <c r="N678" s="595"/>
      <c r="O678" s="819"/>
      <c r="P678" s="820"/>
      <c r="Q678" s="821"/>
      <c r="R678" s="558" t="n">
        <f aca="false">SUM(S678,T678,U678,V678)</f>
        <v>0</v>
      </c>
      <c r="S678" s="558"/>
      <c r="T678" s="558"/>
      <c r="U678" s="558"/>
      <c r="V678" s="558"/>
      <c r="AC678" s="303"/>
      <c r="AD678" s="474"/>
    </row>
    <row r="679" s="669" customFormat="true" ht="15.75" hidden="false" customHeight="true" outlineLevel="1" collapsed="false">
      <c r="A679" s="559"/>
      <c r="B679" s="571"/>
      <c r="C679" s="571"/>
      <c r="D679" s="540"/>
      <c r="E679" s="541"/>
      <c r="F679" s="607"/>
      <c r="G679" s="540"/>
      <c r="H679" s="522"/>
      <c r="I679" s="602"/>
      <c r="J679" s="603"/>
      <c r="K679" s="592"/>
      <c r="L679" s="817"/>
      <c r="M679" s="818"/>
      <c r="N679" s="595"/>
      <c r="O679" s="819"/>
      <c r="P679" s="820"/>
      <c r="Q679" s="821"/>
      <c r="R679" s="558" t="n">
        <f aca="false">SUM(S679,T679,U679,V679)</f>
        <v>0</v>
      </c>
      <c r="S679" s="558"/>
      <c r="T679" s="558"/>
      <c r="U679" s="558"/>
      <c r="V679" s="558"/>
      <c r="AC679" s="303"/>
      <c r="AD679" s="474"/>
    </row>
    <row r="680" customFormat="false" ht="15.75" hidden="false" customHeight="false" outlineLevel="0" collapsed="false">
      <c r="A680" s="570" t="s">
        <v>1360</v>
      </c>
      <c r="B680" s="571"/>
      <c r="C680" s="571"/>
      <c r="D680" s="571"/>
      <c r="E680" s="571"/>
      <c r="F680" s="603"/>
      <c r="G680" s="601"/>
      <c r="H680" s="560"/>
      <c r="I680" s="602"/>
      <c r="J680" s="603"/>
      <c r="K680" s="592"/>
      <c r="L680" s="711"/>
      <c r="M680" s="794"/>
      <c r="N680" s="595"/>
      <c r="O680" s="819" t="n">
        <v>244</v>
      </c>
      <c r="P680" s="820"/>
      <c r="Q680" s="821"/>
      <c r="R680" s="551" t="n">
        <f aca="false">SUM(R681)</f>
        <v>0</v>
      </c>
      <c r="S680" s="551" t="n">
        <f aca="false">SUM(S681)</f>
        <v>0</v>
      </c>
      <c r="T680" s="551" t="n">
        <f aca="false">SUM(T681)</f>
        <v>0</v>
      </c>
      <c r="U680" s="551" t="n">
        <f aca="false">SUM(U681)</f>
        <v>0</v>
      </c>
      <c r="V680" s="551" t="n">
        <f aca="false">SUM(V681)</f>
        <v>0</v>
      </c>
    </row>
    <row r="681" s="196" customFormat="true" ht="15.75" hidden="false" customHeight="false" outlineLevel="0" collapsed="false">
      <c r="A681" s="559" t="s">
        <v>1361</v>
      </c>
      <c r="B681" s="560"/>
      <c r="C681" s="560"/>
      <c r="D681" s="560"/>
      <c r="E681" s="560"/>
      <c r="F681" s="603"/>
      <c r="G681" s="601"/>
      <c r="H681" s="560"/>
      <c r="I681" s="602"/>
      <c r="J681" s="603"/>
      <c r="K681" s="560"/>
      <c r="L681" s="560"/>
      <c r="M681" s="561"/>
      <c r="N681" s="707" t="s">
        <v>528</v>
      </c>
      <c r="O681" s="822" t="n">
        <v>244</v>
      </c>
      <c r="P681" s="823" t="n">
        <v>345</v>
      </c>
      <c r="Q681" s="824"/>
      <c r="R681" s="551" t="n">
        <f aca="false">SUM(R682:R704)</f>
        <v>0</v>
      </c>
      <c r="S681" s="551" t="n">
        <f aca="false">SUM(S682:S704)</f>
        <v>0</v>
      </c>
      <c r="T681" s="551" t="n">
        <f aca="false">SUM(T682:T704)</f>
        <v>0</v>
      </c>
      <c r="U681" s="551" t="n">
        <f aca="false">SUM(U682:U704)</f>
        <v>0</v>
      </c>
      <c r="V681" s="551" t="n">
        <f aca="false">SUM(V682:V704)</f>
        <v>0</v>
      </c>
      <c r="AC681" s="303"/>
      <c r="AD681" s="474"/>
    </row>
    <row r="682" customFormat="false" ht="15.75" hidden="false" customHeight="false" outlineLevel="1" collapsed="false">
      <c r="A682" s="552"/>
      <c r="B682" s="716"/>
      <c r="C682" s="584"/>
      <c r="D682" s="540"/>
      <c r="E682" s="541" t="s">
        <v>1149</v>
      </c>
      <c r="F682" s="541" t="s">
        <v>1064</v>
      </c>
      <c r="G682" s="540"/>
      <c r="H682" s="522" t="s">
        <v>1065</v>
      </c>
      <c r="I682" s="541"/>
      <c r="J682" s="541"/>
      <c r="K682" s="541"/>
      <c r="L682" s="731"/>
      <c r="M682" s="735"/>
      <c r="N682" s="736"/>
      <c r="O682" s="557"/>
      <c r="P682" s="556"/>
      <c r="Q682" s="550"/>
      <c r="R682" s="558" t="n">
        <f aca="false">SUM(S682,T682,U682,V682)</f>
        <v>0</v>
      </c>
      <c r="S682" s="698"/>
      <c r="T682" s="558"/>
      <c r="U682" s="558"/>
      <c r="V682" s="558"/>
    </row>
    <row r="683" customFormat="false" ht="15.75" hidden="false" customHeight="false" outlineLevel="1" collapsed="false">
      <c r="A683" s="552"/>
      <c r="B683" s="716"/>
      <c r="C683" s="584"/>
      <c r="D683" s="540"/>
      <c r="E683" s="541" t="s">
        <v>1362</v>
      </c>
      <c r="F683" s="541" t="s">
        <v>1064</v>
      </c>
      <c r="G683" s="540"/>
      <c r="H683" s="522" t="s">
        <v>1065</v>
      </c>
      <c r="I683" s="541"/>
      <c r="J683" s="541"/>
      <c r="K683" s="541"/>
      <c r="L683" s="731"/>
      <c r="M683" s="735"/>
      <c r="N683" s="736"/>
      <c r="O683" s="557"/>
      <c r="P683" s="556"/>
      <c r="Q683" s="550"/>
      <c r="R683" s="558" t="n">
        <f aca="false">SUM(S683,T683,U683,V683)</f>
        <v>0</v>
      </c>
      <c r="S683" s="698"/>
      <c r="T683" s="558"/>
      <c r="U683" s="558"/>
      <c r="V683" s="558"/>
    </row>
    <row r="684" customFormat="false" ht="15.75" hidden="false" customHeight="false" outlineLevel="1" collapsed="false">
      <c r="A684" s="552"/>
      <c r="B684" s="716"/>
      <c r="C684" s="584"/>
      <c r="D684" s="540"/>
      <c r="E684" s="541" t="s">
        <v>1362</v>
      </c>
      <c r="F684" s="541" t="s">
        <v>1064</v>
      </c>
      <c r="G684" s="540"/>
      <c r="H684" s="522" t="s">
        <v>1065</v>
      </c>
      <c r="I684" s="541"/>
      <c r="J684" s="541"/>
      <c r="K684" s="541"/>
      <c r="L684" s="731"/>
      <c r="M684" s="735"/>
      <c r="N684" s="736"/>
      <c r="O684" s="557"/>
      <c r="P684" s="556"/>
      <c r="Q684" s="550"/>
      <c r="R684" s="558" t="n">
        <f aca="false">SUM(S684,T684,U684,V684)</f>
        <v>0</v>
      </c>
      <c r="S684" s="698"/>
      <c r="T684" s="558"/>
      <c r="U684" s="558"/>
      <c r="V684" s="558"/>
    </row>
    <row r="685" customFormat="false" ht="15.75" hidden="false" customHeight="false" outlineLevel="1" collapsed="false">
      <c r="A685" s="552"/>
      <c r="B685" s="716"/>
      <c r="C685" s="584"/>
      <c r="D685" s="540"/>
      <c r="E685" s="541" t="s">
        <v>1149</v>
      </c>
      <c r="F685" s="541" t="s">
        <v>1064</v>
      </c>
      <c r="G685" s="540"/>
      <c r="H685" s="522" t="s">
        <v>1065</v>
      </c>
      <c r="I685" s="541"/>
      <c r="J685" s="541"/>
      <c r="K685" s="541"/>
      <c r="L685" s="731"/>
      <c r="M685" s="735"/>
      <c r="N685" s="736"/>
      <c r="O685" s="557"/>
      <c r="P685" s="556"/>
      <c r="Q685" s="550"/>
      <c r="R685" s="558" t="n">
        <f aca="false">SUM(S685,T685,U685,V685)</f>
        <v>0</v>
      </c>
      <c r="S685" s="698"/>
      <c r="T685" s="558"/>
      <c r="U685" s="558"/>
      <c r="V685" s="558"/>
    </row>
    <row r="686" customFormat="false" ht="15.75" hidden="false" customHeight="false" outlineLevel="1" collapsed="false">
      <c r="A686" s="552"/>
      <c r="B686" s="716"/>
      <c r="C686" s="584"/>
      <c r="D686" s="540"/>
      <c r="E686" s="541" t="s">
        <v>1149</v>
      </c>
      <c r="F686" s="541" t="s">
        <v>1064</v>
      </c>
      <c r="G686" s="540"/>
      <c r="H686" s="522" t="s">
        <v>1065</v>
      </c>
      <c r="I686" s="541"/>
      <c r="J686" s="541"/>
      <c r="K686" s="541"/>
      <c r="L686" s="731"/>
      <c r="M686" s="735"/>
      <c r="N686" s="736"/>
      <c r="O686" s="557"/>
      <c r="P686" s="556"/>
      <c r="Q686" s="550"/>
      <c r="R686" s="558" t="n">
        <f aca="false">SUM(S686,T686,U686,V686)</f>
        <v>0</v>
      </c>
      <c r="S686" s="698"/>
      <c r="T686" s="558"/>
      <c r="U686" s="558"/>
      <c r="V686" s="558"/>
    </row>
    <row r="687" customFormat="false" ht="15.75" hidden="false" customHeight="false" outlineLevel="1" collapsed="false">
      <c r="A687" s="552"/>
      <c r="B687" s="716"/>
      <c r="C687" s="584"/>
      <c r="D687" s="540"/>
      <c r="E687" s="541" t="s">
        <v>1149</v>
      </c>
      <c r="F687" s="541" t="s">
        <v>1064</v>
      </c>
      <c r="G687" s="540"/>
      <c r="H687" s="522" t="s">
        <v>1065</v>
      </c>
      <c r="I687" s="541"/>
      <c r="J687" s="541"/>
      <c r="K687" s="541"/>
      <c r="L687" s="731"/>
      <c r="M687" s="735"/>
      <c r="N687" s="736"/>
      <c r="O687" s="557"/>
      <c r="P687" s="556"/>
      <c r="Q687" s="550"/>
      <c r="R687" s="558" t="n">
        <f aca="false">SUM(S687,T687,U687,V687)</f>
        <v>0</v>
      </c>
      <c r="S687" s="698"/>
      <c r="T687" s="558"/>
      <c r="U687" s="558"/>
      <c r="V687" s="558"/>
    </row>
    <row r="688" customFormat="false" ht="15.75" hidden="false" customHeight="false" outlineLevel="1" collapsed="false">
      <c r="A688" s="552"/>
      <c r="B688" s="755"/>
      <c r="C688" s="584"/>
      <c r="D688" s="540"/>
      <c r="E688" s="541" t="s">
        <v>1362</v>
      </c>
      <c r="F688" s="541" t="s">
        <v>1064</v>
      </c>
      <c r="G688" s="540"/>
      <c r="H688" s="522" t="s">
        <v>1065</v>
      </c>
      <c r="I688" s="541"/>
      <c r="J688" s="568"/>
      <c r="K688" s="541"/>
      <c r="L688" s="541"/>
      <c r="M688" s="554"/>
      <c r="N688" s="701"/>
      <c r="O688" s="557"/>
      <c r="P688" s="556"/>
      <c r="Q688" s="550"/>
      <c r="R688" s="558" t="n">
        <f aca="false">SUM(S688,T688,U688,V688)</f>
        <v>0</v>
      </c>
      <c r="S688" s="558"/>
      <c r="T688" s="558"/>
      <c r="U688" s="558"/>
      <c r="V688" s="558"/>
    </row>
    <row r="689" customFormat="false" ht="15.75" hidden="false" customHeight="false" outlineLevel="1" collapsed="false">
      <c r="A689" s="552"/>
      <c r="B689" s="755"/>
      <c r="C689" s="584"/>
      <c r="D689" s="540"/>
      <c r="E689" s="541" t="s">
        <v>1362</v>
      </c>
      <c r="F689" s="541" t="s">
        <v>1064</v>
      </c>
      <c r="G689" s="540"/>
      <c r="H689" s="522" t="s">
        <v>1065</v>
      </c>
      <c r="I689" s="541"/>
      <c r="J689" s="568"/>
      <c r="K689" s="541"/>
      <c r="L689" s="541"/>
      <c r="M689" s="554"/>
      <c r="N689" s="701"/>
      <c r="O689" s="557"/>
      <c r="P689" s="556"/>
      <c r="Q689" s="550"/>
      <c r="R689" s="558" t="n">
        <f aca="false">SUM(S689,T689,U689,V689)</f>
        <v>0</v>
      </c>
      <c r="S689" s="558"/>
      <c r="T689" s="558"/>
      <c r="U689" s="558"/>
      <c r="V689" s="558"/>
    </row>
    <row r="690" customFormat="false" ht="15.75" hidden="false" customHeight="false" outlineLevel="1" collapsed="false">
      <c r="A690" s="552"/>
      <c r="B690" s="752"/>
      <c r="C690" s="584"/>
      <c r="D690" s="540"/>
      <c r="E690" s="541" t="s">
        <v>1149</v>
      </c>
      <c r="F690" s="541" t="s">
        <v>1064</v>
      </c>
      <c r="G690" s="540"/>
      <c r="H690" s="522" t="s">
        <v>1065</v>
      </c>
      <c r="I690" s="541"/>
      <c r="J690" s="568"/>
      <c r="K690" s="541"/>
      <c r="L690" s="541"/>
      <c r="M690" s="554"/>
      <c r="N690" s="701"/>
      <c r="O690" s="557"/>
      <c r="P690" s="556"/>
      <c r="Q690" s="550"/>
      <c r="R690" s="558" t="n">
        <f aca="false">SUM(S690,T690,U690,V690)</f>
        <v>0</v>
      </c>
      <c r="S690" s="558"/>
      <c r="T690" s="558"/>
      <c r="U690" s="558"/>
      <c r="V690" s="558"/>
    </row>
    <row r="691" customFormat="false" ht="15.75" hidden="false" customHeight="false" outlineLevel="1" collapsed="false">
      <c r="A691" s="552"/>
      <c r="B691" s="752"/>
      <c r="C691" s="584"/>
      <c r="D691" s="540"/>
      <c r="E691" s="541" t="s">
        <v>1149</v>
      </c>
      <c r="F691" s="541" t="s">
        <v>1064</v>
      </c>
      <c r="G691" s="540"/>
      <c r="H691" s="522" t="s">
        <v>1065</v>
      </c>
      <c r="I691" s="541"/>
      <c r="J691" s="568"/>
      <c r="K691" s="541"/>
      <c r="L691" s="541"/>
      <c r="M691" s="554"/>
      <c r="N691" s="701"/>
      <c r="O691" s="557"/>
      <c r="P691" s="556"/>
      <c r="Q691" s="550"/>
      <c r="R691" s="558" t="n">
        <f aca="false">SUM(S691,T691,U691,V691)</f>
        <v>0</v>
      </c>
      <c r="S691" s="558"/>
      <c r="T691" s="558"/>
      <c r="U691" s="558"/>
      <c r="V691" s="558"/>
    </row>
    <row r="692" customFormat="false" ht="15.75" hidden="false" customHeight="false" outlineLevel="1" collapsed="false">
      <c r="A692" s="552"/>
      <c r="B692" s="752"/>
      <c r="C692" s="584"/>
      <c r="D692" s="540"/>
      <c r="E692" s="541" t="s">
        <v>1149</v>
      </c>
      <c r="F692" s="541" t="s">
        <v>1064</v>
      </c>
      <c r="G692" s="540"/>
      <c r="H692" s="522" t="s">
        <v>1065</v>
      </c>
      <c r="I692" s="541"/>
      <c r="J692" s="568"/>
      <c r="K692" s="541"/>
      <c r="L692" s="541"/>
      <c r="M692" s="554"/>
      <c r="N692" s="701"/>
      <c r="O692" s="557"/>
      <c r="P692" s="556"/>
      <c r="Q692" s="550"/>
      <c r="R692" s="558" t="n">
        <f aca="false">SUM(S692,T692,U692,V692)</f>
        <v>0</v>
      </c>
      <c r="S692" s="558"/>
      <c r="T692" s="558"/>
      <c r="U692" s="558"/>
      <c r="V692" s="558"/>
    </row>
    <row r="693" customFormat="false" ht="15.75" hidden="false" customHeight="false" outlineLevel="1" collapsed="false">
      <c r="A693" s="552"/>
      <c r="B693" s="752"/>
      <c r="C693" s="584"/>
      <c r="D693" s="540"/>
      <c r="E693" s="541" t="s">
        <v>1149</v>
      </c>
      <c r="F693" s="541" t="s">
        <v>1064</v>
      </c>
      <c r="G693" s="540"/>
      <c r="H693" s="522" t="s">
        <v>1065</v>
      </c>
      <c r="I693" s="541"/>
      <c r="J693" s="568"/>
      <c r="K693" s="541"/>
      <c r="L693" s="541"/>
      <c r="M693" s="554"/>
      <c r="N693" s="701"/>
      <c r="O693" s="557"/>
      <c r="P693" s="556"/>
      <c r="Q693" s="550"/>
      <c r="R693" s="558" t="n">
        <f aca="false">SUM(S693,T693,U693,V693)</f>
        <v>0</v>
      </c>
      <c r="S693" s="558"/>
      <c r="T693" s="558"/>
      <c r="U693" s="558"/>
      <c r="V693" s="558"/>
    </row>
    <row r="694" customFormat="false" ht="15.75" hidden="false" customHeight="false" outlineLevel="1" collapsed="false">
      <c r="A694" s="552"/>
      <c r="B694" s="752"/>
      <c r="C694" s="584"/>
      <c r="D694" s="540"/>
      <c r="E694" s="541" t="s">
        <v>1149</v>
      </c>
      <c r="F694" s="541" t="s">
        <v>1064</v>
      </c>
      <c r="G694" s="540"/>
      <c r="H694" s="522" t="s">
        <v>1065</v>
      </c>
      <c r="I694" s="541"/>
      <c r="J694" s="568"/>
      <c r="K694" s="541"/>
      <c r="L694" s="541"/>
      <c r="M694" s="554"/>
      <c r="N694" s="701"/>
      <c r="O694" s="557"/>
      <c r="P694" s="556"/>
      <c r="Q694" s="550"/>
      <c r="R694" s="558" t="n">
        <f aca="false">SUM(S694,T694,U694,V694)</f>
        <v>0</v>
      </c>
      <c r="S694" s="558"/>
      <c r="T694" s="558"/>
      <c r="U694" s="558"/>
      <c r="V694" s="558"/>
    </row>
    <row r="695" customFormat="false" ht="15.75" hidden="false" customHeight="false" outlineLevel="1" collapsed="false">
      <c r="A695" s="552"/>
      <c r="B695" s="752"/>
      <c r="C695" s="584"/>
      <c r="D695" s="540"/>
      <c r="E695" s="541" t="s">
        <v>1149</v>
      </c>
      <c r="F695" s="541" t="s">
        <v>1064</v>
      </c>
      <c r="G695" s="540"/>
      <c r="H695" s="522" t="s">
        <v>1065</v>
      </c>
      <c r="I695" s="541"/>
      <c r="J695" s="568"/>
      <c r="K695" s="541"/>
      <c r="L695" s="541"/>
      <c r="M695" s="554"/>
      <c r="N695" s="701"/>
      <c r="O695" s="557"/>
      <c r="P695" s="556"/>
      <c r="Q695" s="550"/>
      <c r="R695" s="558" t="n">
        <f aca="false">SUM(S695,T695,U695,V695)</f>
        <v>0</v>
      </c>
      <c r="S695" s="558"/>
      <c r="T695" s="558"/>
      <c r="U695" s="558"/>
      <c r="V695" s="558"/>
    </row>
    <row r="696" customFormat="false" ht="15.75" hidden="false" customHeight="false" outlineLevel="1" collapsed="false">
      <c r="A696" s="552"/>
      <c r="B696" s="752"/>
      <c r="C696" s="584"/>
      <c r="D696" s="540"/>
      <c r="E696" s="541" t="s">
        <v>1149</v>
      </c>
      <c r="F696" s="541" t="s">
        <v>1064</v>
      </c>
      <c r="G696" s="540"/>
      <c r="H696" s="522" t="s">
        <v>1065</v>
      </c>
      <c r="I696" s="541"/>
      <c r="J696" s="568"/>
      <c r="K696" s="541"/>
      <c r="L696" s="541"/>
      <c r="M696" s="554"/>
      <c r="N696" s="701"/>
      <c r="O696" s="557"/>
      <c r="P696" s="556"/>
      <c r="Q696" s="550"/>
      <c r="R696" s="558" t="n">
        <f aca="false">SUM(S696,T696,U696,V696)</f>
        <v>0</v>
      </c>
      <c r="S696" s="558"/>
      <c r="T696" s="558"/>
      <c r="U696" s="558"/>
      <c r="V696" s="558"/>
    </row>
    <row r="697" customFormat="false" ht="15.75" hidden="false" customHeight="false" outlineLevel="1" collapsed="false">
      <c r="A697" s="552"/>
      <c r="B697" s="752"/>
      <c r="C697" s="584"/>
      <c r="D697" s="540"/>
      <c r="E697" s="541" t="s">
        <v>1149</v>
      </c>
      <c r="F697" s="541" t="s">
        <v>1064</v>
      </c>
      <c r="G697" s="540"/>
      <c r="H697" s="522" t="s">
        <v>1065</v>
      </c>
      <c r="I697" s="541"/>
      <c r="J697" s="568"/>
      <c r="K697" s="541"/>
      <c r="L697" s="541"/>
      <c r="M697" s="554"/>
      <c r="N697" s="701"/>
      <c r="O697" s="557"/>
      <c r="P697" s="556"/>
      <c r="Q697" s="550"/>
      <c r="R697" s="558" t="n">
        <f aca="false">SUM(S697,T697,U697,V697)</f>
        <v>0</v>
      </c>
      <c r="S697" s="558"/>
      <c r="T697" s="558"/>
      <c r="U697" s="558"/>
      <c r="V697" s="558"/>
    </row>
    <row r="698" customFormat="false" ht="15.75" hidden="false" customHeight="false" outlineLevel="1" collapsed="false">
      <c r="A698" s="552"/>
      <c r="B698" s="752"/>
      <c r="C698" s="584"/>
      <c r="D698" s="540"/>
      <c r="E698" s="541" t="s">
        <v>1149</v>
      </c>
      <c r="F698" s="541" t="s">
        <v>1064</v>
      </c>
      <c r="G698" s="540"/>
      <c r="H698" s="522" t="s">
        <v>1065</v>
      </c>
      <c r="I698" s="541"/>
      <c r="J698" s="568"/>
      <c r="K698" s="541"/>
      <c r="L698" s="541"/>
      <c r="M698" s="554"/>
      <c r="N698" s="701"/>
      <c r="O698" s="557"/>
      <c r="P698" s="556"/>
      <c r="Q698" s="550"/>
      <c r="R698" s="558" t="n">
        <f aca="false">SUM(S698,T698,U698,V698)</f>
        <v>0</v>
      </c>
      <c r="S698" s="558"/>
      <c r="T698" s="558"/>
      <c r="U698" s="558"/>
      <c r="V698" s="558"/>
    </row>
    <row r="699" customFormat="false" ht="15.75" hidden="false" customHeight="false" outlineLevel="1" collapsed="false">
      <c r="A699" s="552"/>
      <c r="B699" s="752"/>
      <c r="C699" s="584"/>
      <c r="D699" s="540"/>
      <c r="E699" s="541" t="s">
        <v>1149</v>
      </c>
      <c r="F699" s="541" t="s">
        <v>1064</v>
      </c>
      <c r="G699" s="540"/>
      <c r="H699" s="522" t="s">
        <v>1065</v>
      </c>
      <c r="I699" s="541"/>
      <c r="J699" s="568"/>
      <c r="K699" s="541"/>
      <c r="L699" s="541"/>
      <c r="M699" s="554"/>
      <c r="N699" s="701"/>
      <c r="O699" s="557"/>
      <c r="P699" s="556"/>
      <c r="Q699" s="550"/>
      <c r="R699" s="558" t="n">
        <f aca="false">SUM(S699,T699,U699,V699)</f>
        <v>0</v>
      </c>
      <c r="S699" s="558"/>
      <c r="T699" s="558"/>
      <c r="U699" s="558"/>
      <c r="V699" s="558"/>
    </row>
    <row r="700" customFormat="false" ht="15.75" hidden="false" customHeight="false" outlineLevel="1" collapsed="false">
      <c r="A700" s="552"/>
      <c r="B700" s="752"/>
      <c r="C700" s="584"/>
      <c r="D700" s="540"/>
      <c r="E700" s="541" t="s">
        <v>1149</v>
      </c>
      <c r="F700" s="541" t="s">
        <v>1064</v>
      </c>
      <c r="G700" s="540"/>
      <c r="H700" s="522" t="s">
        <v>1065</v>
      </c>
      <c r="I700" s="541"/>
      <c r="J700" s="568"/>
      <c r="K700" s="541"/>
      <c r="L700" s="541"/>
      <c r="M700" s="554"/>
      <c r="N700" s="701"/>
      <c r="O700" s="557"/>
      <c r="P700" s="556"/>
      <c r="Q700" s="550"/>
      <c r="R700" s="558" t="n">
        <f aca="false">SUM(S700,T700,U700,V700)</f>
        <v>0</v>
      </c>
      <c r="S700" s="558"/>
      <c r="T700" s="558"/>
      <c r="U700" s="558"/>
      <c r="V700" s="558"/>
    </row>
    <row r="701" customFormat="false" ht="15.75" hidden="false" customHeight="false" outlineLevel="1" collapsed="false">
      <c r="A701" s="552"/>
      <c r="B701" s="752"/>
      <c r="C701" s="584"/>
      <c r="D701" s="540"/>
      <c r="E701" s="541" t="s">
        <v>1149</v>
      </c>
      <c r="F701" s="541" t="s">
        <v>1064</v>
      </c>
      <c r="G701" s="540"/>
      <c r="H701" s="522" t="s">
        <v>1065</v>
      </c>
      <c r="I701" s="541"/>
      <c r="J701" s="568"/>
      <c r="K701" s="541"/>
      <c r="L701" s="541"/>
      <c r="M701" s="554"/>
      <c r="N701" s="701"/>
      <c r="O701" s="557"/>
      <c r="P701" s="556"/>
      <c r="Q701" s="550"/>
      <c r="R701" s="558" t="n">
        <f aca="false">SUM(S701,T701,U701,V701)</f>
        <v>0</v>
      </c>
      <c r="S701" s="558"/>
      <c r="T701" s="558"/>
      <c r="U701" s="558"/>
      <c r="V701" s="558"/>
    </row>
    <row r="702" customFormat="false" ht="15.75" hidden="false" customHeight="false" outlineLevel="1" collapsed="false">
      <c r="A702" s="552"/>
      <c r="B702" s="752"/>
      <c r="C702" s="584"/>
      <c r="D702" s="540"/>
      <c r="E702" s="541" t="s">
        <v>1149</v>
      </c>
      <c r="F702" s="541" t="s">
        <v>1064</v>
      </c>
      <c r="G702" s="540"/>
      <c r="H702" s="522" t="s">
        <v>1065</v>
      </c>
      <c r="I702" s="541"/>
      <c r="J702" s="568"/>
      <c r="K702" s="541"/>
      <c r="L702" s="541"/>
      <c r="M702" s="554"/>
      <c r="N702" s="701"/>
      <c r="O702" s="557"/>
      <c r="P702" s="556"/>
      <c r="Q702" s="550"/>
      <c r="R702" s="558" t="n">
        <f aca="false">SUM(S702,T702,U702,V702)</f>
        <v>0</v>
      </c>
      <c r="S702" s="558"/>
      <c r="T702" s="558"/>
      <c r="U702" s="558"/>
      <c r="V702" s="558"/>
    </row>
    <row r="703" customFormat="false" ht="15.75" hidden="false" customHeight="false" outlineLevel="1" collapsed="false">
      <c r="A703" s="552"/>
      <c r="B703" s="752"/>
      <c r="C703" s="584"/>
      <c r="D703" s="540"/>
      <c r="E703" s="541" t="s">
        <v>1149</v>
      </c>
      <c r="F703" s="541" t="s">
        <v>1064</v>
      </c>
      <c r="G703" s="540"/>
      <c r="H703" s="522" t="s">
        <v>1065</v>
      </c>
      <c r="I703" s="541"/>
      <c r="J703" s="568"/>
      <c r="K703" s="541"/>
      <c r="L703" s="541"/>
      <c r="M703" s="554"/>
      <c r="N703" s="701"/>
      <c r="O703" s="557"/>
      <c r="P703" s="556"/>
      <c r="Q703" s="550"/>
      <c r="R703" s="558" t="n">
        <f aca="false">SUM(S703,T703,U703,V703)</f>
        <v>0</v>
      </c>
      <c r="S703" s="558"/>
      <c r="T703" s="558"/>
      <c r="U703" s="558"/>
      <c r="V703" s="558"/>
    </row>
    <row r="704" customFormat="false" ht="15.75" hidden="false" customHeight="false" outlineLevel="1" collapsed="false">
      <c r="A704" s="552"/>
      <c r="B704" s="752"/>
      <c r="C704" s="584"/>
      <c r="D704" s="540"/>
      <c r="E704" s="541" t="s">
        <v>1149</v>
      </c>
      <c r="F704" s="541" t="s">
        <v>1064</v>
      </c>
      <c r="G704" s="540"/>
      <c r="H704" s="522" t="s">
        <v>1065</v>
      </c>
      <c r="I704" s="541"/>
      <c r="J704" s="568"/>
      <c r="K704" s="541"/>
      <c r="L704" s="541"/>
      <c r="M704" s="554"/>
      <c r="N704" s="701"/>
      <c r="O704" s="557"/>
      <c r="P704" s="556"/>
      <c r="Q704" s="550"/>
      <c r="R704" s="558" t="n">
        <f aca="false">SUM(S704,T704,U704,V704)</f>
        <v>0</v>
      </c>
      <c r="S704" s="558"/>
      <c r="T704" s="558"/>
      <c r="U704" s="558"/>
      <c r="V704" s="558"/>
    </row>
    <row r="705" s="826" customFormat="true" ht="19.5" hidden="false" customHeight="false" outlineLevel="0" collapsed="false">
      <c r="A705" s="683" t="s">
        <v>1363</v>
      </c>
      <c r="B705" s="684"/>
      <c r="C705" s="684"/>
      <c r="D705" s="684"/>
      <c r="E705" s="684"/>
      <c r="F705" s="684"/>
      <c r="G705" s="684"/>
      <c r="H705" s="773"/>
      <c r="I705" s="773"/>
      <c r="J705" s="773"/>
      <c r="K705" s="773"/>
      <c r="L705" s="780"/>
      <c r="M705" s="825"/>
      <c r="N705" s="690"/>
      <c r="O705" s="798" t="n">
        <v>244</v>
      </c>
      <c r="P705" s="799"/>
      <c r="Q705" s="800"/>
      <c r="R705" s="774" t="n">
        <f aca="false">SUM(R706,R853,R858,R914,R950,R1038)</f>
        <v>500931.51</v>
      </c>
      <c r="S705" s="774" t="n">
        <f aca="false">SUM(S706,S853,S858,S914,S950,S1038)</f>
        <v>0</v>
      </c>
      <c r="T705" s="774" t="n">
        <f aca="false">SUM(T706,T853,T858,T914,T950,T1038)</f>
        <v>2850</v>
      </c>
      <c r="U705" s="774" t="n">
        <f aca="false">SUM(U706,U853,U858,U914,U950,U1038)</f>
        <v>0</v>
      </c>
      <c r="V705" s="774" t="n">
        <f aca="false">SUM(V706,V853,V858,V914,V950,V1038)</f>
        <v>498081.51</v>
      </c>
      <c r="AC705" s="696"/>
      <c r="AD705" s="697"/>
    </row>
    <row r="706" s="196" customFormat="true" ht="15.75" hidden="false" customHeight="false" outlineLevel="0" collapsed="false">
      <c r="A706" s="559" t="s">
        <v>1364</v>
      </c>
      <c r="B706" s="560"/>
      <c r="C706" s="560"/>
      <c r="D706" s="827"/>
      <c r="E706" s="560"/>
      <c r="F706" s="603"/>
      <c r="G706" s="601"/>
      <c r="H706" s="560"/>
      <c r="I706" s="602"/>
      <c r="J706" s="603"/>
      <c r="K706" s="560"/>
      <c r="L706" s="560"/>
      <c r="M706" s="561"/>
      <c r="N706" s="707" t="s">
        <v>528</v>
      </c>
      <c r="O706" s="822" t="n">
        <v>244</v>
      </c>
      <c r="P706" s="823" t="n">
        <v>346</v>
      </c>
      <c r="Q706" s="824"/>
      <c r="R706" s="551" t="n">
        <f aca="false">SUM(R707:R852)</f>
        <v>76700</v>
      </c>
      <c r="S706" s="551" t="n">
        <f aca="false">SUM(S707:S852)</f>
        <v>0</v>
      </c>
      <c r="T706" s="551" t="n">
        <f aca="false">SUM(T707:T852)</f>
        <v>1700</v>
      </c>
      <c r="U706" s="551" t="n">
        <f aca="false">SUM(U707:U852)</f>
        <v>0</v>
      </c>
      <c r="V706" s="551" t="n">
        <f aca="false">SUM(V707:V852)</f>
        <v>75000</v>
      </c>
      <c r="AC706" s="303"/>
      <c r="AD706" s="474"/>
    </row>
    <row r="707" s="673" customFormat="true" ht="15.75" hidden="false" customHeight="false" outlineLevel="1" collapsed="false">
      <c r="A707" s="747"/>
      <c r="B707" s="566"/>
      <c r="C707" s="583"/>
      <c r="D707" s="540"/>
      <c r="E707" s="541" t="s">
        <v>1149</v>
      </c>
      <c r="F707" s="541" t="s">
        <v>1064</v>
      </c>
      <c r="G707" s="540"/>
      <c r="H707" s="522" t="s">
        <v>1065</v>
      </c>
      <c r="I707" s="540"/>
      <c r="J707" s="522" t="s">
        <v>1065</v>
      </c>
      <c r="K707" s="540"/>
      <c r="L707" s="522" t="s">
        <v>1065</v>
      </c>
      <c r="M707" s="633"/>
      <c r="N707" s="634"/>
      <c r="O707" s="635"/>
      <c r="P707" s="636"/>
      <c r="Q707" s="627"/>
      <c r="R707" s="558" t="n">
        <f aca="false">SUM(S707,T707,U707,V707)</f>
        <v>75000</v>
      </c>
      <c r="S707" s="698"/>
      <c r="T707" s="698"/>
      <c r="U707" s="698"/>
      <c r="V707" s="698" t="n">
        <v>75000</v>
      </c>
      <c r="AC707" s="303"/>
      <c r="AD707" s="474"/>
    </row>
    <row r="708" customFormat="false" ht="15.75" hidden="false" customHeight="false" outlineLevel="1" collapsed="false">
      <c r="A708" s="747"/>
      <c r="B708" s="752"/>
      <c r="C708" s="583"/>
      <c r="D708" s="540" t="n">
        <v>50</v>
      </c>
      <c r="E708" s="541" t="s">
        <v>1346</v>
      </c>
      <c r="F708" s="541" t="s">
        <v>1064</v>
      </c>
      <c r="G708" s="540" t="n">
        <v>34</v>
      </c>
      <c r="H708" s="522" t="s">
        <v>1065</v>
      </c>
      <c r="I708" s="568"/>
      <c r="J708" s="568"/>
      <c r="K708" s="568"/>
      <c r="L708" s="568"/>
      <c r="M708" s="633"/>
      <c r="N708" s="634"/>
      <c r="O708" s="635"/>
      <c r="P708" s="636"/>
      <c r="Q708" s="627"/>
      <c r="R708" s="558" t="n">
        <f aca="false">SUM(S708,T708,U708,V708)</f>
        <v>1700</v>
      </c>
      <c r="S708" s="698"/>
      <c r="T708" s="698" t="n">
        <f aca="false">D708*G708</f>
        <v>1700</v>
      </c>
      <c r="U708" s="698"/>
      <c r="V708" s="698"/>
    </row>
    <row r="709" customFormat="false" ht="15.75" hidden="false" customHeight="false" outlineLevel="1" collapsed="false">
      <c r="A709" s="747"/>
      <c r="B709" s="566"/>
      <c r="C709" s="583"/>
      <c r="D709" s="540"/>
      <c r="E709" s="541" t="s">
        <v>1149</v>
      </c>
      <c r="F709" s="541" t="s">
        <v>1064</v>
      </c>
      <c r="G709" s="540"/>
      <c r="H709" s="522" t="s">
        <v>1065</v>
      </c>
      <c r="I709" s="568"/>
      <c r="J709" s="568"/>
      <c r="K709" s="568"/>
      <c r="L709" s="568"/>
      <c r="M709" s="633"/>
      <c r="N709" s="634"/>
      <c r="O709" s="635"/>
      <c r="P709" s="636"/>
      <c r="Q709" s="627"/>
      <c r="R709" s="558" t="n">
        <f aca="false">SUM(S709,T709,U709,V709)</f>
        <v>0</v>
      </c>
      <c r="S709" s="698"/>
      <c r="T709" s="698"/>
      <c r="U709" s="698"/>
      <c r="V709" s="698"/>
    </row>
    <row r="710" customFormat="false" ht="15.75" hidden="false" customHeight="false" outlineLevel="1" collapsed="false">
      <c r="A710" s="747"/>
      <c r="B710" s="566"/>
      <c r="C710" s="583"/>
      <c r="D710" s="540"/>
      <c r="E710" s="541" t="s">
        <v>1149</v>
      </c>
      <c r="F710" s="541" t="s">
        <v>1064</v>
      </c>
      <c r="G710" s="540"/>
      <c r="H710" s="522" t="s">
        <v>1065</v>
      </c>
      <c r="I710" s="568"/>
      <c r="J710" s="568"/>
      <c r="K710" s="568"/>
      <c r="L710" s="568"/>
      <c r="M710" s="633"/>
      <c r="N710" s="634"/>
      <c r="O710" s="635"/>
      <c r="P710" s="636"/>
      <c r="Q710" s="627"/>
      <c r="R710" s="558" t="n">
        <f aca="false">SUM(S710,T710,U710,V710)</f>
        <v>0</v>
      </c>
      <c r="S710" s="698"/>
      <c r="T710" s="698"/>
      <c r="U710" s="698"/>
      <c r="V710" s="698"/>
    </row>
    <row r="711" customFormat="false" ht="15.75" hidden="false" customHeight="false" outlineLevel="1" collapsed="false">
      <c r="A711" s="747"/>
      <c r="B711" s="566"/>
      <c r="C711" s="583"/>
      <c r="D711" s="540"/>
      <c r="E711" s="541" t="s">
        <v>1149</v>
      </c>
      <c r="F711" s="541" t="s">
        <v>1064</v>
      </c>
      <c r="G711" s="540"/>
      <c r="H711" s="522" t="s">
        <v>1065</v>
      </c>
      <c r="I711" s="568"/>
      <c r="J711" s="568"/>
      <c r="K711" s="568"/>
      <c r="L711" s="568"/>
      <c r="M711" s="633"/>
      <c r="N711" s="634"/>
      <c r="O711" s="635"/>
      <c r="P711" s="636"/>
      <c r="Q711" s="627"/>
      <c r="R711" s="558" t="n">
        <f aca="false">SUM(S711,T711,U711,V711)</f>
        <v>0</v>
      </c>
      <c r="S711" s="698"/>
      <c r="T711" s="698"/>
      <c r="U711" s="698"/>
      <c r="V711" s="698"/>
    </row>
    <row r="712" customFormat="false" ht="15.75" hidden="false" customHeight="false" outlineLevel="1" collapsed="false">
      <c r="A712" s="747"/>
      <c r="B712" s="566"/>
      <c r="C712" s="583"/>
      <c r="D712" s="540"/>
      <c r="E712" s="541" t="s">
        <v>1149</v>
      </c>
      <c r="F712" s="541" t="s">
        <v>1064</v>
      </c>
      <c r="G712" s="540"/>
      <c r="H712" s="522" t="s">
        <v>1065</v>
      </c>
      <c r="I712" s="568"/>
      <c r="J712" s="568"/>
      <c r="K712" s="568"/>
      <c r="L712" s="568"/>
      <c r="M712" s="633"/>
      <c r="N712" s="634"/>
      <c r="O712" s="635"/>
      <c r="P712" s="636"/>
      <c r="Q712" s="627"/>
      <c r="R712" s="558" t="n">
        <f aca="false">SUM(S712,T712,U712,V712)</f>
        <v>0</v>
      </c>
      <c r="S712" s="698"/>
      <c r="T712" s="698"/>
      <c r="U712" s="698"/>
      <c r="V712" s="698"/>
    </row>
    <row r="713" customFormat="false" ht="15.75" hidden="false" customHeight="false" outlineLevel="1" collapsed="false">
      <c r="A713" s="747"/>
      <c r="B713" s="566"/>
      <c r="C713" s="583"/>
      <c r="D713" s="540"/>
      <c r="E713" s="541" t="s">
        <v>1149</v>
      </c>
      <c r="F713" s="541" t="s">
        <v>1064</v>
      </c>
      <c r="G713" s="540"/>
      <c r="H713" s="522" t="s">
        <v>1065</v>
      </c>
      <c r="I713" s="568"/>
      <c r="J713" s="568"/>
      <c r="K713" s="568"/>
      <c r="L713" s="568"/>
      <c r="M713" s="633"/>
      <c r="N713" s="634"/>
      <c r="O713" s="635"/>
      <c r="P713" s="636"/>
      <c r="Q713" s="627"/>
      <c r="R713" s="558" t="n">
        <f aca="false">SUM(S713,T713,U713,V713)</f>
        <v>0</v>
      </c>
      <c r="S713" s="698"/>
      <c r="T713" s="698"/>
      <c r="U713" s="698"/>
      <c r="V713" s="698"/>
    </row>
    <row r="714" customFormat="false" ht="15.75" hidden="false" customHeight="false" outlineLevel="1" collapsed="false">
      <c r="A714" s="747"/>
      <c r="B714" s="566"/>
      <c r="C714" s="583"/>
      <c r="D714" s="540"/>
      <c r="E714" s="541" t="s">
        <v>1149</v>
      </c>
      <c r="F714" s="541" t="s">
        <v>1064</v>
      </c>
      <c r="G714" s="540"/>
      <c r="H714" s="522" t="s">
        <v>1065</v>
      </c>
      <c r="I714" s="568"/>
      <c r="J714" s="568"/>
      <c r="K714" s="568"/>
      <c r="L714" s="568"/>
      <c r="M714" s="633"/>
      <c r="N714" s="634"/>
      <c r="O714" s="635"/>
      <c r="P714" s="636"/>
      <c r="Q714" s="627"/>
      <c r="R714" s="558" t="n">
        <f aca="false">SUM(S714,T714,U714,V714)</f>
        <v>0</v>
      </c>
      <c r="S714" s="698"/>
      <c r="T714" s="698"/>
      <c r="U714" s="698"/>
      <c r="V714" s="698"/>
    </row>
    <row r="715" customFormat="false" ht="15.75" hidden="false" customHeight="false" outlineLevel="1" collapsed="false">
      <c r="A715" s="747"/>
      <c r="B715" s="566"/>
      <c r="C715" s="583"/>
      <c r="D715" s="540"/>
      <c r="E715" s="541" t="s">
        <v>1149</v>
      </c>
      <c r="F715" s="541" t="s">
        <v>1064</v>
      </c>
      <c r="G715" s="540"/>
      <c r="H715" s="522" t="s">
        <v>1065</v>
      </c>
      <c r="I715" s="568"/>
      <c r="J715" s="568"/>
      <c r="K715" s="568"/>
      <c r="L715" s="568"/>
      <c r="M715" s="633"/>
      <c r="N715" s="634"/>
      <c r="O715" s="635"/>
      <c r="P715" s="636"/>
      <c r="Q715" s="627"/>
      <c r="R715" s="558" t="n">
        <f aca="false">SUM(S715,T715,U715,V715)</f>
        <v>0</v>
      </c>
      <c r="S715" s="698"/>
      <c r="T715" s="698"/>
      <c r="U715" s="698"/>
      <c r="V715" s="698"/>
    </row>
    <row r="716" customFormat="false" ht="15.75" hidden="false" customHeight="false" outlineLevel="1" collapsed="false">
      <c r="A716" s="747"/>
      <c r="B716" s="566"/>
      <c r="C716" s="583"/>
      <c r="D716" s="540"/>
      <c r="E716" s="541" t="s">
        <v>1149</v>
      </c>
      <c r="F716" s="541" t="s">
        <v>1064</v>
      </c>
      <c r="G716" s="540"/>
      <c r="H716" s="522" t="s">
        <v>1065</v>
      </c>
      <c r="I716" s="568"/>
      <c r="J716" s="568"/>
      <c r="K716" s="568"/>
      <c r="L716" s="568"/>
      <c r="M716" s="633"/>
      <c r="N716" s="634"/>
      <c r="O716" s="635"/>
      <c r="P716" s="636"/>
      <c r="Q716" s="627"/>
      <c r="R716" s="558" t="n">
        <f aca="false">SUM(S716,T716,U716,V716)</f>
        <v>0</v>
      </c>
      <c r="S716" s="698"/>
      <c r="T716" s="698"/>
      <c r="U716" s="698"/>
      <c r="V716" s="698"/>
    </row>
    <row r="717" customFormat="false" ht="15.75" hidden="false" customHeight="false" outlineLevel="1" collapsed="false">
      <c r="A717" s="747"/>
      <c r="B717" s="566"/>
      <c r="C717" s="583"/>
      <c r="D717" s="540"/>
      <c r="E717" s="541" t="s">
        <v>1149</v>
      </c>
      <c r="F717" s="541" t="s">
        <v>1064</v>
      </c>
      <c r="G717" s="540"/>
      <c r="H717" s="522" t="s">
        <v>1065</v>
      </c>
      <c r="I717" s="568"/>
      <c r="J717" s="568"/>
      <c r="K717" s="568"/>
      <c r="L717" s="568"/>
      <c r="M717" s="633"/>
      <c r="N717" s="634"/>
      <c r="O717" s="635"/>
      <c r="P717" s="636"/>
      <c r="Q717" s="627"/>
      <c r="R717" s="558" t="n">
        <f aca="false">SUM(S717,T717,U717,V717)</f>
        <v>0</v>
      </c>
      <c r="S717" s="698"/>
      <c r="T717" s="698"/>
      <c r="U717" s="698"/>
      <c r="V717" s="698"/>
    </row>
    <row r="718" customFormat="false" ht="15.75" hidden="false" customHeight="false" outlineLevel="1" collapsed="false">
      <c r="A718" s="747"/>
      <c r="B718" s="566"/>
      <c r="C718" s="583"/>
      <c r="D718" s="540"/>
      <c r="E718" s="541" t="s">
        <v>1149</v>
      </c>
      <c r="F718" s="541" t="s">
        <v>1064</v>
      </c>
      <c r="G718" s="540"/>
      <c r="H718" s="522" t="s">
        <v>1065</v>
      </c>
      <c r="I718" s="568"/>
      <c r="J718" s="568"/>
      <c r="K718" s="568"/>
      <c r="L718" s="568"/>
      <c r="M718" s="633"/>
      <c r="N718" s="634"/>
      <c r="O718" s="635"/>
      <c r="P718" s="636"/>
      <c r="Q718" s="627"/>
      <c r="R718" s="558" t="n">
        <f aca="false">SUM(S718,T718,U718,V718)</f>
        <v>0</v>
      </c>
      <c r="S718" s="698"/>
      <c r="T718" s="698"/>
      <c r="U718" s="698"/>
      <c r="V718" s="698"/>
    </row>
    <row r="719" customFormat="false" ht="15.75" hidden="false" customHeight="false" outlineLevel="1" collapsed="false">
      <c r="A719" s="747"/>
      <c r="B719" s="566"/>
      <c r="C719" s="583"/>
      <c r="D719" s="540"/>
      <c r="E719" s="541" t="s">
        <v>1149</v>
      </c>
      <c r="F719" s="541" t="s">
        <v>1064</v>
      </c>
      <c r="G719" s="540"/>
      <c r="H719" s="522" t="s">
        <v>1065</v>
      </c>
      <c r="I719" s="568"/>
      <c r="J719" s="568"/>
      <c r="K719" s="568"/>
      <c r="L719" s="568"/>
      <c r="M719" s="633"/>
      <c r="N719" s="634"/>
      <c r="O719" s="635"/>
      <c r="P719" s="636"/>
      <c r="Q719" s="627"/>
      <c r="R719" s="558" t="n">
        <f aca="false">SUM(S719,T719,U719,V719)</f>
        <v>0</v>
      </c>
      <c r="S719" s="698"/>
      <c r="T719" s="698"/>
      <c r="U719" s="698"/>
      <c r="V719" s="698"/>
    </row>
    <row r="720" customFormat="false" ht="15.75" hidden="false" customHeight="false" outlineLevel="1" collapsed="false">
      <c r="A720" s="747"/>
      <c r="B720" s="566"/>
      <c r="C720" s="583"/>
      <c r="D720" s="540"/>
      <c r="E720" s="541" t="s">
        <v>1149</v>
      </c>
      <c r="F720" s="541" t="s">
        <v>1064</v>
      </c>
      <c r="G720" s="540"/>
      <c r="H720" s="522" t="s">
        <v>1065</v>
      </c>
      <c r="I720" s="568"/>
      <c r="J720" s="568"/>
      <c r="K720" s="568"/>
      <c r="L720" s="568"/>
      <c r="M720" s="633"/>
      <c r="N720" s="634"/>
      <c r="O720" s="635"/>
      <c r="P720" s="636"/>
      <c r="Q720" s="627"/>
      <c r="R720" s="558" t="n">
        <f aca="false">SUM(S720,T720,U720,V720)</f>
        <v>0</v>
      </c>
      <c r="S720" s="698"/>
      <c r="T720" s="698"/>
      <c r="U720" s="698"/>
      <c r="V720" s="698"/>
    </row>
    <row r="721" customFormat="false" ht="15.75" hidden="false" customHeight="false" outlineLevel="1" collapsed="false">
      <c r="A721" s="747"/>
      <c r="B721" s="566"/>
      <c r="C721" s="583"/>
      <c r="D721" s="540"/>
      <c r="E721" s="541" t="s">
        <v>1149</v>
      </c>
      <c r="F721" s="541" t="s">
        <v>1064</v>
      </c>
      <c r="G721" s="540"/>
      <c r="H721" s="522" t="s">
        <v>1065</v>
      </c>
      <c r="I721" s="568"/>
      <c r="J721" s="568"/>
      <c r="K721" s="568"/>
      <c r="L721" s="568"/>
      <c r="M721" s="633"/>
      <c r="N721" s="634"/>
      <c r="O721" s="635"/>
      <c r="P721" s="636"/>
      <c r="Q721" s="627"/>
      <c r="R721" s="558" t="n">
        <f aca="false">SUM(S721,T721,U721,V721)</f>
        <v>0</v>
      </c>
      <c r="S721" s="698"/>
      <c r="T721" s="698"/>
      <c r="U721" s="698"/>
      <c r="V721" s="698"/>
    </row>
    <row r="722" customFormat="false" ht="15.75" hidden="false" customHeight="false" outlineLevel="1" collapsed="false">
      <c r="A722" s="747"/>
      <c r="B722" s="566"/>
      <c r="C722" s="583"/>
      <c r="D722" s="540"/>
      <c r="E722" s="541" t="s">
        <v>1149</v>
      </c>
      <c r="F722" s="541" t="s">
        <v>1064</v>
      </c>
      <c r="G722" s="540"/>
      <c r="H722" s="522" t="s">
        <v>1065</v>
      </c>
      <c r="I722" s="568"/>
      <c r="J722" s="568"/>
      <c r="K722" s="568"/>
      <c r="L722" s="568"/>
      <c r="M722" s="633"/>
      <c r="N722" s="634"/>
      <c r="O722" s="635"/>
      <c r="P722" s="636"/>
      <c r="Q722" s="627"/>
      <c r="R722" s="558" t="n">
        <f aca="false">SUM(S722,T722,U722,V722)</f>
        <v>0</v>
      </c>
      <c r="S722" s="698"/>
      <c r="T722" s="698"/>
      <c r="U722" s="698"/>
      <c r="V722" s="698"/>
    </row>
    <row r="723" customFormat="false" ht="15.75" hidden="false" customHeight="false" outlineLevel="1" collapsed="false">
      <c r="A723" s="747"/>
      <c r="B723" s="566"/>
      <c r="C723" s="583"/>
      <c r="D723" s="540"/>
      <c r="E723" s="541" t="s">
        <v>1149</v>
      </c>
      <c r="F723" s="541" t="s">
        <v>1064</v>
      </c>
      <c r="G723" s="540"/>
      <c r="H723" s="522" t="s">
        <v>1065</v>
      </c>
      <c r="I723" s="568"/>
      <c r="J723" s="568"/>
      <c r="K723" s="568"/>
      <c r="L723" s="568"/>
      <c r="M723" s="633"/>
      <c r="N723" s="634"/>
      <c r="O723" s="635"/>
      <c r="P723" s="636"/>
      <c r="Q723" s="627"/>
      <c r="R723" s="558" t="n">
        <f aca="false">SUM(S723,T723,U723,V723)</f>
        <v>0</v>
      </c>
      <c r="S723" s="698"/>
      <c r="T723" s="698"/>
      <c r="U723" s="698"/>
      <c r="V723" s="698"/>
    </row>
    <row r="724" customFormat="false" ht="15.75" hidden="false" customHeight="false" outlineLevel="1" collapsed="false">
      <c r="A724" s="747"/>
      <c r="B724" s="566"/>
      <c r="C724" s="583"/>
      <c r="D724" s="540"/>
      <c r="E724" s="541" t="s">
        <v>1149</v>
      </c>
      <c r="F724" s="541" t="s">
        <v>1064</v>
      </c>
      <c r="G724" s="540"/>
      <c r="H724" s="522" t="s">
        <v>1065</v>
      </c>
      <c r="I724" s="568"/>
      <c r="J724" s="568"/>
      <c r="K724" s="568"/>
      <c r="L724" s="568"/>
      <c r="M724" s="633"/>
      <c r="N724" s="634"/>
      <c r="O724" s="635"/>
      <c r="P724" s="636"/>
      <c r="Q724" s="627"/>
      <c r="R724" s="558" t="n">
        <f aca="false">SUM(S724,T724,U724,V724)</f>
        <v>0</v>
      </c>
      <c r="S724" s="698"/>
      <c r="T724" s="698"/>
      <c r="U724" s="698"/>
      <c r="V724" s="698"/>
    </row>
    <row r="725" customFormat="false" ht="15.75" hidden="false" customHeight="false" outlineLevel="1" collapsed="false">
      <c r="A725" s="747"/>
      <c r="B725" s="566"/>
      <c r="C725" s="583"/>
      <c r="D725" s="540"/>
      <c r="E725" s="541" t="s">
        <v>1149</v>
      </c>
      <c r="F725" s="541" t="s">
        <v>1064</v>
      </c>
      <c r="G725" s="540"/>
      <c r="H725" s="522" t="s">
        <v>1065</v>
      </c>
      <c r="I725" s="568"/>
      <c r="J725" s="568"/>
      <c r="K725" s="568"/>
      <c r="L725" s="568"/>
      <c r="M725" s="633"/>
      <c r="N725" s="634"/>
      <c r="O725" s="635"/>
      <c r="P725" s="636"/>
      <c r="Q725" s="627"/>
      <c r="R725" s="558" t="n">
        <f aca="false">SUM(S725,T725,U725,V725)</f>
        <v>0</v>
      </c>
      <c r="S725" s="698"/>
      <c r="T725" s="698"/>
      <c r="U725" s="698"/>
      <c r="V725" s="698"/>
    </row>
    <row r="726" customFormat="false" ht="15.75" hidden="false" customHeight="false" outlineLevel="1" collapsed="false">
      <c r="A726" s="747"/>
      <c r="B726" s="566"/>
      <c r="C726" s="583"/>
      <c r="D726" s="540"/>
      <c r="E726" s="541" t="s">
        <v>1149</v>
      </c>
      <c r="F726" s="541" t="s">
        <v>1064</v>
      </c>
      <c r="G726" s="540"/>
      <c r="H726" s="522" t="s">
        <v>1065</v>
      </c>
      <c r="I726" s="568"/>
      <c r="J726" s="568"/>
      <c r="K726" s="568"/>
      <c r="L726" s="568"/>
      <c r="M726" s="633"/>
      <c r="N726" s="634"/>
      <c r="O726" s="635"/>
      <c r="P726" s="636"/>
      <c r="Q726" s="627"/>
      <c r="R726" s="558" t="n">
        <f aca="false">SUM(S726,T726,U726,V726)</f>
        <v>0</v>
      </c>
      <c r="S726" s="698"/>
      <c r="T726" s="698"/>
      <c r="U726" s="698"/>
      <c r="V726" s="698"/>
    </row>
    <row r="727" customFormat="false" ht="15.75" hidden="false" customHeight="false" outlineLevel="1" collapsed="false">
      <c r="A727" s="747"/>
      <c r="B727" s="566"/>
      <c r="C727" s="583"/>
      <c r="D727" s="540"/>
      <c r="E727" s="541" t="s">
        <v>1149</v>
      </c>
      <c r="F727" s="541" t="s">
        <v>1064</v>
      </c>
      <c r="G727" s="540"/>
      <c r="H727" s="522" t="s">
        <v>1065</v>
      </c>
      <c r="I727" s="568"/>
      <c r="J727" s="568"/>
      <c r="K727" s="568"/>
      <c r="L727" s="568"/>
      <c r="M727" s="633"/>
      <c r="N727" s="634"/>
      <c r="O727" s="635"/>
      <c r="P727" s="636"/>
      <c r="Q727" s="627"/>
      <c r="R727" s="558" t="n">
        <f aca="false">SUM(S727,T727,U727,V727)</f>
        <v>0</v>
      </c>
      <c r="S727" s="698"/>
      <c r="T727" s="698"/>
      <c r="U727" s="698"/>
      <c r="V727" s="698"/>
    </row>
    <row r="728" customFormat="false" ht="15.75" hidden="false" customHeight="false" outlineLevel="1" collapsed="false">
      <c r="A728" s="747"/>
      <c r="B728" s="566"/>
      <c r="C728" s="583"/>
      <c r="D728" s="540"/>
      <c r="E728" s="541" t="s">
        <v>1149</v>
      </c>
      <c r="F728" s="541" t="s">
        <v>1064</v>
      </c>
      <c r="G728" s="540"/>
      <c r="H728" s="522" t="s">
        <v>1065</v>
      </c>
      <c r="I728" s="568"/>
      <c r="J728" s="568"/>
      <c r="K728" s="568"/>
      <c r="L728" s="568"/>
      <c r="M728" s="633"/>
      <c r="N728" s="634"/>
      <c r="O728" s="635"/>
      <c r="P728" s="636"/>
      <c r="Q728" s="627"/>
      <c r="R728" s="558" t="n">
        <f aca="false">SUM(S728,T728,U728,V728)</f>
        <v>0</v>
      </c>
      <c r="S728" s="698"/>
      <c r="T728" s="698"/>
      <c r="U728" s="698"/>
      <c r="V728" s="698"/>
    </row>
    <row r="729" customFormat="false" ht="15.75" hidden="false" customHeight="false" outlineLevel="1" collapsed="false">
      <c r="A729" s="747"/>
      <c r="B729" s="566"/>
      <c r="C729" s="583"/>
      <c r="D729" s="540"/>
      <c r="E729" s="541" t="s">
        <v>1149</v>
      </c>
      <c r="F729" s="541" t="s">
        <v>1064</v>
      </c>
      <c r="G729" s="540"/>
      <c r="H729" s="522" t="s">
        <v>1065</v>
      </c>
      <c r="I729" s="568"/>
      <c r="J729" s="568"/>
      <c r="K729" s="568"/>
      <c r="L729" s="568"/>
      <c r="M729" s="633"/>
      <c r="N729" s="634"/>
      <c r="O729" s="635"/>
      <c r="P729" s="636"/>
      <c r="Q729" s="627"/>
      <c r="R729" s="558" t="n">
        <f aca="false">SUM(S729,T729,U729,V729)</f>
        <v>0</v>
      </c>
      <c r="S729" s="698"/>
      <c r="T729" s="698"/>
      <c r="U729" s="698"/>
      <c r="V729" s="698"/>
    </row>
    <row r="730" customFormat="false" ht="15.75" hidden="false" customHeight="false" outlineLevel="1" collapsed="false">
      <c r="A730" s="747"/>
      <c r="B730" s="566"/>
      <c r="C730" s="583"/>
      <c r="D730" s="540"/>
      <c r="E730" s="541" t="s">
        <v>1149</v>
      </c>
      <c r="F730" s="541" t="s">
        <v>1064</v>
      </c>
      <c r="G730" s="540"/>
      <c r="H730" s="522" t="s">
        <v>1065</v>
      </c>
      <c r="I730" s="568"/>
      <c r="J730" s="568"/>
      <c r="K730" s="568"/>
      <c r="L730" s="568"/>
      <c r="M730" s="633"/>
      <c r="N730" s="634"/>
      <c r="O730" s="635"/>
      <c r="P730" s="636"/>
      <c r="Q730" s="627"/>
      <c r="R730" s="558" t="n">
        <f aca="false">SUM(S730,T730,U730,V730)</f>
        <v>0</v>
      </c>
      <c r="S730" s="698"/>
      <c r="T730" s="698"/>
      <c r="U730" s="698"/>
      <c r="V730" s="698"/>
    </row>
    <row r="731" customFormat="false" ht="15.75" hidden="false" customHeight="false" outlineLevel="1" collapsed="false">
      <c r="A731" s="747"/>
      <c r="B731" s="566"/>
      <c r="C731" s="583"/>
      <c r="D731" s="540"/>
      <c r="E731" s="541" t="s">
        <v>1365</v>
      </c>
      <c r="F731" s="541" t="s">
        <v>1064</v>
      </c>
      <c r="G731" s="540"/>
      <c r="H731" s="522" t="s">
        <v>1065</v>
      </c>
      <c r="I731" s="568"/>
      <c r="J731" s="568"/>
      <c r="K731" s="568"/>
      <c r="L731" s="568"/>
      <c r="M731" s="633"/>
      <c r="N731" s="634"/>
      <c r="O731" s="635"/>
      <c r="P731" s="636"/>
      <c r="Q731" s="627"/>
      <c r="R731" s="558" t="n">
        <f aca="false">SUM(S731,T731,U731,V731)</f>
        <v>0</v>
      </c>
      <c r="S731" s="698"/>
      <c r="T731" s="698"/>
      <c r="U731" s="698"/>
      <c r="V731" s="698"/>
    </row>
    <row r="732" customFormat="false" ht="15.75" hidden="false" customHeight="false" outlineLevel="1" collapsed="false">
      <c r="A732" s="747"/>
      <c r="B732" s="566"/>
      <c r="C732" s="583"/>
      <c r="D732" s="540"/>
      <c r="E732" s="541" t="s">
        <v>1149</v>
      </c>
      <c r="F732" s="541" t="s">
        <v>1064</v>
      </c>
      <c r="G732" s="540"/>
      <c r="H732" s="522" t="s">
        <v>1065</v>
      </c>
      <c r="I732" s="568"/>
      <c r="J732" s="568"/>
      <c r="K732" s="568"/>
      <c r="L732" s="568"/>
      <c r="M732" s="633"/>
      <c r="N732" s="634"/>
      <c r="O732" s="635"/>
      <c r="P732" s="636"/>
      <c r="Q732" s="627"/>
      <c r="R732" s="558" t="n">
        <f aca="false">SUM(S732,T732,U732,V732)</f>
        <v>0</v>
      </c>
      <c r="S732" s="698"/>
      <c r="T732" s="698"/>
      <c r="U732" s="698"/>
      <c r="V732" s="698"/>
    </row>
    <row r="733" customFormat="false" ht="15.75" hidden="false" customHeight="false" outlineLevel="1" collapsed="false">
      <c r="A733" s="747"/>
      <c r="B733" s="566"/>
      <c r="C733" s="583"/>
      <c r="D733" s="540"/>
      <c r="E733" s="541" t="s">
        <v>1365</v>
      </c>
      <c r="F733" s="541" t="s">
        <v>1064</v>
      </c>
      <c r="G733" s="540"/>
      <c r="H733" s="522" t="s">
        <v>1065</v>
      </c>
      <c r="I733" s="568"/>
      <c r="J733" s="568"/>
      <c r="K733" s="568"/>
      <c r="L733" s="568"/>
      <c r="M733" s="633"/>
      <c r="N733" s="634"/>
      <c r="O733" s="635"/>
      <c r="P733" s="636"/>
      <c r="Q733" s="627"/>
      <c r="R733" s="558" t="n">
        <f aca="false">SUM(S733,T733,U733,V733)</f>
        <v>0</v>
      </c>
      <c r="S733" s="698"/>
      <c r="T733" s="698"/>
      <c r="U733" s="698"/>
      <c r="V733" s="698"/>
    </row>
    <row r="734" customFormat="false" ht="15.75" hidden="false" customHeight="false" outlineLevel="1" collapsed="false">
      <c r="A734" s="747"/>
      <c r="B734" s="566"/>
      <c r="C734" s="583"/>
      <c r="D734" s="540"/>
      <c r="E734" s="541" t="s">
        <v>1149</v>
      </c>
      <c r="F734" s="541" t="s">
        <v>1064</v>
      </c>
      <c r="G734" s="540"/>
      <c r="H734" s="522" t="s">
        <v>1065</v>
      </c>
      <c r="I734" s="568"/>
      <c r="J734" s="568"/>
      <c r="K734" s="568"/>
      <c r="L734" s="568"/>
      <c r="M734" s="633"/>
      <c r="N734" s="634"/>
      <c r="O734" s="635"/>
      <c r="P734" s="636"/>
      <c r="Q734" s="627"/>
      <c r="R734" s="558" t="n">
        <f aca="false">SUM(S734,T734,U734,V734)</f>
        <v>0</v>
      </c>
      <c r="S734" s="698"/>
      <c r="T734" s="698"/>
      <c r="U734" s="698"/>
      <c r="V734" s="698"/>
    </row>
    <row r="735" customFormat="false" ht="15.75" hidden="false" customHeight="false" outlineLevel="1" collapsed="false">
      <c r="A735" s="747"/>
      <c r="B735" s="566"/>
      <c r="C735" s="583"/>
      <c r="D735" s="540"/>
      <c r="E735" s="541" t="s">
        <v>1149</v>
      </c>
      <c r="F735" s="541" t="s">
        <v>1064</v>
      </c>
      <c r="G735" s="540"/>
      <c r="H735" s="522" t="s">
        <v>1065</v>
      </c>
      <c r="I735" s="568"/>
      <c r="J735" s="568"/>
      <c r="K735" s="568"/>
      <c r="L735" s="568"/>
      <c r="M735" s="633"/>
      <c r="N735" s="634"/>
      <c r="O735" s="635"/>
      <c r="P735" s="636"/>
      <c r="Q735" s="627"/>
      <c r="R735" s="558" t="n">
        <f aca="false">SUM(S735,T735,U735,V735)</f>
        <v>0</v>
      </c>
      <c r="S735" s="698"/>
      <c r="T735" s="698"/>
      <c r="U735" s="698"/>
      <c r="V735" s="698"/>
    </row>
    <row r="736" customFormat="false" ht="15.75" hidden="false" customHeight="false" outlineLevel="1" collapsed="false">
      <c r="A736" s="747"/>
      <c r="B736" s="566"/>
      <c r="C736" s="583"/>
      <c r="D736" s="540"/>
      <c r="E736" s="541" t="s">
        <v>1149</v>
      </c>
      <c r="F736" s="541" t="s">
        <v>1064</v>
      </c>
      <c r="G736" s="540"/>
      <c r="H736" s="522" t="s">
        <v>1065</v>
      </c>
      <c r="I736" s="568"/>
      <c r="J736" s="568"/>
      <c r="K736" s="568"/>
      <c r="L736" s="568"/>
      <c r="M736" s="633"/>
      <c r="N736" s="634"/>
      <c r="O736" s="635"/>
      <c r="P736" s="636"/>
      <c r="Q736" s="627"/>
      <c r="R736" s="558" t="n">
        <f aca="false">SUM(S736,T736,U736,V736)</f>
        <v>0</v>
      </c>
      <c r="S736" s="698"/>
      <c r="T736" s="698"/>
      <c r="U736" s="698"/>
      <c r="V736" s="698"/>
    </row>
    <row r="737" customFormat="false" ht="15.75" hidden="false" customHeight="false" outlineLevel="1" collapsed="false">
      <c r="A737" s="747"/>
      <c r="B737" s="566"/>
      <c r="C737" s="583"/>
      <c r="D737" s="540"/>
      <c r="E737" s="541" t="s">
        <v>1149</v>
      </c>
      <c r="F737" s="541" t="s">
        <v>1064</v>
      </c>
      <c r="G737" s="540"/>
      <c r="H737" s="522" t="s">
        <v>1065</v>
      </c>
      <c r="I737" s="568"/>
      <c r="J737" s="568"/>
      <c r="K737" s="568"/>
      <c r="L737" s="568"/>
      <c r="M737" s="633"/>
      <c r="N737" s="634"/>
      <c r="O737" s="635"/>
      <c r="P737" s="636"/>
      <c r="Q737" s="627"/>
      <c r="R737" s="558" t="n">
        <f aca="false">SUM(S737,T737,U737,V737)</f>
        <v>0</v>
      </c>
      <c r="S737" s="698"/>
      <c r="T737" s="698"/>
      <c r="U737" s="698"/>
      <c r="V737" s="698"/>
    </row>
    <row r="738" customFormat="false" ht="15.75" hidden="false" customHeight="false" outlineLevel="1" collapsed="false">
      <c r="A738" s="747"/>
      <c r="B738" s="566"/>
      <c r="C738" s="583"/>
      <c r="D738" s="540"/>
      <c r="E738" s="541" t="s">
        <v>1149</v>
      </c>
      <c r="F738" s="541" t="s">
        <v>1064</v>
      </c>
      <c r="G738" s="540"/>
      <c r="H738" s="522" t="s">
        <v>1065</v>
      </c>
      <c r="I738" s="568"/>
      <c r="J738" s="568"/>
      <c r="K738" s="568"/>
      <c r="L738" s="568"/>
      <c r="M738" s="633"/>
      <c r="N738" s="634"/>
      <c r="O738" s="635"/>
      <c r="P738" s="636"/>
      <c r="Q738" s="627"/>
      <c r="R738" s="558" t="n">
        <f aca="false">SUM(S738,T738,U738,V738)</f>
        <v>0</v>
      </c>
      <c r="S738" s="698"/>
      <c r="T738" s="698"/>
      <c r="U738" s="698"/>
      <c r="V738" s="698"/>
    </row>
    <row r="739" customFormat="false" ht="15.75" hidden="false" customHeight="false" outlineLevel="1" collapsed="false">
      <c r="A739" s="747"/>
      <c r="B739" s="566"/>
      <c r="C739" s="583"/>
      <c r="D739" s="540"/>
      <c r="E739" s="541" t="s">
        <v>1149</v>
      </c>
      <c r="F739" s="541" t="s">
        <v>1064</v>
      </c>
      <c r="G739" s="540"/>
      <c r="H739" s="522" t="s">
        <v>1065</v>
      </c>
      <c r="I739" s="568"/>
      <c r="J739" s="568"/>
      <c r="K739" s="568"/>
      <c r="L739" s="568"/>
      <c r="M739" s="633"/>
      <c r="N739" s="634"/>
      <c r="O739" s="635"/>
      <c r="P739" s="636"/>
      <c r="Q739" s="627"/>
      <c r="R739" s="558" t="n">
        <f aca="false">SUM(S739,T739,U739,V739)</f>
        <v>0</v>
      </c>
      <c r="S739" s="698"/>
      <c r="T739" s="698"/>
      <c r="U739" s="698"/>
      <c r="V739" s="698"/>
    </row>
    <row r="740" customFormat="false" ht="15.75" hidden="false" customHeight="false" outlineLevel="1" collapsed="false">
      <c r="A740" s="747"/>
      <c r="B740" s="566"/>
      <c r="C740" s="583"/>
      <c r="D740" s="540"/>
      <c r="E740" s="541" t="s">
        <v>1149</v>
      </c>
      <c r="F740" s="541" t="s">
        <v>1064</v>
      </c>
      <c r="G740" s="540"/>
      <c r="H740" s="522" t="s">
        <v>1065</v>
      </c>
      <c r="I740" s="568"/>
      <c r="J740" s="568"/>
      <c r="K740" s="568"/>
      <c r="L740" s="568"/>
      <c r="M740" s="633"/>
      <c r="N740" s="634"/>
      <c r="O740" s="635"/>
      <c r="P740" s="636"/>
      <c r="Q740" s="627"/>
      <c r="R740" s="558" t="n">
        <f aca="false">SUM(S740,T740,U740,V740)</f>
        <v>0</v>
      </c>
      <c r="S740" s="698"/>
      <c r="T740" s="698"/>
      <c r="U740" s="698"/>
      <c r="V740" s="698"/>
    </row>
    <row r="741" customFormat="false" ht="15.75" hidden="false" customHeight="false" outlineLevel="1" collapsed="false">
      <c r="A741" s="747"/>
      <c r="B741" s="566"/>
      <c r="C741" s="583"/>
      <c r="D741" s="540"/>
      <c r="E741" s="541" t="s">
        <v>1149</v>
      </c>
      <c r="F741" s="541" t="s">
        <v>1064</v>
      </c>
      <c r="G741" s="540"/>
      <c r="H741" s="522" t="s">
        <v>1065</v>
      </c>
      <c r="I741" s="568"/>
      <c r="J741" s="568"/>
      <c r="K741" s="568"/>
      <c r="L741" s="568"/>
      <c r="M741" s="633"/>
      <c r="N741" s="634"/>
      <c r="O741" s="635"/>
      <c r="P741" s="636"/>
      <c r="Q741" s="627"/>
      <c r="R741" s="558" t="n">
        <f aca="false">SUM(S741,T741,U741,V741)</f>
        <v>0</v>
      </c>
      <c r="S741" s="698"/>
      <c r="T741" s="698"/>
      <c r="U741" s="698"/>
      <c r="V741" s="698"/>
    </row>
    <row r="742" customFormat="false" ht="15.75" hidden="false" customHeight="false" outlineLevel="1" collapsed="false">
      <c r="A742" s="747"/>
      <c r="B742" s="566"/>
      <c r="C742" s="583"/>
      <c r="D742" s="540"/>
      <c r="E742" s="541" t="s">
        <v>1149</v>
      </c>
      <c r="F742" s="541" t="s">
        <v>1064</v>
      </c>
      <c r="G742" s="540"/>
      <c r="H742" s="522" t="s">
        <v>1065</v>
      </c>
      <c r="I742" s="568"/>
      <c r="J742" s="568"/>
      <c r="K742" s="568"/>
      <c r="L742" s="568"/>
      <c r="M742" s="633"/>
      <c r="N742" s="634"/>
      <c r="O742" s="635"/>
      <c r="P742" s="636"/>
      <c r="Q742" s="627"/>
      <c r="R742" s="558" t="n">
        <f aca="false">SUM(S742,T742,U742,V742)</f>
        <v>0</v>
      </c>
      <c r="S742" s="698"/>
      <c r="T742" s="698"/>
      <c r="U742" s="698"/>
      <c r="V742" s="698"/>
    </row>
    <row r="743" customFormat="false" ht="15.75" hidden="false" customHeight="false" outlineLevel="1" collapsed="false">
      <c r="A743" s="747"/>
      <c r="B743" s="566"/>
      <c r="C743" s="583"/>
      <c r="D743" s="540"/>
      <c r="E743" s="541" t="s">
        <v>1366</v>
      </c>
      <c r="F743" s="541" t="s">
        <v>1064</v>
      </c>
      <c r="G743" s="540"/>
      <c r="H743" s="522" t="s">
        <v>1065</v>
      </c>
      <c r="I743" s="568"/>
      <c r="J743" s="568"/>
      <c r="K743" s="568"/>
      <c r="L743" s="568"/>
      <c r="M743" s="633"/>
      <c r="N743" s="634"/>
      <c r="O743" s="635"/>
      <c r="P743" s="636"/>
      <c r="Q743" s="627"/>
      <c r="R743" s="558" t="n">
        <f aca="false">SUM(S743,T743,U743,V743)</f>
        <v>0</v>
      </c>
      <c r="S743" s="698"/>
      <c r="T743" s="698"/>
      <c r="U743" s="698"/>
      <c r="V743" s="698"/>
    </row>
    <row r="744" customFormat="false" ht="15.75" hidden="false" customHeight="false" outlineLevel="1" collapsed="false">
      <c r="A744" s="747"/>
      <c r="B744" s="566"/>
      <c r="C744" s="583"/>
      <c r="D744" s="540"/>
      <c r="E744" s="541" t="s">
        <v>1149</v>
      </c>
      <c r="F744" s="541" t="s">
        <v>1064</v>
      </c>
      <c r="G744" s="540"/>
      <c r="H744" s="522" t="s">
        <v>1065</v>
      </c>
      <c r="I744" s="568"/>
      <c r="J744" s="568"/>
      <c r="K744" s="568"/>
      <c r="L744" s="568"/>
      <c r="M744" s="633"/>
      <c r="N744" s="634"/>
      <c r="O744" s="635"/>
      <c r="P744" s="636"/>
      <c r="Q744" s="627"/>
      <c r="R744" s="558" t="n">
        <f aca="false">SUM(S744,T744,U744,V744)</f>
        <v>0</v>
      </c>
      <c r="S744" s="698"/>
      <c r="T744" s="698"/>
      <c r="U744" s="698"/>
      <c r="V744" s="698"/>
    </row>
    <row r="745" customFormat="false" ht="15.75" hidden="false" customHeight="false" outlineLevel="1" collapsed="false">
      <c r="A745" s="747"/>
      <c r="B745" s="566"/>
      <c r="C745" s="583"/>
      <c r="D745" s="540"/>
      <c r="E745" s="541" t="s">
        <v>1149</v>
      </c>
      <c r="F745" s="541" t="s">
        <v>1064</v>
      </c>
      <c r="G745" s="540"/>
      <c r="H745" s="522" t="s">
        <v>1065</v>
      </c>
      <c r="I745" s="568"/>
      <c r="J745" s="568"/>
      <c r="K745" s="568"/>
      <c r="L745" s="568"/>
      <c r="M745" s="633"/>
      <c r="N745" s="634"/>
      <c r="O745" s="635"/>
      <c r="P745" s="636"/>
      <c r="Q745" s="627"/>
      <c r="R745" s="558" t="n">
        <f aca="false">SUM(S745,T745,U745,V745)</f>
        <v>0</v>
      </c>
      <c r="S745" s="698"/>
      <c r="T745" s="698"/>
      <c r="U745" s="698"/>
      <c r="V745" s="698"/>
    </row>
    <row r="746" customFormat="false" ht="15.75" hidden="false" customHeight="false" outlineLevel="1" collapsed="false">
      <c r="A746" s="747"/>
      <c r="B746" s="566"/>
      <c r="C746" s="583"/>
      <c r="D746" s="540"/>
      <c r="E746" s="541" t="s">
        <v>1149</v>
      </c>
      <c r="F746" s="541" t="s">
        <v>1064</v>
      </c>
      <c r="G746" s="540"/>
      <c r="H746" s="522" t="s">
        <v>1065</v>
      </c>
      <c r="I746" s="568"/>
      <c r="J746" s="568"/>
      <c r="K746" s="568"/>
      <c r="L746" s="568"/>
      <c r="M746" s="633"/>
      <c r="N746" s="634"/>
      <c r="O746" s="635"/>
      <c r="P746" s="636"/>
      <c r="Q746" s="627"/>
      <c r="R746" s="558" t="n">
        <f aca="false">SUM(S746,T746,U746,V746)</f>
        <v>0</v>
      </c>
      <c r="S746" s="698"/>
      <c r="T746" s="698"/>
      <c r="U746" s="698"/>
      <c r="V746" s="698"/>
    </row>
    <row r="747" customFormat="false" ht="15.75" hidden="false" customHeight="false" outlineLevel="1" collapsed="false">
      <c r="A747" s="747"/>
      <c r="B747" s="566"/>
      <c r="C747" s="583"/>
      <c r="D747" s="540"/>
      <c r="E747" s="541" t="s">
        <v>1149</v>
      </c>
      <c r="F747" s="541" t="s">
        <v>1064</v>
      </c>
      <c r="G747" s="540"/>
      <c r="H747" s="522" t="s">
        <v>1065</v>
      </c>
      <c r="I747" s="568"/>
      <c r="J747" s="568"/>
      <c r="K747" s="568"/>
      <c r="L747" s="568"/>
      <c r="M747" s="633"/>
      <c r="N747" s="634"/>
      <c r="O747" s="635"/>
      <c r="P747" s="636"/>
      <c r="Q747" s="627"/>
      <c r="R747" s="558" t="n">
        <f aca="false">SUM(S747,T747,U747,V747)</f>
        <v>0</v>
      </c>
      <c r="S747" s="698"/>
      <c r="T747" s="698"/>
      <c r="U747" s="698"/>
      <c r="V747" s="698"/>
    </row>
    <row r="748" customFormat="false" ht="15.75" hidden="false" customHeight="false" outlineLevel="1" collapsed="false">
      <c r="A748" s="747"/>
      <c r="B748" s="566"/>
      <c r="C748" s="583"/>
      <c r="D748" s="540"/>
      <c r="E748" s="541" t="s">
        <v>1149</v>
      </c>
      <c r="F748" s="541" t="s">
        <v>1064</v>
      </c>
      <c r="G748" s="540"/>
      <c r="H748" s="522" t="s">
        <v>1065</v>
      </c>
      <c r="I748" s="568"/>
      <c r="J748" s="568"/>
      <c r="K748" s="568"/>
      <c r="L748" s="568"/>
      <c r="M748" s="633"/>
      <c r="N748" s="634"/>
      <c r="O748" s="635"/>
      <c r="P748" s="636"/>
      <c r="Q748" s="627"/>
      <c r="R748" s="558" t="n">
        <f aca="false">SUM(S748,T748,U748,V748)</f>
        <v>0</v>
      </c>
      <c r="S748" s="698"/>
      <c r="T748" s="698"/>
      <c r="U748" s="698"/>
      <c r="V748" s="698"/>
    </row>
    <row r="749" customFormat="false" ht="15.75" hidden="false" customHeight="false" outlineLevel="1" collapsed="false">
      <c r="A749" s="747"/>
      <c r="B749" s="566"/>
      <c r="C749" s="583"/>
      <c r="D749" s="540"/>
      <c r="E749" s="541" t="s">
        <v>1149</v>
      </c>
      <c r="F749" s="541" t="s">
        <v>1064</v>
      </c>
      <c r="G749" s="540"/>
      <c r="H749" s="522" t="s">
        <v>1065</v>
      </c>
      <c r="I749" s="568"/>
      <c r="J749" s="568"/>
      <c r="K749" s="568"/>
      <c r="L749" s="568"/>
      <c r="M749" s="633"/>
      <c r="N749" s="634"/>
      <c r="O749" s="635"/>
      <c r="P749" s="636"/>
      <c r="Q749" s="627"/>
      <c r="R749" s="558" t="n">
        <f aca="false">SUM(S749,T749,U749,V749)</f>
        <v>0</v>
      </c>
      <c r="S749" s="698"/>
      <c r="T749" s="698"/>
      <c r="U749" s="698"/>
      <c r="V749" s="698"/>
    </row>
    <row r="750" customFormat="false" ht="15.75" hidden="false" customHeight="false" outlineLevel="1" collapsed="false">
      <c r="A750" s="747"/>
      <c r="B750" s="566"/>
      <c r="C750" s="583"/>
      <c r="D750" s="540"/>
      <c r="E750" s="541" t="s">
        <v>1149</v>
      </c>
      <c r="F750" s="541" t="s">
        <v>1064</v>
      </c>
      <c r="G750" s="540"/>
      <c r="H750" s="522" t="s">
        <v>1065</v>
      </c>
      <c r="I750" s="568"/>
      <c r="J750" s="568"/>
      <c r="K750" s="568"/>
      <c r="L750" s="568"/>
      <c r="M750" s="633"/>
      <c r="N750" s="634"/>
      <c r="O750" s="635"/>
      <c r="P750" s="636"/>
      <c r="Q750" s="627"/>
      <c r="R750" s="558" t="n">
        <f aca="false">SUM(S750,T750,U750,V750)</f>
        <v>0</v>
      </c>
      <c r="S750" s="698"/>
      <c r="T750" s="698"/>
      <c r="U750" s="698"/>
      <c r="V750" s="698"/>
    </row>
    <row r="751" customFormat="false" ht="15.75" hidden="false" customHeight="false" outlineLevel="1" collapsed="false">
      <c r="A751" s="747"/>
      <c r="B751" s="566"/>
      <c r="C751" s="583"/>
      <c r="D751" s="540"/>
      <c r="E751" s="541" t="s">
        <v>1149</v>
      </c>
      <c r="F751" s="541" t="s">
        <v>1064</v>
      </c>
      <c r="G751" s="540"/>
      <c r="H751" s="522" t="s">
        <v>1065</v>
      </c>
      <c r="I751" s="568"/>
      <c r="J751" s="568"/>
      <c r="K751" s="568"/>
      <c r="L751" s="568"/>
      <c r="M751" s="633"/>
      <c r="N751" s="634"/>
      <c r="O751" s="635"/>
      <c r="P751" s="636"/>
      <c r="Q751" s="627"/>
      <c r="R751" s="558" t="n">
        <f aca="false">SUM(S751,T751,U751,V751)</f>
        <v>0</v>
      </c>
      <c r="S751" s="698"/>
      <c r="T751" s="698"/>
      <c r="U751" s="698"/>
      <c r="V751" s="698"/>
    </row>
    <row r="752" customFormat="false" ht="15.75" hidden="false" customHeight="false" outlineLevel="1" collapsed="false">
      <c r="A752" s="747"/>
      <c r="B752" s="566"/>
      <c r="C752" s="583"/>
      <c r="D752" s="540"/>
      <c r="E752" s="541" t="s">
        <v>1149</v>
      </c>
      <c r="F752" s="541" t="s">
        <v>1064</v>
      </c>
      <c r="G752" s="540"/>
      <c r="H752" s="522" t="s">
        <v>1065</v>
      </c>
      <c r="I752" s="568"/>
      <c r="J752" s="568"/>
      <c r="K752" s="568"/>
      <c r="L752" s="568"/>
      <c r="M752" s="633"/>
      <c r="N752" s="634"/>
      <c r="O752" s="635"/>
      <c r="P752" s="636"/>
      <c r="Q752" s="627"/>
      <c r="R752" s="558" t="n">
        <f aca="false">SUM(S752,T752,U752,V752)</f>
        <v>0</v>
      </c>
      <c r="S752" s="698"/>
      <c r="T752" s="698"/>
      <c r="U752" s="698"/>
      <c r="V752" s="698"/>
    </row>
    <row r="753" customFormat="false" ht="15.75" hidden="false" customHeight="false" outlineLevel="1" collapsed="false">
      <c r="A753" s="747"/>
      <c r="B753" s="566"/>
      <c r="C753" s="583"/>
      <c r="D753" s="540"/>
      <c r="E753" s="541" t="s">
        <v>1149</v>
      </c>
      <c r="F753" s="541" t="s">
        <v>1064</v>
      </c>
      <c r="G753" s="540"/>
      <c r="H753" s="522" t="s">
        <v>1065</v>
      </c>
      <c r="I753" s="568"/>
      <c r="J753" s="568"/>
      <c r="K753" s="568"/>
      <c r="L753" s="568"/>
      <c r="M753" s="633"/>
      <c r="N753" s="634"/>
      <c r="O753" s="635"/>
      <c r="P753" s="636"/>
      <c r="Q753" s="627"/>
      <c r="R753" s="558" t="n">
        <f aca="false">SUM(S753,T753,U753,V753)</f>
        <v>0</v>
      </c>
      <c r="S753" s="698"/>
      <c r="T753" s="698"/>
      <c r="U753" s="698"/>
      <c r="V753" s="698"/>
    </row>
    <row r="754" customFormat="false" ht="15.75" hidden="false" customHeight="false" outlineLevel="1" collapsed="false">
      <c r="A754" s="747"/>
      <c r="B754" s="566"/>
      <c r="C754" s="583"/>
      <c r="D754" s="540"/>
      <c r="E754" s="541" t="s">
        <v>1149</v>
      </c>
      <c r="F754" s="541" t="s">
        <v>1064</v>
      </c>
      <c r="G754" s="540"/>
      <c r="H754" s="522" t="s">
        <v>1065</v>
      </c>
      <c r="I754" s="568"/>
      <c r="J754" s="568"/>
      <c r="K754" s="568"/>
      <c r="L754" s="568"/>
      <c r="M754" s="633"/>
      <c r="N754" s="634"/>
      <c r="O754" s="635"/>
      <c r="P754" s="636"/>
      <c r="Q754" s="627"/>
      <c r="R754" s="558" t="n">
        <f aca="false">SUM(S754,T754,U754,V754)</f>
        <v>0</v>
      </c>
      <c r="S754" s="698"/>
      <c r="T754" s="698"/>
      <c r="U754" s="698"/>
      <c r="V754" s="698"/>
    </row>
    <row r="755" customFormat="false" ht="15.75" hidden="false" customHeight="false" outlineLevel="1" collapsed="false">
      <c r="A755" s="747"/>
      <c r="B755" s="566"/>
      <c r="C755" s="583"/>
      <c r="D755" s="540"/>
      <c r="E755" s="541" t="s">
        <v>1149</v>
      </c>
      <c r="F755" s="541" t="s">
        <v>1064</v>
      </c>
      <c r="G755" s="540"/>
      <c r="H755" s="522" t="s">
        <v>1065</v>
      </c>
      <c r="I755" s="568"/>
      <c r="J755" s="568"/>
      <c r="K755" s="568"/>
      <c r="L755" s="568"/>
      <c r="M755" s="633"/>
      <c r="N755" s="634"/>
      <c r="O755" s="635"/>
      <c r="P755" s="636"/>
      <c r="Q755" s="627"/>
      <c r="R755" s="558" t="n">
        <f aca="false">SUM(S755,T755,U755,V755)</f>
        <v>0</v>
      </c>
      <c r="S755" s="698"/>
      <c r="T755" s="698"/>
      <c r="U755" s="698"/>
      <c r="V755" s="698"/>
    </row>
    <row r="756" customFormat="false" ht="15.75" hidden="false" customHeight="false" outlineLevel="1" collapsed="false">
      <c r="A756" s="747"/>
      <c r="B756" s="566"/>
      <c r="C756" s="583"/>
      <c r="D756" s="540"/>
      <c r="E756" s="541" t="s">
        <v>1149</v>
      </c>
      <c r="F756" s="541" t="s">
        <v>1064</v>
      </c>
      <c r="G756" s="540"/>
      <c r="H756" s="522" t="s">
        <v>1065</v>
      </c>
      <c r="I756" s="568"/>
      <c r="J756" s="568"/>
      <c r="K756" s="568"/>
      <c r="L756" s="568"/>
      <c r="M756" s="633"/>
      <c r="N756" s="634"/>
      <c r="O756" s="635"/>
      <c r="P756" s="636"/>
      <c r="Q756" s="627"/>
      <c r="R756" s="558" t="n">
        <f aca="false">SUM(S756,T756,U756,V756)</f>
        <v>0</v>
      </c>
      <c r="S756" s="698"/>
      <c r="T756" s="698"/>
      <c r="U756" s="698"/>
      <c r="V756" s="698"/>
    </row>
    <row r="757" customFormat="false" ht="15.75" hidden="false" customHeight="false" outlineLevel="1" collapsed="false">
      <c r="A757" s="747"/>
      <c r="B757" s="566"/>
      <c r="C757" s="583"/>
      <c r="D757" s="540"/>
      <c r="E757" s="541" t="s">
        <v>1149</v>
      </c>
      <c r="F757" s="541" t="s">
        <v>1064</v>
      </c>
      <c r="G757" s="540"/>
      <c r="H757" s="522" t="s">
        <v>1065</v>
      </c>
      <c r="I757" s="568"/>
      <c r="J757" s="568"/>
      <c r="K757" s="568"/>
      <c r="L757" s="568"/>
      <c r="M757" s="633"/>
      <c r="N757" s="634"/>
      <c r="O757" s="635"/>
      <c r="P757" s="636"/>
      <c r="Q757" s="627"/>
      <c r="R757" s="558" t="n">
        <f aca="false">SUM(S757,T757,U757,V757)</f>
        <v>0</v>
      </c>
      <c r="S757" s="698"/>
      <c r="T757" s="698"/>
      <c r="U757" s="698"/>
      <c r="V757" s="698"/>
    </row>
    <row r="758" customFormat="false" ht="15.75" hidden="false" customHeight="false" outlineLevel="1" collapsed="false">
      <c r="A758" s="747"/>
      <c r="B758" s="566"/>
      <c r="C758" s="583"/>
      <c r="D758" s="540"/>
      <c r="E758" s="541" t="s">
        <v>1149</v>
      </c>
      <c r="F758" s="541" t="s">
        <v>1064</v>
      </c>
      <c r="G758" s="540"/>
      <c r="H758" s="522" t="s">
        <v>1065</v>
      </c>
      <c r="I758" s="568"/>
      <c r="J758" s="568"/>
      <c r="K758" s="568"/>
      <c r="L758" s="568"/>
      <c r="M758" s="633"/>
      <c r="N758" s="634"/>
      <c r="O758" s="635"/>
      <c r="P758" s="636"/>
      <c r="Q758" s="627"/>
      <c r="R758" s="558" t="n">
        <f aca="false">SUM(S758,T758,U758,V758)</f>
        <v>0</v>
      </c>
      <c r="S758" s="698"/>
      <c r="T758" s="698"/>
      <c r="U758" s="698"/>
      <c r="V758" s="698"/>
    </row>
    <row r="759" customFormat="false" ht="15.75" hidden="false" customHeight="false" outlineLevel="1" collapsed="false">
      <c r="A759" s="747"/>
      <c r="B759" s="566"/>
      <c r="C759" s="583"/>
      <c r="D759" s="540"/>
      <c r="E759" s="541" t="s">
        <v>1149</v>
      </c>
      <c r="F759" s="541" t="s">
        <v>1064</v>
      </c>
      <c r="G759" s="540"/>
      <c r="H759" s="522" t="s">
        <v>1065</v>
      </c>
      <c r="I759" s="568"/>
      <c r="J759" s="568"/>
      <c r="K759" s="568"/>
      <c r="L759" s="568"/>
      <c r="M759" s="633"/>
      <c r="N759" s="634"/>
      <c r="O759" s="635"/>
      <c r="P759" s="636"/>
      <c r="Q759" s="627"/>
      <c r="R759" s="558" t="n">
        <f aca="false">SUM(S759,T759,U759,V759)</f>
        <v>0</v>
      </c>
      <c r="S759" s="698"/>
      <c r="T759" s="698"/>
      <c r="U759" s="698"/>
      <c r="V759" s="698"/>
    </row>
    <row r="760" customFormat="false" ht="15.75" hidden="false" customHeight="false" outlineLevel="1" collapsed="false">
      <c r="A760" s="747"/>
      <c r="B760" s="566"/>
      <c r="C760" s="583"/>
      <c r="D760" s="540"/>
      <c r="E760" s="541" t="s">
        <v>1149</v>
      </c>
      <c r="F760" s="541" t="s">
        <v>1064</v>
      </c>
      <c r="G760" s="540"/>
      <c r="H760" s="522" t="s">
        <v>1065</v>
      </c>
      <c r="I760" s="568"/>
      <c r="J760" s="568"/>
      <c r="K760" s="568"/>
      <c r="L760" s="568"/>
      <c r="M760" s="633"/>
      <c r="N760" s="634"/>
      <c r="O760" s="635"/>
      <c r="P760" s="636"/>
      <c r="Q760" s="627"/>
      <c r="R760" s="558" t="n">
        <f aca="false">SUM(S760,T760,U760,V760)</f>
        <v>0</v>
      </c>
      <c r="S760" s="698"/>
      <c r="T760" s="698"/>
      <c r="U760" s="698"/>
      <c r="V760" s="698"/>
    </row>
    <row r="761" customFormat="false" ht="15.75" hidden="false" customHeight="false" outlineLevel="1" collapsed="false">
      <c r="A761" s="747"/>
      <c r="B761" s="566"/>
      <c r="C761" s="583"/>
      <c r="D761" s="540"/>
      <c r="E761" s="541" t="s">
        <v>1149</v>
      </c>
      <c r="F761" s="541" t="s">
        <v>1064</v>
      </c>
      <c r="G761" s="540"/>
      <c r="H761" s="522" t="s">
        <v>1065</v>
      </c>
      <c r="I761" s="568"/>
      <c r="J761" s="568"/>
      <c r="K761" s="568"/>
      <c r="L761" s="568"/>
      <c r="M761" s="633"/>
      <c r="N761" s="634"/>
      <c r="O761" s="635"/>
      <c r="P761" s="636"/>
      <c r="Q761" s="627"/>
      <c r="R761" s="558" t="n">
        <f aca="false">SUM(S761,T761,U761,V761)</f>
        <v>0</v>
      </c>
      <c r="S761" s="698"/>
      <c r="T761" s="698"/>
      <c r="U761" s="698"/>
      <c r="V761" s="698"/>
    </row>
    <row r="762" customFormat="false" ht="15.75" hidden="false" customHeight="false" outlineLevel="1" collapsed="false">
      <c r="A762" s="747"/>
      <c r="B762" s="566"/>
      <c r="C762" s="583"/>
      <c r="D762" s="540"/>
      <c r="E762" s="541" t="s">
        <v>1149</v>
      </c>
      <c r="F762" s="541" t="s">
        <v>1064</v>
      </c>
      <c r="G762" s="540"/>
      <c r="H762" s="522" t="s">
        <v>1065</v>
      </c>
      <c r="I762" s="568"/>
      <c r="J762" s="568"/>
      <c r="K762" s="568"/>
      <c r="L762" s="568"/>
      <c r="M762" s="633"/>
      <c r="N762" s="634"/>
      <c r="O762" s="635"/>
      <c r="P762" s="636"/>
      <c r="Q762" s="627"/>
      <c r="R762" s="558" t="n">
        <f aca="false">SUM(S762,T762,U762,V762)</f>
        <v>0</v>
      </c>
      <c r="S762" s="698"/>
      <c r="T762" s="698"/>
      <c r="U762" s="698"/>
      <c r="V762" s="698"/>
    </row>
    <row r="763" customFormat="false" ht="15.75" hidden="false" customHeight="false" outlineLevel="1" collapsed="false">
      <c r="A763" s="747"/>
      <c r="B763" s="566"/>
      <c r="C763" s="583"/>
      <c r="D763" s="540"/>
      <c r="E763" s="541" t="s">
        <v>1149</v>
      </c>
      <c r="F763" s="541" t="s">
        <v>1064</v>
      </c>
      <c r="G763" s="540"/>
      <c r="H763" s="522" t="s">
        <v>1065</v>
      </c>
      <c r="I763" s="568"/>
      <c r="J763" s="568"/>
      <c r="K763" s="568"/>
      <c r="L763" s="568"/>
      <c r="M763" s="633"/>
      <c r="N763" s="634"/>
      <c r="O763" s="635"/>
      <c r="P763" s="636"/>
      <c r="Q763" s="627"/>
      <c r="R763" s="558" t="n">
        <f aca="false">SUM(S763,T763,U763,V763)</f>
        <v>0</v>
      </c>
      <c r="S763" s="698"/>
      <c r="T763" s="698"/>
      <c r="U763" s="698"/>
      <c r="V763" s="698"/>
    </row>
    <row r="764" customFormat="false" ht="15.75" hidden="false" customHeight="false" outlineLevel="1" collapsed="false">
      <c r="A764" s="747"/>
      <c r="B764" s="566"/>
      <c r="C764" s="583"/>
      <c r="D764" s="540"/>
      <c r="E764" s="541" t="s">
        <v>1149</v>
      </c>
      <c r="F764" s="541" t="s">
        <v>1064</v>
      </c>
      <c r="G764" s="540"/>
      <c r="H764" s="522" t="s">
        <v>1065</v>
      </c>
      <c r="I764" s="568"/>
      <c r="J764" s="568"/>
      <c r="K764" s="568"/>
      <c r="L764" s="568"/>
      <c r="M764" s="633"/>
      <c r="N764" s="634"/>
      <c r="O764" s="635"/>
      <c r="P764" s="636"/>
      <c r="Q764" s="627"/>
      <c r="R764" s="558" t="n">
        <f aca="false">SUM(S764,T764,U764,V764)</f>
        <v>0</v>
      </c>
      <c r="S764" s="698"/>
      <c r="T764" s="698"/>
      <c r="U764" s="698"/>
      <c r="V764" s="698"/>
    </row>
    <row r="765" customFormat="false" ht="15.75" hidden="false" customHeight="false" outlineLevel="1" collapsed="false">
      <c r="A765" s="747"/>
      <c r="B765" s="566"/>
      <c r="C765" s="583"/>
      <c r="D765" s="540"/>
      <c r="E765" s="541" t="s">
        <v>1149</v>
      </c>
      <c r="F765" s="541" t="s">
        <v>1064</v>
      </c>
      <c r="G765" s="540"/>
      <c r="H765" s="522" t="s">
        <v>1065</v>
      </c>
      <c r="I765" s="568"/>
      <c r="J765" s="568"/>
      <c r="K765" s="568"/>
      <c r="L765" s="568"/>
      <c r="M765" s="633"/>
      <c r="N765" s="634"/>
      <c r="O765" s="635"/>
      <c r="P765" s="636"/>
      <c r="Q765" s="627"/>
      <c r="R765" s="558" t="n">
        <f aca="false">SUM(S765,T765,U765,V765)</f>
        <v>0</v>
      </c>
      <c r="S765" s="698"/>
      <c r="T765" s="698"/>
      <c r="U765" s="698"/>
      <c r="V765" s="698"/>
    </row>
    <row r="766" customFormat="false" ht="15.75" hidden="false" customHeight="false" outlineLevel="1" collapsed="false">
      <c r="A766" s="747"/>
      <c r="B766" s="566"/>
      <c r="C766" s="583"/>
      <c r="D766" s="540"/>
      <c r="E766" s="541" t="s">
        <v>1366</v>
      </c>
      <c r="F766" s="541" t="s">
        <v>1064</v>
      </c>
      <c r="G766" s="540"/>
      <c r="H766" s="522" t="s">
        <v>1065</v>
      </c>
      <c r="I766" s="568"/>
      <c r="J766" s="568"/>
      <c r="K766" s="568"/>
      <c r="L766" s="568"/>
      <c r="M766" s="633"/>
      <c r="N766" s="634"/>
      <c r="O766" s="635"/>
      <c r="P766" s="636"/>
      <c r="Q766" s="627"/>
      <c r="R766" s="558" t="n">
        <f aca="false">SUM(S766,T766,U766,V766)</f>
        <v>0</v>
      </c>
      <c r="S766" s="698"/>
      <c r="T766" s="698"/>
      <c r="U766" s="698"/>
      <c r="V766" s="698"/>
    </row>
    <row r="767" customFormat="false" ht="15.75" hidden="false" customHeight="false" outlineLevel="1" collapsed="false">
      <c r="A767" s="747"/>
      <c r="B767" s="566"/>
      <c r="C767" s="583"/>
      <c r="D767" s="540"/>
      <c r="E767" s="541" t="s">
        <v>1367</v>
      </c>
      <c r="F767" s="541" t="s">
        <v>1064</v>
      </c>
      <c r="G767" s="540"/>
      <c r="H767" s="522" t="s">
        <v>1065</v>
      </c>
      <c r="I767" s="568"/>
      <c r="J767" s="568"/>
      <c r="K767" s="568"/>
      <c r="L767" s="568"/>
      <c r="M767" s="633"/>
      <c r="N767" s="634"/>
      <c r="O767" s="635"/>
      <c r="P767" s="636"/>
      <c r="Q767" s="627"/>
      <c r="R767" s="558" t="n">
        <f aca="false">SUM(S767,T767,U767,V767)</f>
        <v>0</v>
      </c>
      <c r="S767" s="698"/>
      <c r="T767" s="698"/>
      <c r="U767" s="698"/>
      <c r="V767" s="698"/>
    </row>
    <row r="768" customFormat="false" ht="15.75" hidden="false" customHeight="false" outlineLevel="1" collapsed="false">
      <c r="A768" s="747"/>
      <c r="B768" s="566"/>
      <c r="C768" s="583"/>
      <c r="D768" s="540"/>
      <c r="E768" s="541" t="s">
        <v>1367</v>
      </c>
      <c r="F768" s="541" t="s">
        <v>1064</v>
      </c>
      <c r="G768" s="540"/>
      <c r="H768" s="522" t="s">
        <v>1065</v>
      </c>
      <c r="I768" s="568"/>
      <c r="J768" s="568"/>
      <c r="K768" s="568"/>
      <c r="L768" s="568"/>
      <c r="M768" s="633"/>
      <c r="N768" s="634"/>
      <c r="O768" s="635"/>
      <c r="P768" s="636"/>
      <c r="Q768" s="627"/>
      <c r="R768" s="558" t="n">
        <f aca="false">SUM(S768,T768,U768,V768)</f>
        <v>0</v>
      </c>
      <c r="S768" s="698"/>
      <c r="T768" s="698"/>
      <c r="U768" s="698"/>
      <c r="V768" s="698"/>
    </row>
    <row r="769" customFormat="false" ht="15.75" hidden="false" customHeight="false" outlineLevel="1" collapsed="false">
      <c r="A769" s="747"/>
      <c r="B769" s="566"/>
      <c r="C769" s="583"/>
      <c r="D769" s="540"/>
      <c r="E769" s="541" t="s">
        <v>1149</v>
      </c>
      <c r="F769" s="541" t="s">
        <v>1064</v>
      </c>
      <c r="G769" s="540"/>
      <c r="H769" s="522" t="s">
        <v>1065</v>
      </c>
      <c r="I769" s="568"/>
      <c r="J769" s="568"/>
      <c r="K769" s="568"/>
      <c r="L769" s="568"/>
      <c r="M769" s="633"/>
      <c r="N769" s="634"/>
      <c r="O769" s="635"/>
      <c r="P769" s="636"/>
      <c r="Q769" s="627"/>
      <c r="R769" s="558" t="n">
        <f aca="false">SUM(S769,T769,U769,V769)</f>
        <v>0</v>
      </c>
      <c r="S769" s="698"/>
      <c r="T769" s="698"/>
      <c r="U769" s="698"/>
      <c r="V769" s="698"/>
    </row>
    <row r="770" customFormat="false" ht="15.75" hidden="false" customHeight="false" outlineLevel="1" collapsed="false">
      <c r="A770" s="747"/>
      <c r="B770" s="566"/>
      <c r="C770" s="583"/>
      <c r="D770" s="540"/>
      <c r="E770" s="541" t="s">
        <v>1149</v>
      </c>
      <c r="F770" s="541" t="s">
        <v>1064</v>
      </c>
      <c r="G770" s="540"/>
      <c r="H770" s="522" t="s">
        <v>1065</v>
      </c>
      <c r="I770" s="568"/>
      <c r="J770" s="568"/>
      <c r="K770" s="568"/>
      <c r="L770" s="568"/>
      <c r="M770" s="633"/>
      <c r="N770" s="634"/>
      <c r="O770" s="635"/>
      <c r="P770" s="636"/>
      <c r="Q770" s="627"/>
      <c r="R770" s="558" t="n">
        <f aca="false">SUM(S770,T770,U770,V770)</f>
        <v>0</v>
      </c>
      <c r="S770" s="698"/>
      <c r="T770" s="698"/>
      <c r="U770" s="698"/>
      <c r="V770" s="698"/>
    </row>
    <row r="771" customFormat="false" ht="15.75" hidden="false" customHeight="false" outlineLevel="1" collapsed="false">
      <c r="A771" s="747"/>
      <c r="B771" s="566"/>
      <c r="C771" s="583"/>
      <c r="D771" s="540"/>
      <c r="E771" s="541" t="s">
        <v>1149</v>
      </c>
      <c r="F771" s="541" t="s">
        <v>1064</v>
      </c>
      <c r="G771" s="540"/>
      <c r="H771" s="522" t="s">
        <v>1065</v>
      </c>
      <c r="I771" s="568"/>
      <c r="J771" s="568"/>
      <c r="K771" s="568"/>
      <c r="L771" s="568"/>
      <c r="M771" s="633"/>
      <c r="N771" s="634"/>
      <c r="O771" s="635"/>
      <c r="P771" s="636"/>
      <c r="Q771" s="627"/>
      <c r="R771" s="558" t="n">
        <f aca="false">SUM(S771,T771,U771,V771)</f>
        <v>0</v>
      </c>
      <c r="S771" s="698"/>
      <c r="T771" s="698"/>
      <c r="U771" s="698"/>
      <c r="V771" s="698"/>
    </row>
    <row r="772" customFormat="false" ht="15.75" hidden="false" customHeight="false" outlineLevel="1" collapsed="false">
      <c r="A772" s="747"/>
      <c r="B772" s="566"/>
      <c r="C772" s="583"/>
      <c r="D772" s="540"/>
      <c r="E772" s="541" t="s">
        <v>1149</v>
      </c>
      <c r="F772" s="541" t="s">
        <v>1064</v>
      </c>
      <c r="G772" s="540"/>
      <c r="H772" s="522" t="s">
        <v>1065</v>
      </c>
      <c r="I772" s="568"/>
      <c r="J772" s="568"/>
      <c r="K772" s="568"/>
      <c r="L772" s="568"/>
      <c r="M772" s="633"/>
      <c r="N772" s="634"/>
      <c r="O772" s="635"/>
      <c r="P772" s="636"/>
      <c r="Q772" s="627"/>
      <c r="R772" s="558" t="n">
        <f aca="false">SUM(S772,T772,U772,V772)</f>
        <v>0</v>
      </c>
      <c r="S772" s="698"/>
      <c r="T772" s="698"/>
      <c r="U772" s="698"/>
      <c r="V772" s="698"/>
    </row>
    <row r="773" customFormat="false" ht="15.75" hidden="false" customHeight="false" outlineLevel="1" collapsed="false">
      <c r="A773" s="747"/>
      <c r="B773" s="567"/>
      <c r="C773" s="583"/>
      <c r="D773" s="540"/>
      <c r="E773" s="541" t="s">
        <v>1149</v>
      </c>
      <c r="F773" s="541" t="s">
        <v>1064</v>
      </c>
      <c r="G773" s="540"/>
      <c r="H773" s="522" t="s">
        <v>1065</v>
      </c>
      <c r="I773" s="568"/>
      <c r="J773" s="568"/>
      <c r="K773" s="568"/>
      <c r="L773" s="568"/>
      <c r="M773" s="633"/>
      <c r="N773" s="634"/>
      <c r="O773" s="635"/>
      <c r="P773" s="636"/>
      <c r="Q773" s="627"/>
      <c r="R773" s="558" t="n">
        <f aca="false">SUM(S773,T773,U773,V773)</f>
        <v>0</v>
      </c>
      <c r="S773" s="698"/>
      <c r="T773" s="698"/>
      <c r="U773" s="698"/>
      <c r="V773" s="698"/>
    </row>
    <row r="774" customFormat="false" ht="15.75" hidden="false" customHeight="false" outlineLevel="1" collapsed="false">
      <c r="A774" s="747"/>
      <c r="B774" s="567"/>
      <c r="C774" s="583"/>
      <c r="D774" s="540"/>
      <c r="E774" s="541" t="s">
        <v>1149</v>
      </c>
      <c r="F774" s="541" t="s">
        <v>1064</v>
      </c>
      <c r="G774" s="540"/>
      <c r="H774" s="522" t="s">
        <v>1065</v>
      </c>
      <c r="I774" s="568"/>
      <c r="J774" s="568"/>
      <c r="K774" s="568"/>
      <c r="L774" s="568"/>
      <c r="M774" s="633"/>
      <c r="N774" s="634"/>
      <c r="O774" s="635"/>
      <c r="P774" s="636"/>
      <c r="Q774" s="627"/>
      <c r="R774" s="558" t="n">
        <f aca="false">SUM(S774,T774,U774,V774)</f>
        <v>0</v>
      </c>
      <c r="S774" s="698"/>
      <c r="T774" s="698"/>
      <c r="U774" s="698"/>
      <c r="V774" s="698"/>
    </row>
    <row r="775" customFormat="false" ht="15.75" hidden="false" customHeight="false" outlineLevel="1" collapsed="false">
      <c r="A775" s="747"/>
      <c r="B775" s="567"/>
      <c r="C775" s="583"/>
      <c r="D775" s="540"/>
      <c r="E775" s="541" t="s">
        <v>1149</v>
      </c>
      <c r="F775" s="541" t="s">
        <v>1064</v>
      </c>
      <c r="G775" s="540"/>
      <c r="H775" s="522" t="s">
        <v>1065</v>
      </c>
      <c r="I775" s="568"/>
      <c r="J775" s="568"/>
      <c r="K775" s="568"/>
      <c r="L775" s="568"/>
      <c r="M775" s="633"/>
      <c r="N775" s="634"/>
      <c r="O775" s="635"/>
      <c r="P775" s="636"/>
      <c r="Q775" s="627"/>
      <c r="R775" s="558" t="n">
        <f aca="false">SUM(S775,T775,U775,V775)</f>
        <v>0</v>
      </c>
      <c r="S775" s="698"/>
      <c r="T775" s="698"/>
      <c r="U775" s="698"/>
      <c r="V775" s="698"/>
    </row>
    <row r="776" customFormat="false" ht="15.75" hidden="false" customHeight="false" outlineLevel="1" collapsed="false">
      <c r="A776" s="747"/>
      <c r="B776" s="567"/>
      <c r="C776" s="583"/>
      <c r="D776" s="540"/>
      <c r="E776" s="541" t="s">
        <v>1149</v>
      </c>
      <c r="F776" s="541" t="s">
        <v>1064</v>
      </c>
      <c r="G776" s="540"/>
      <c r="H776" s="522" t="s">
        <v>1065</v>
      </c>
      <c r="I776" s="568"/>
      <c r="J776" s="568"/>
      <c r="K776" s="568"/>
      <c r="L776" s="568"/>
      <c r="M776" s="633"/>
      <c r="N776" s="634"/>
      <c r="O776" s="635"/>
      <c r="P776" s="636"/>
      <c r="Q776" s="627"/>
      <c r="R776" s="558" t="n">
        <f aca="false">SUM(S776,T776,U776,V776)</f>
        <v>0</v>
      </c>
      <c r="S776" s="698"/>
      <c r="T776" s="698"/>
      <c r="U776" s="698"/>
      <c r="V776" s="698"/>
    </row>
    <row r="777" customFormat="false" ht="15.75" hidden="false" customHeight="false" outlineLevel="1" collapsed="false">
      <c r="A777" s="747"/>
      <c r="B777" s="567"/>
      <c r="C777" s="583"/>
      <c r="D777" s="540"/>
      <c r="E777" s="541" t="s">
        <v>1149</v>
      </c>
      <c r="F777" s="541" t="s">
        <v>1064</v>
      </c>
      <c r="G777" s="540"/>
      <c r="H777" s="522" t="s">
        <v>1065</v>
      </c>
      <c r="I777" s="568"/>
      <c r="J777" s="568"/>
      <c r="K777" s="568"/>
      <c r="L777" s="568"/>
      <c r="M777" s="633"/>
      <c r="N777" s="634"/>
      <c r="O777" s="635"/>
      <c r="P777" s="636"/>
      <c r="Q777" s="627"/>
      <c r="R777" s="558" t="n">
        <f aca="false">SUM(S777,T777,U777,V777)</f>
        <v>0</v>
      </c>
      <c r="S777" s="698"/>
      <c r="T777" s="698"/>
      <c r="U777" s="698"/>
      <c r="V777" s="698"/>
    </row>
    <row r="778" customFormat="false" ht="15.75" hidden="false" customHeight="false" outlineLevel="1" collapsed="false">
      <c r="A778" s="747"/>
      <c r="B778" s="567"/>
      <c r="C778" s="583"/>
      <c r="D778" s="540"/>
      <c r="E778" s="541" t="s">
        <v>1149</v>
      </c>
      <c r="F778" s="541" t="s">
        <v>1064</v>
      </c>
      <c r="G778" s="540"/>
      <c r="H778" s="522" t="s">
        <v>1065</v>
      </c>
      <c r="I778" s="568"/>
      <c r="J778" s="568"/>
      <c r="K778" s="568"/>
      <c r="L778" s="568"/>
      <c r="M778" s="633"/>
      <c r="N778" s="634"/>
      <c r="O778" s="635"/>
      <c r="P778" s="636"/>
      <c r="Q778" s="627"/>
      <c r="R778" s="558" t="n">
        <f aca="false">SUM(S778,T778,U778,V778)</f>
        <v>0</v>
      </c>
      <c r="S778" s="698"/>
      <c r="T778" s="698"/>
      <c r="U778" s="698"/>
      <c r="V778" s="698"/>
    </row>
    <row r="779" customFormat="false" ht="15.75" hidden="false" customHeight="false" outlineLevel="1" collapsed="false">
      <c r="A779" s="747"/>
      <c r="B779" s="567"/>
      <c r="C779" s="583"/>
      <c r="D779" s="540"/>
      <c r="E779" s="541" t="s">
        <v>1149</v>
      </c>
      <c r="F779" s="541" t="s">
        <v>1064</v>
      </c>
      <c r="G779" s="540"/>
      <c r="H779" s="522" t="s">
        <v>1065</v>
      </c>
      <c r="I779" s="568"/>
      <c r="J779" s="568"/>
      <c r="K779" s="568"/>
      <c r="L779" s="568"/>
      <c r="M779" s="633"/>
      <c r="N779" s="634"/>
      <c r="O779" s="635"/>
      <c r="P779" s="636"/>
      <c r="Q779" s="627"/>
      <c r="R779" s="558" t="n">
        <f aca="false">SUM(S779,T779,U779,V779)</f>
        <v>0</v>
      </c>
      <c r="S779" s="698"/>
      <c r="T779" s="698"/>
      <c r="U779" s="698"/>
      <c r="V779" s="698"/>
    </row>
    <row r="780" customFormat="false" ht="15.75" hidden="false" customHeight="false" outlineLevel="1" collapsed="false">
      <c r="A780" s="747"/>
      <c r="B780" s="567"/>
      <c r="C780" s="583"/>
      <c r="D780" s="540"/>
      <c r="E780" s="541" t="s">
        <v>1149</v>
      </c>
      <c r="F780" s="541" t="s">
        <v>1064</v>
      </c>
      <c r="G780" s="540"/>
      <c r="H780" s="522" t="s">
        <v>1065</v>
      </c>
      <c r="I780" s="568"/>
      <c r="J780" s="568"/>
      <c r="K780" s="568"/>
      <c r="L780" s="568"/>
      <c r="M780" s="633"/>
      <c r="N780" s="634"/>
      <c r="O780" s="635"/>
      <c r="P780" s="636"/>
      <c r="Q780" s="627"/>
      <c r="R780" s="558" t="n">
        <f aca="false">SUM(S780,T780,U780,V780)</f>
        <v>0</v>
      </c>
      <c r="S780" s="698"/>
      <c r="T780" s="698"/>
      <c r="U780" s="698"/>
      <c r="V780" s="698"/>
    </row>
    <row r="781" customFormat="false" ht="15.75" hidden="false" customHeight="false" outlineLevel="1" collapsed="false">
      <c r="A781" s="747"/>
      <c r="B781" s="567"/>
      <c r="C781" s="583"/>
      <c r="D781" s="540"/>
      <c r="E781" s="541" t="s">
        <v>1149</v>
      </c>
      <c r="F781" s="541" t="s">
        <v>1064</v>
      </c>
      <c r="G781" s="540"/>
      <c r="H781" s="522" t="s">
        <v>1065</v>
      </c>
      <c r="I781" s="568"/>
      <c r="J781" s="568"/>
      <c r="K781" s="568"/>
      <c r="L781" s="568"/>
      <c r="M781" s="633"/>
      <c r="N781" s="634"/>
      <c r="O781" s="635"/>
      <c r="P781" s="636"/>
      <c r="Q781" s="627"/>
      <c r="R781" s="558" t="n">
        <f aca="false">SUM(S781,T781,U781,V781)</f>
        <v>0</v>
      </c>
      <c r="S781" s="698"/>
      <c r="T781" s="698"/>
      <c r="U781" s="698"/>
      <c r="V781" s="698"/>
    </row>
    <row r="782" customFormat="false" ht="15.75" hidden="false" customHeight="false" outlineLevel="1" collapsed="false">
      <c r="A782" s="747"/>
      <c r="B782" s="567"/>
      <c r="C782" s="583"/>
      <c r="D782" s="540"/>
      <c r="E782" s="541" t="s">
        <v>1149</v>
      </c>
      <c r="F782" s="541" t="s">
        <v>1064</v>
      </c>
      <c r="G782" s="540"/>
      <c r="H782" s="522" t="s">
        <v>1065</v>
      </c>
      <c r="I782" s="568"/>
      <c r="J782" s="568"/>
      <c r="K782" s="568"/>
      <c r="L782" s="568"/>
      <c r="M782" s="633"/>
      <c r="N782" s="634"/>
      <c r="O782" s="635"/>
      <c r="P782" s="636"/>
      <c r="Q782" s="627"/>
      <c r="R782" s="558" t="n">
        <f aca="false">SUM(S782,T782,U782,V782)</f>
        <v>0</v>
      </c>
      <c r="S782" s="698"/>
      <c r="T782" s="698"/>
      <c r="U782" s="698"/>
      <c r="V782" s="698"/>
    </row>
    <row r="783" customFormat="false" ht="15.75" hidden="false" customHeight="false" outlineLevel="1" collapsed="false">
      <c r="A783" s="747"/>
      <c r="B783" s="567"/>
      <c r="C783" s="583"/>
      <c r="D783" s="540"/>
      <c r="E783" s="541" t="s">
        <v>1149</v>
      </c>
      <c r="F783" s="541" t="s">
        <v>1064</v>
      </c>
      <c r="G783" s="540"/>
      <c r="H783" s="522" t="s">
        <v>1065</v>
      </c>
      <c r="I783" s="568"/>
      <c r="J783" s="568"/>
      <c r="K783" s="568"/>
      <c r="L783" s="568"/>
      <c r="M783" s="633"/>
      <c r="N783" s="634"/>
      <c r="O783" s="635"/>
      <c r="P783" s="636"/>
      <c r="Q783" s="627"/>
      <c r="R783" s="558" t="n">
        <f aca="false">SUM(S783,T783,U783,V783)</f>
        <v>0</v>
      </c>
      <c r="S783" s="698"/>
      <c r="T783" s="698"/>
      <c r="U783" s="698"/>
      <c r="V783" s="698"/>
    </row>
    <row r="784" customFormat="false" ht="15.75" hidden="false" customHeight="false" outlineLevel="1" collapsed="false">
      <c r="A784" s="747"/>
      <c r="B784" s="567"/>
      <c r="C784" s="583"/>
      <c r="D784" s="540"/>
      <c r="E784" s="541" t="s">
        <v>1149</v>
      </c>
      <c r="F784" s="541" t="s">
        <v>1064</v>
      </c>
      <c r="G784" s="540"/>
      <c r="H784" s="522" t="s">
        <v>1065</v>
      </c>
      <c r="I784" s="568"/>
      <c r="J784" s="568"/>
      <c r="K784" s="568"/>
      <c r="L784" s="568"/>
      <c r="M784" s="633"/>
      <c r="N784" s="634"/>
      <c r="O784" s="635"/>
      <c r="P784" s="636"/>
      <c r="Q784" s="627"/>
      <c r="R784" s="558" t="n">
        <f aca="false">SUM(S784,T784,U784,V784)</f>
        <v>0</v>
      </c>
      <c r="S784" s="698"/>
      <c r="T784" s="698"/>
      <c r="U784" s="698"/>
      <c r="V784" s="698"/>
    </row>
    <row r="785" customFormat="false" ht="15.75" hidden="false" customHeight="false" outlineLevel="1" collapsed="false">
      <c r="A785" s="747"/>
      <c r="B785" s="567"/>
      <c r="C785" s="583"/>
      <c r="D785" s="540"/>
      <c r="E785" s="541" t="s">
        <v>1149</v>
      </c>
      <c r="F785" s="541" t="s">
        <v>1064</v>
      </c>
      <c r="G785" s="540"/>
      <c r="H785" s="522" t="s">
        <v>1065</v>
      </c>
      <c r="I785" s="568"/>
      <c r="J785" s="568"/>
      <c r="K785" s="568"/>
      <c r="L785" s="568"/>
      <c r="M785" s="633"/>
      <c r="N785" s="634"/>
      <c r="O785" s="635"/>
      <c r="P785" s="636"/>
      <c r="Q785" s="627"/>
      <c r="R785" s="558" t="n">
        <f aca="false">SUM(S785,T785,U785,V785)</f>
        <v>0</v>
      </c>
      <c r="S785" s="698"/>
      <c r="T785" s="698"/>
      <c r="U785" s="698"/>
      <c r="V785" s="698"/>
    </row>
    <row r="786" customFormat="false" ht="15.75" hidden="false" customHeight="false" outlineLevel="1" collapsed="false">
      <c r="A786" s="747"/>
      <c r="B786" s="567"/>
      <c r="C786" s="583"/>
      <c r="D786" s="540"/>
      <c r="E786" s="541" t="s">
        <v>1149</v>
      </c>
      <c r="F786" s="541" t="s">
        <v>1064</v>
      </c>
      <c r="G786" s="540"/>
      <c r="H786" s="522" t="s">
        <v>1065</v>
      </c>
      <c r="I786" s="568"/>
      <c r="J786" s="568"/>
      <c r="K786" s="568"/>
      <c r="L786" s="568"/>
      <c r="M786" s="633"/>
      <c r="N786" s="634"/>
      <c r="O786" s="635"/>
      <c r="P786" s="636"/>
      <c r="Q786" s="627"/>
      <c r="R786" s="558" t="n">
        <f aca="false">SUM(S786,T786,U786,V786)</f>
        <v>0</v>
      </c>
      <c r="S786" s="698"/>
      <c r="T786" s="698"/>
      <c r="U786" s="698"/>
      <c r="V786" s="698"/>
    </row>
    <row r="787" customFormat="false" ht="15.75" hidden="false" customHeight="false" outlineLevel="1" collapsed="false">
      <c r="A787" s="747"/>
      <c r="B787" s="567"/>
      <c r="C787" s="583"/>
      <c r="D787" s="540"/>
      <c r="E787" s="541" t="s">
        <v>1149</v>
      </c>
      <c r="F787" s="541" t="s">
        <v>1064</v>
      </c>
      <c r="G787" s="540"/>
      <c r="H787" s="522" t="s">
        <v>1065</v>
      </c>
      <c r="I787" s="568"/>
      <c r="J787" s="568"/>
      <c r="K787" s="568"/>
      <c r="L787" s="568"/>
      <c r="M787" s="633"/>
      <c r="N787" s="634"/>
      <c r="O787" s="635"/>
      <c r="P787" s="636"/>
      <c r="Q787" s="627"/>
      <c r="R787" s="558" t="n">
        <f aca="false">SUM(S787,T787,U787,V787)</f>
        <v>0</v>
      </c>
      <c r="S787" s="698"/>
      <c r="T787" s="698"/>
      <c r="U787" s="698"/>
      <c r="V787" s="698"/>
    </row>
    <row r="788" customFormat="false" ht="15.75" hidden="false" customHeight="false" outlineLevel="1" collapsed="false">
      <c r="A788" s="747"/>
      <c r="B788" s="567"/>
      <c r="C788" s="583"/>
      <c r="D788" s="540"/>
      <c r="E788" s="541" t="s">
        <v>1149</v>
      </c>
      <c r="F788" s="541" t="s">
        <v>1064</v>
      </c>
      <c r="G788" s="540"/>
      <c r="H788" s="522" t="s">
        <v>1065</v>
      </c>
      <c r="I788" s="568"/>
      <c r="J788" s="568"/>
      <c r="K788" s="568"/>
      <c r="L788" s="568"/>
      <c r="M788" s="633"/>
      <c r="N788" s="634"/>
      <c r="O788" s="635"/>
      <c r="P788" s="636"/>
      <c r="Q788" s="627"/>
      <c r="R788" s="558" t="n">
        <f aca="false">SUM(S788,T788,U788,V788)</f>
        <v>0</v>
      </c>
      <c r="S788" s="698"/>
      <c r="T788" s="698"/>
      <c r="U788" s="698"/>
      <c r="V788" s="698"/>
    </row>
    <row r="789" customFormat="false" ht="15.75" hidden="false" customHeight="false" outlineLevel="1" collapsed="false">
      <c r="A789" s="747"/>
      <c r="B789" s="567"/>
      <c r="C789" s="583"/>
      <c r="D789" s="540"/>
      <c r="E789" s="541" t="s">
        <v>1149</v>
      </c>
      <c r="F789" s="541" t="s">
        <v>1064</v>
      </c>
      <c r="G789" s="540"/>
      <c r="H789" s="522" t="s">
        <v>1065</v>
      </c>
      <c r="I789" s="568"/>
      <c r="J789" s="568"/>
      <c r="K789" s="568"/>
      <c r="L789" s="568"/>
      <c r="M789" s="633"/>
      <c r="N789" s="634"/>
      <c r="O789" s="635"/>
      <c r="P789" s="636"/>
      <c r="Q789" s="627"/>
      <c r="R789" s="558" t="n">
        <f aca="false">SUM(S789,T789,U789,V789)</f>
        <v>0</v>
      </c>
      <c r="S789" s="698"/>
      <c r="T789" s="698"/>
      <c r="U789" s="698"/>
      <c r="V789" s="698"/>
    </row>
    <row r="790" customFormat="false" ht="15.75" hidden="false" customHeight="false" outlineLevel="1" collapsed="false">
      <c r="A790" s="747"/>
      <c r="B790" s="567"/>
      <c r="C790" s="583"/>
      <c r="D790" s="540"/>
      <c r="E790" s="541" t="s">
        <v>1149</v>
      </c>
      <c r="F790" s="541" t="s">
        <v>1064</v>
      </c>
      <c r="G790" s="540"/>
      <c r="H790" s="522" t="s">
        <v>1065</v>
      </c>
      <c r="I790" s="568"/>
      <c r="J790" s="568"/>
      <c r="K790" s="568"/>
      <c r="L790" s="568"/>
      <c r="M790" s="633"/>
      <c r="N790" s="634"/>
      <c r="O790" s="635"/>
      <c r="P790" s="636"/>
      <c r="Q790" s="627"/>
      <c r="R790" s="558" t="n">
        <f aca="false">SUM(S790,T790,U790,V790)</f>
        <v>0</v>
      </c>
      <c r="S790" s="698"/>
      <c r="T790" s="698"/>
      <c r="U790" s="698"/>
      <c r="V790" s="698"/>
    </row>
    <row r="791" customFormat="false" ht="15.75" hidden="false" customHeight="false" outlineLevel="1" collapsed="false">
      <c r="A791" s="747"/>
      <c r="B791" s="567"/>
      <c r="C791" s="583"/>
      <c r="D791" s="540"/>
      <c r="E791" s="541" t="s">
        <v>1149</v>
      </c>
      <c r="F791" s="541" t="s">
        <v>1064</v>
      </c>
      <c r="G791" s="540"/>
      <c r="H791" s="522" t="s">
        <v>1065</v>
      </c>
      <c r="I791" s="568"/>
      <c r="J791" s="568"/>
      <c r="K791" s="568"/>
      <c r="L791" s="568"/>
      <c r="M791" s="633"/>
      <c r="N791" s="634"/>
      <c r="O791" s="635"/>
      <c r="P791" s="636"/>
      <c r="Q791" s="627"/>
      <c r="R791" s="558" t="n">
        <f aca="false">SUM(S791,T791,U791,V791)</f>
        <v>0</v>
      </c>
      <c r="S791" s="698"/>
      <c r="T791" s="698"/>
      <c r="U791" s="698"/>
      <c r="V791" s="698"/>
    </row>
    <row r="792" customFormat="false" ht="15.75" hidden="false" customHeight="false" outlineLevel="1" collapsed="false">
      <c r="A792" s="747"/>
      <c r="B792" s="567"/>
      <c r="C792" s="583"/>
      <c r="D792" s="540"/>
      <c r="E792" s="541" t="s">
        <v>1149</v>
      </c>
      <c r="F792" s="541" t="s">
        <v>1064</v>
      </c>
      <c r="G792" s="540"/>
      <c r="H792" s="522" t="s">
        <v>1065</v>
      </c>
      <c r="I792" s="568"/>
      <c r="J792" s="568"/>
      <c r="K792" s="568"/>
      <c r="L792" s="568"/>
      <c r="M792" s="633"/>
      <c r="N792" s="634"/>
      <c r="O792" s="635"/>
      <c r="P792" s="636"/>
      <c r="Q792" s="627"/>
      <c r="R792" s="558" t="n">
        <f aca="false">SUM(S792,T792,U792,V792)</f>
        <v>0</v>
      </c>
      <c r="S792" s="698"/>
      <c r="T792" s="698"/>
      <c r="U792" s="698"/>
      <c r="V792" s="698"/>
    </row>
    <row r="793" customFormat="false" ht="15.75" hidden="false" customHeight="false" outlineLevel="1" collapsed="false">
      <c r="A793" s="747"/>
      <c r="B793" s="567"/>
      <c r="C793" s="583"/>
      <c r="D793" s="540"/>
      <c r="E793" s="541" t="s">
        <v>1149</v>
      </c>
      <c r="F793" s="541" t="s">
        <v>1064</v>
      </c>
      <c r="G793" s="540"/>
      <c r="H793" s="522" t="s">
        <v>1065</v>
      </c>
      <c r="I793" s="568"/>
      <c r="J793" s="568"/>
      <c r="K793" s="568"/>
      <c r="L793" s="568"/>
      <c r="M793" s="633"/>
      <c r="N793" s="634"/>
      <c r="O793" s="635"/>
      <c r="P793" s="636"/>
      <c r="Q793" s="627"/>
      <c r="R793" s="558" t="n">
        <f aca="false">SUM(S793,T793,U793,V793)</f>
        <v>0</v>
      </c>
      <c r="S793" s="698"/>
      <c r="T793" s="698"/>
      <c r="U793" s="698"/>
      <c r="V793" s="698"/>
    </row>
    <row r="794" customFormat="false" ht="15.75" hidden="false" customHeight="false" outlineLevel="1" collapsed="false">
      <c r="A794" s="747"/>
      <c r="B794" s="567"/>
      <c r="C794" s="583"/>
      <c r="D794" s="540"/>
      <c r="E794" s="541" t="s">
        <v>1149</v>
      </c>
      <c r="F794" s="541" t="s">
        <v>1064</v>
      </c>
      <c r="G794" s="540"/>
      <c r="H794" s="522" t="s">
        <v>1065</v>
      </c>
      <c r="I794" s="568"/>
      <c r="J794" s="568"/>
      <c r="K794" s="568"/>
      <c r="L794" s="568"/>
      <c r="M794" s="633"/>
      <c r="N794" s="634"/>
      <c r="O794" s="635"/>
      <c r="P794" s="636"/>
      <c r="Q794" s="627"/>
      <c r="R794" s="558" t="n">
        <f aca="false">SUM(S794,T794,U794,V794)</f>
        <v>0</v>
      </c>
      <c r="S794" s="698"/>
      <c r="T794" s="698"/>
      <c r="U794" s="698"/>
      <c r="V794" s="698"/>
    </row>
    <row r="795" customFormat="false" ht="15.75" hidden="false" customHeight="false" outlineLevel="1" collapsed="false">
      <c r="A795" s="747"/>
      <c r="B795" s="567"/>
      <c r="C795" s="583"/>
      <c r="D795" s="540"/>
      <c r="E795" s="541" t="s">
        <v>1149</v>
      </c>
      <c r="F795" s="541" t="s">
        <v>1064</v>
      </c>
      <c r="G795" s="540"/>
      <c r="H795" s="522" t="s">
        <v>1065</v>
      </c>
      <c r="I795" s="568"/>
      <c r="J795" s="568"/>
      <c r="K795" s="568"/>
      <c r="L795" s="568"/>
      <c r="M795" s="633"/>
      <c r="N795" s="634"/>
      <c r="O795" s="635"/>
      <c r="P795" s="636"/>
      <c r="Q795" s="627"/>
      <c r="R795" s="558" t="n">
        <f aca="false">SUM(S795,T795,U795,V795)</f>
        <v>0</v>
      </c>
      <c r="S795" s="698"/>
      <c r="T795" s="698"/>
      <c r="U795" s="698"/>
      <c r="V795" s="698"/>
    </row>
    <row r="796" customFormat="false" ht="15.75" hidden="false" customHeight="false" outlineLevel="1" collapsed="false">
      <c r="A796" s="747"/>
      <c r="B796" s="567"/>
      <c r="C796" s="583"/>
      <c r="D796" s="540"/>
      <c r="E796" s="541" t="s">
        <v>1149</v>
      </c>
      <c r="F796" s="541" t="s">
        <v>1064</v>
      </c>
      <c r="G796" s="540"/>
      <c r="H796" s="522" t="s">
        <v>1065</v>
      </c>
      <c r="I796" s="568"/>
      <c r="J796" s="568"/>
      <c r="K796" s="568"/>
      <c r="L796" s="568"/>
      <c r="M796" s="633"/>
      <c r="N796" s="634"/>
      <c r="O796" s="635"/>
      <c r="P796" s="636"/>
      <c r="Q796" s="627"/>
      <c r="R796" s="558" t="n">
        <f aca="false">SUM(S796,T796,U796,V796)</f>
        <v>0</v>
      </c>
      <c r="S796" s="698"/>
      <c r="T796" s="698"/>
      <c r="U796" s="698"/>
      <c r="V796" s="698"/>
    </row>
    <row r="797" customFormat="false" ht="15.75" hidden="false" customHeight="false" outlineLevel="1" collapsed="false">
      <c r="A797" s="747"/>
      <c r="B797" s="567"/>
      <c r="C797" s="583"/>
      <c r="D797" s="540"/>
      <c r="E797" s="541" t="s">
        <v>1149</v>
      </c>
      <c r="F797" s="541" t="s">
        <v>1064</v>
      </c>
      <c r="G797" s="540"/>
      <c r="H797" s="522" t="s">
        <v>1065</v>
      </c>
      <c r="I797" s="568"/>
      <c r="J797" s="568"/>
      <c r="K797" s="568"/>
      <c r="L797" s="568"/>
      <c r="M797" s="633"/>
      <c r="N797" s="634"/>
      <c r="O797" s="635"/>
      <c r="P797" s="636"/>
      <c r="Q797" s="627"/>
      <c r="R797" s="558" t="n">
        <f aca="false">SUM(S797,T797,U797,V797)</f>
        <v>0</v>
      </c>
      <c r="S797" s="698"/>
      <c r="T797" s="698"/>
      <c r="U797" s="698"/>
      <c r="V797" s="698"/>
    </row>
    <row r="798" customFormat="false" ht="15.75" hidden="false" customHeight="false" outlineLevel="1" collapsed="false">
      <c r="A798" s="747"/>
      <c r="B798" s="567"/>
      <c r="C798" s="583"/>
      <c r="D798" s="540"/>
      <c r="E798" s="541" t="s">
        <v>1149</v>
      </c>
      <c r="F798" s="541" t="s">
        <v>1064</v>
      </c>
      <c r="G798" s="540"/>
      <c r="H798" s="522" t="s">
        <v>1065</v>
      </c>
      <c r="I798" s="568"/>
      <c r="J798" s="568"/>
      <c r="K798" s="568"/>
      <c r="L798" s="568"/>
      <c r="M798" s="633"/>
      <c r="N798" s="634"/>
      <c r="O798" s="635"/>
      <c r="P798" s="636"/>
      <c r="Q798" s="627"/>
      <c r="R798" s="558" t="n">
        <f aca="false">SUM(S798,T798,U798,V798)</f>
        <v>0</v>
      </c>
      <c r="S798" s="698"/>
      <c r="T798" s="698"/>
      <c r="U798" s="698"/>
      <c r="V798" s="698"/>
    </row>
    <row r="799" customFormat="false" ht="15.75" hidden="false" customHeight="false" outlineLevel="1" collapsed="false">
      <c r="A799" s="747"/>
      <c r="B799" s="567"/>
      <c r="C799" s="583"/>
      <c r="D799" s="540"/>
      <c r="E799" s="541" t="s">
        <v>1149</v>
      </c>
      <c r="F799" s="541" t="s">
        <v>1064</v>
      </c>
      <c r="G799" s="540"/>
      <c r="H799" s="522" t="s">
        <v>1065</v>
      </c>
      <c r="I799" s="568"/>
      <c r="J799" s="568"/>
      <c r="K799" s="568"/>
      <c r="L799" s="568"/>
      <c r="M799" s="633"/>
      <c r="N799" s="634"/>
      <c r="O799" s="635"/>
      <c r="P799" s="636"/>
      <c r="Q799" s="627"/>
      <c r="R799" s="558" t="n">
        <f aca="false">SUM(S799,T799,U799,V799)</f>
        <v>0</v>
      </c>
      <c r="S799" s="698"/>
      <c r="T799" s="698"/>
      <c r="U799" s="698"/>
      <c r="V799" s="698"/>
    </row>
    <row r="800" customFormat="false" ht="15.75" hidden="false" customHeight="false" outlineLevel="1" collapsed="false">
      <c r="A800" s="747"/>
      <c r="B800" s="567"/>
      <c r="C800" s="583"/>
      <c r="D800" s="540"/>
      <c r="E800" s="541" t="s">
        <v>1149</v>
      </c>
      <c r="F800" s="541" t="s">
        <v>1064</v>
      </c>
      <c r="G800" s="540"/>
      <c r="H800" s="522" t="s">
        <v>1065</v>
      </c>
      <c r="I800" s="568"/>
      <c r="J800" s="568"/>
      <c r="K800" s="568"/>
      <c r="L800" s="568"/>
      <c r="M800" s="633"/>
      <c r="N800" s="634"/>
      <c r="O800" s="635"/>
      <c r="P800" s="636"/>
      <c r="Q800" s="627"/>
      <c r="R800" s="558" t="n">
        <f aca="false">SUM(S800,T800,U800,V800)</f>
        <v>0</v>
      </c>
      <c r="S800" s="698"/>
      <c r="T800" s="698"/>
      <c r="U800" s="698"/>
      <c r="V800" s="698"/>
    </row>
    <row r="801" customFormat="false" ht="15.75" hidden="false" customHeight="false" outlineLevel="1" collapsed="false">
      <c r="A801" s="747"/>
      <c r="B801" s="567"/>
      <c r="C801" s="583"/>
      <c r="D801" s="540"/>
      <c r="E801" s="541" t="s">
        <v>1149</v>
      </c>
      <c r="F801" s="541" t="s">
        <v>1064</v>
      </c>
      <c r="G801" s="540"/>
      <c r="H801" s="522" t="s">
        <v>1065</v>
      </c>
      <c r="I801" s="568"/>
      <c r="J801" s="568"/>
      <c r="K801" s="568"/>
      <c r="L801" s="568"/>
      <c r="M801" s="633"/>
      <c r="N801" s="634"/>
      <c r="O801" s="635"/>
      <c r="P801" s="636"/>
      <c r="Q801" s="627"/>
      <c r="R801" s="558" t="n">
        <f aca="false">SUM(S801,T801,U801,V801)</f>
        <v>0</v>
      </c>
      <c r="S801" s="698"/>
      <c r="T801" s="698"/>
      <c r="U801" s="698"/>
      <c r="V801" s="698"/>
    </row>
    <row r="802" customFormat="false" ht="15.75" hidden="false" customHeight="false" outlineLevel="1" collapsed="false">
      <c r="A802" s="747"/>
      <c r="B802" s="567"/>
      <c r="C802" s="583"/>
      <c r="D802" s="540"/>
      <c r="E802" s="541" t="s">
        <v>1149</v>
      </c>
      <c r="F802" s="541" t="s">
        <v>1064</v>
      </c>
      <c r="G802" s="540"/>
      <c r="H802" s="522" t="s">
        <v>1065</v>
      </c>
      <c r="I802" s="568"/>
      <c r="J802" s="568"/>
      <c r="K802" s="568"/>
      <c r="L802" s="568"/>
      <c r="M802" s="633"/>
      <c r="N802" s="634"/>
      <c r="O802" s="635"/>
      <c r="P802" s="636"/>
      <c r="Q802" s="627"/>
      <c r="R802" s="558" t="n">
        <f aca="false">SUM(S802,T802,U802,V802)</f>
        <v>0</v>
      </c>
      <c r="S802" s="698"/>
      <c r="T802" s="698"/>
      <c r="U802" s="698"/>
      <c r="V802" s="698"/>
    </row>
    <row r="803" customFormat="false" ht="15.75" hidden="false" customHeight="false" outlineLevel="1" collapsed="false">
      <c r="A803" s="747"/>
      <c r="B803" s="567"/>
      <c r="C803" s="583"/>
      <c r="D803" s="540"/>
      <c r="E803" s="541" t="s">
        <v>1149</v>
      </c>
      <c r="F803" s="541" t="s">
        <v>1064</v>
      </c>
      <c r="G803" s="540"/>
      <c r="H803" s="522" t="s">
        <v>1065</v>
      </c>
      <c r="I803" s="568"/>
      <c r="J803" s="568"/>
      <c r="K803" s="568"/>
      <c r="L803" s="568"/>
      <c r="M803" s="633"/>
      <c r="N803" s="634"/>
      <c r="O803" s="635"/>
      <c r="P803" s="636"/>
      <c r="Q803" s="627"/>
      <c r="R803" s="558" t="n">
        <f aca="false">SUM(S803,T803,U803,V803)</f>
        <v>0</v>
      </c>
      <c r="S803" s="698"/>
      <c r="T803" s="698"/>
      <c r="U803" s="698"/>
      <c r="V803" s="698"/>
    </row>
    <row r="804" customFormat="false" ht="15.75" hidden="false" customHeight="false" outlineLevel="1" collapsed="false">
      <c r="A804" s="747"/>
      <c r="B804" s="567"/>
      <c r="C804" s="583"/>
      <c r="D804" s="540"/>
      <c r="E804" s="541" t="s">
        <v>1149</v>
      </c>
      <c r="F804" s="541" t="s">
        <v>1064</v>
      </c>
      <c r="G804" s="540"/>
      <c r="H804" s="522" t="s">
        <v>1065</v>
      </c>
      <c r="I804" s="568"/>
      <c r="J804" s="568"/>
      <c r="K804" s="568"/>
      <c r="L804" s="568"/>
      <c r="M804" s="633"/>
      <c r="N804" s="634"/>
      <c r="O804" s="635"/>
      <c r="P804" s="636"/>
      <c r="Q804" s="627"/>
      <c r="R804" s="558" t="n">
        <f aca="false">SUM(S804,T804,U804,V804)</f>
        <v>0</v>
      </c>
      <c r="S804" s="698"/>
      <c r="T804" s="698"/>
      <c r="U804" s="698"/>
      <c r="V804" s="698"/>
    </row>
    <row r="805" customFormat="false" ht="15.75" hidden="false" customHeight="false" outlineLevel="1" collapsed="false">
      <c r="A805" s="747"/>
      <c r="B805" s="567"/>
      <c r="C805" s="583"/>
      <c r="D805" s="540"/>
      <c r="E805" s="541" t="s">
        <v>1149</v>
      </c>
      <c r="F805" s="541" t="s">
        <v>1064</v>
      </c>
      <c r="G805" s="540"/>
      <c r="H805" s="522" t="s">
        <v>1065</v>
      </c>
      <c r="I805" s="568"/>
      <c r="J805" s="568"/>
      <c r="K805" s="568"/>
      <c r="L805" s="568"/>
      <c r="M805" s="633"/>
      <c r="N805" s="634"/>
      <c r="O805" s="635"/>
      <c r="P805" s="636"/>
      <c r="Q805" s="627"/>
      <c r="R805" s="558" t="n">
        <f aca="false">SUM(S805,T805,U805,V805)</f>
        <v>0</v>
      </c>
      <c r="S805" s="698"/>
      <c r="T805" s="698"/>
      <c r="U805" s="698"/>
      <c r="V805" s="698"/>
    </row>
    <row r="806" customFormat="false" ht="15.75" hidden="false" customHeight="false" outlineLevel="1" collapsed="false">
      <c r="A806" s="747"/>
      <c r="B806" s="567"/>
      <c r="C806" s="583"/>
      <c r="D806" s="540"/>
      <c r="E806" s="541" t="s">
        <v>1149</v>
      </c>
      <c r="F806" s="541" t="s">
        <v>1064</v>
      </c>
      <c r="G806" s="540"/>
      <c r="H806" s="522" t="s">
        <v>1065</v>
      </c>
      <c r="I806" s="568"/>
      <c r="J806" s="568"/>
      <c r="K806" s="568"/>
      <c r="L806" s="568"/>
      <c r="M806" s="633"/>
      <c r="N806" s="634"/>
      <c r="O806" s="635"/>
      <c r="P806" s="636"/>
      <c r="Q806" s="627"/>
      <c r="R806" s="558" t="n">
        <f aca="false">SUM(S806,T806,U806,V806)</f>
        <v>0</v>
      </c>
      <c r="S806" s="698"/>
      <c r="T806" s="698"/>
      <c r="U806" s="698"/>
      <c r="V806" s="698"/>
    </row>
    <row r="807" customFormat="false" ht="15.75" hidden="false" customHeight="false" outlineLevel="1" collapsed="false">
      <c r="A807" s="747"/>
      <c r="B807" s="567"/>
      <c r="C807" s="583"/>
      <c r="D807" s="540"/>
      <c r="E807" s="541" t="s">
        <v>1149</v>
      </c>
      <c r="F807" s="541" t="s">
        <v>1064</v>
      </c>
      <c r="G807" s="540"/>
      <c r="H807" s="522" t="s">
        <v>1065</v>
      </c>
      <c r="I807" s="568"/>
      <c r="J807" s="568"/>
      <c r="K807" s="568"/>
      <c r="L807" s="568"/>
      <c r="M807" s="633"/>
      <c r="N807" s="634"/>
      <c r="O807" s="635"/>
      <c r="P807" s="636"/>
      <c r="Q807" s="627"/>
      <c r="R807" s="558" t="n">
        <f aca="false">SUM(S807,T807,U807,V807)</f>
        <v>0</v>
      </c>
      <c r="S807" s="698"/>
      <c r="T807" s="698"/>
      <c r="U807" s="698"/>
      <c r="V807" s="698"/>
    </row>
    <row r="808" customFormat="false" ht="15.75" hidden="false" customHeight="false" outlineLevel="1" collapsed="false">
      <c r="A808" s="747"/>
      <c r="B808" s="567"/>
      <c r="C808" s="583"/>
      <c r="D808" s="540"/>
      <c r="E808" s="541" t="s">
        <v>1149</v>
      </c>
      <c r="F808" s="541" t="s">
        <v>1064</v>
      </c>
      <c r="G808" s="540"/>
      <c r="H808" s="522" t="s">
        <v>1065</v>
      </c>
      <c r="I808" s="568"/>
      <c r="J808" s="568"/>
      <c r="K808" s="568"/>
      <c r="L808" s="568"/>
      <c r="M808" s="633"/>
      <c r="N808" s="634"/>
      <c r="O808" s="635"/>
      <c r="P808" s="636"/>
      <c r="Q808" s="627"/>
      <c r="R808" s="558" t="n">
        <f aca="false">SUM(S808,T808,U808,V808)</f>
        <v>0</v>
      </c>
      <c r="S808" s="698"/>
      <c r="T808" s="698"/>
      <c r="U808" s="698"/>
      <c r="V808" s="698"/>
    </row>
    <row r="809" customFormat="false" ht="15.75" hidden="false" customHeight="false" outlineLevel="1" collapsed="false">
      <c r="A809" s="747"/>
      <c r="B809" s="567"/>
      <c r="C809" s="583"/>
      <c r="D809" s="540"/>
      <c r="E809" s="541" t="s">
        <v>1149</v>
      </c>
      <c r="F809" s="541" t="s">
        <v>1064</v>
      </c>
      <c r="G809" s="540"/>
      <c r="H809" s="522" t="s">
        <v>1065</v>
      </c>
      <c r="I809" s="568"/>
      <c r="J809" s="568"/>
      <c r="K809" s="568"/>
      <c r="L809" s="568"/>
      <c r="M809" s="633"/>
      <c r="N809" s="634"/>
      <c r="O809" s="635"/>
      <c r="P809" s="636"/>
      <c r="Q809" s="627"/>
      <c r="R809" s="558" t="n">
        <f aca="false">SUM(S809,T809,U809,V809)</f>
        <v>0</v>
      </c>
      <c r="S809" s="698"/>
      <c r="T809" s="698"/>
      <c r="U809" s="698"/>
      <c r="V809" s="698"/>
    </row>
    <row r="810" customFormat="false" ht="15.75" hidden="false" customHeight="false" outlineLevel="1" collapsed="false">
      <c r="A810" s="747"/>
      <c r="B810" s="567"/>
      <c r="C810" s="583"/>
      <c r="D810" s="540"/>
      <c r="E810" s="541" t="s">
        <v>1149</v>
      </c>
      <c r="F810" s="541" t="s">
        <v>1064</v>
      </c>
      <c r="G810" s="540"/>
      <c r="H810" s="522" t="s">
        <v>1065</v>
      </c>
      <c r="I810" s="568"/>
      <c r="J810" s="568"/>
      <c r="K810" s="568"/>
      <c r="L810" s="568"/>
      <c r="M810" s="633"/>
      <c r="N810" s="634"/>
      <c r="O810" s="635"/>
      <c r="P810" s="636"/>
      <c r="Q810" s="627"/>
      <c r="R810" s="558" t="n">
        <f aca="false">SUM(S810,T810,U810,V810)</f>
        <v>0</v>
      </c>
      <c r="S810" s="698"/>
      <c r="T810" s="698"/>
      <c r="U810" s="698"/>
      <c r="V810" s="698"/>
    </row>
    <row r="811" customFormat="false" ht="15.75" hidden="false" customHeight="false" outlineLevel="1" collapsed="false">
      <c r="A811" s="747"/>
      <c r="B811" s="567"/>
      <c r="C811" s="583"/>
      <c r="D811" s="540"/>
      <c r="E811" s="541" t="s">
        <v>1149</v>
      </c>
      <c r="F811" s="541" t="s">
        <v>1064</v>
      </c>
      <c r="G811" s="540"/>
      <c r="H811" s="522" t="s">
        <v>1065</v>
      </c>
      <c r="I811" s="568"/>
      <c r="J811" s="568"/>
      <c r="K811" s="568"/>
      <c r="L811" s="568"/>
      <c r="M811" s="633"/>
      <c r="N811" s="634"/>
      <c r="O811" s="635"/>
      <c r="P811" s="636"/>
      <c r="Q811" s="627"/>
      <c r="R811" s="558" t="n">
        <f aca="false">SUM(S811,T811,U811,V811)</f>
        <v>0</v>
      </c>
      <c r="S811" s="698"/>
      <c r="T811" s="698"/>
      <c r="U811" s="698"/>
      <c r="V811" s="698"/>
    </row>
    <row r="812" customFormat="false" ht="15.75" hidden="false" customHeight="false" outlineLevel="1" collapsed="false">
      <c r="A812" s="747"/>
      <c r="B812" s="567"/>
      <c r="C812" s="583"/>
      <c r="D812" s="540"/>
      <c r="E812" s="541" t="s">
        <v>1149</v>
      </c>
      <c r="F812" s="541" t="s">
        <v>1064</v>
      </c>
      <c r="G812" s="540"/>
      <c r="H812" s="522" t="s">
        <v>1065</v>
      </c>
      <c r="I812" s="568"/>
      <c r="J812" s="568"/>
      <c r="K812" s="568"/>
      <c r="L812" s="568"/>
      <c r="M812" s="633"/>
      <c r="N812" s="634"/>
      <c r="O812" s="635"/>
      <c r="P812" s="636"/>
      <c r="Q812" s="627"/>
      <c r="R812" s="558" t="n">
        <f aca="false">SUM(S812,T812,U812,V812)</f>
        <v>0</v>
      </c>
      <c r="S812" s="698"/>
      <c r="T812" s="698"/>
      <c r="U812" s="698"/>
      <c r="V812" s="698"/>
    </row>
    <row r="813" customFormat="false" ht="15.75" hidden="false" customHeight="false" outlineLevel="1" collapsed="false">
      <c r="A813" s="747"/>
      <c r="B813" s="567"/>
      <c r="C813" s="583"/>
      <c r="D813" s="540"/>
      <c r="E813" s="541" t="s">
        <v>1149</v>
      </c>
      <c r="F813" s="541" t="s">
        <v>1064</v>
      </c>
      <c r="G813" s="540"/>
      <c r="H813" s="522" t="s">
        <v>1065</v>
      </c>
      <c r="I813" s="568"/>
      <c r="J813" s="568"/>
      <c r="K813" s="568"/>
      <c r="L813" s="568"/>
      <c r="M813" s="633"/>
      <c r="N813" s="634"/>
      <c r="O813" s="635"/>
      <c r="P813" s="636"/>
      <c r="Q813" s="627"/>
      <c r="R813" s="558" t="n">
        <f aca="false">SUM(S813,T813,U813,V813)</f>
        <v>0</v>
      </c>
      <c r="S813" s="698"/>
      <c r="T813" s="698"/>
      <c r="U813" s="698"/>
      <c r="V813" s="698"/>
    </row>
    <row r="814" customFormat="false" ht="15.75" hidden="false" customHeight="false" outlineLevel="1" collapsed="false">
      <c r="A814" s="747"/>
      <c r="B814" s="567"/>
      <c r="C814" s="583"/>
      <c r="D814" s="540"/>
      <c r="E814" s="541" t="s">
        <v>1149</v>
      </c>
      <c r="F814" s="541" t="s">
        <v>1064</v>
      </c>
      <c r="G814" s="540"/>
      <c r="H814" s="522" t="s">
        <v>1065</v>
      </c>
      <c r="I814" s="568"/>
      <c r="J814" s="568"/>
      <c r="K814" s="568"/>
      <c r="L814" s="568"/>
      <c r="M814" s="633"/>
      <c r="N814" s="634"/>
      <c r="O814" s="635"/>
      <c r="P814" s="636"/>
      <c r="Q814" s="627"/>
      <c r="R814" s="558" t="n">
        <f aca="false">SUM(S814,T814,U814,V814)</f>
        <v>0</v>
      </c>
      <c r="S814" s="698"/>
      <c r="T814" s="698"/>
      <c r="U814" s="698"/>
      <c r="V814" s="698"/>
    </row>
    <row r="815" customFormat="false" ht="15.75" hidden="false" customHeight="false" outlineLevel="1" collapsed="false">
      <c r="A815" s="747"/>
      <c r="B815" s="567"/>
      <c r="C815" s="583"/>
      <c r="D815" s="540"/>
      <c r="E815" s="541" t="s">
        <v>1149</v>
      </c>
      <c r="F815" s="541" t="s">
        <v>1064</v>
      </c>
      <c r="G815" s="540"/>
      <c r="H815" s="522" t="s">
        <v>1065</v>
      </c>
      <c r="I815" s="568"/>
      <c r="J815" s="568"/>
      <c r="K815" s="568"/>
      <c r="L815" s="568"/>
      <c r="M815" s="633"/>
      <c r="N815" s="634"/>
      <c r="O815" s="635"/>
      <c r="P815" s="636"/>
      <c r="Q815" s="627"/>
      <c r="R815" s="558" t="n">
        <f aca="false">SUM(S815,T815,U815,V815)</f>
        <v>0</v>
      </c>
      <c r="S815" s="698"/>
      <c r="T815" s="698"/>
      <c r="U815" s="698"/>
      <c r="V815" s="698"/>
    </row>
    <row r="816" customFormat="false" ht="15.75" hidden="false" customHeight="false" outlineLevel="1" collapsed="false">
      <c r="A816" s="747"/>
      <c r="B816" s="567"/>
      <c r="C816" s="583"/>
      <c r="D816" s="540"/>
      <c r="E816" s="541" t="s">
        <v>1149</v>
      </c>
      <c r="F816" s="541" t="s">
        <v>1064</v>
      </c>
      <c r="G816" s="540"/>
      <c r="H816" s="522" t="s">
        <v>1065</v>
      </c>
      <c r="I816" s="568"/>
      <c r="J816" s="568"/>
      <c r="K816" s="568"/>
      <c r="L816" s="568"/>
      <c r="M816" s="633"/>
      <c r="N816" s="634"/>
      <c r="O816" s="635"/>
      <c r="P816" s="636"/>
      <c r="Q816" s="627"/>
      <c r="R816" s="558" t="n">
        <f aca="false">SUM(S816,T816,U816,V816)</f>
        <v>0</v>
      </c>
      <c r="S816" s="698"/>
      <c r="T816" s="698"/>
      <c r="U816" s="698"/>
      <c r="V816" s="698"/>
    </row>
    <row r="817" customFormat="false" ht="15.75" hidden="false" customHeight="false" outlineLevel="1" collapsed="false">
      <c r="A817" s="747"/>
      <c r="B817" s="567"/>
      <c r="C817" s="583"/>
      <c r="D817" s="540"/>
      <c r="E817" s="541" t="s">
        <v>1149</v>
      </c>
      <c r="F817" s="541" t="s">
        <v>1064</v>
      </c>
      <c r="G817" s="540"/>
      <c r="H817" s="522" t="s">
        <v>1065</v>
      </c>
      <c r="I817" s="568"/>
      <c r="J817" s="568"/>
      <c r="K817" s="568"/>
      <c r="L817" s="568"/>
      <c r="M817" s="633"/>
      <c r="N817" s="634"/>
      <c r="O817" s="635"/>
      <c r="P817" s="636"/>
      <c r="Q817" s="627"/>
      <c r="R817" s="558" t="n">
        <f aca="false">SUM(S817,T817,U817,V817)</f>
        <v>0</v>
      </c>
      <c r="S817" s="698"/>
      <c r="T817" s="698"/>
      <c r="U817" s="698"/>
      <c r="V817" s="698"/>
    </row>
    <row r="818" customFormat="false" ht="15.75" hidden="false" customHeight="false" outlineLevel="1" collapsed="false">
      <c r="A818" s="747"/>
      <c r="B818" s="567"/>
      <c r="C818" s="583"/>
      <c r="D818" s="540"/>
      <c r="E818" s="541" t="s">
        <v>1149</v>
      </c>
      <c r="F818" s="541" t="s">
        <v>1064</v>
      </c>
      <c r="G818" s="540"/>
      <c r="H818" s="522" t="s">
        <v>1065</v>
      </c>
      <c r="I818" s="568"/>
      <c r="J818" s="568"/>
      <c r="K818" s="568"/>
      <c r="L818" s="568"/>
      <c r="M818" s="633"/>
      <c r="N818" s="634"/>
      <c r="O818" s="635"/>
      <c r="P818" s="636"/>
      <c r="Q818" s="627"/>
      <c r="R818" s="558" t="n">
        <f aca="false">SUM(S818,T818,U818,V818)</f>
        <v>0</v>
      </c>
      <c r="S818" s="698"/>
      <c r="T818" s="698"/>
      <c r="U818" s="698"/>
      <c r="V818" s="698"/>
    </row>
    <row r="819" customFormat="false" ht="15.75" hidden="false" customHeight="false" outlineLevel="1" collapsed="false">
      <c r="A819" s="747"/>
      <c r="B819" s="567"/>
      <c r="C819" s="583"/>
      <c r="D819" s="540"/>
      <c r="E819" s="541" t="s">
        <v>1149</v>
      </c>
      <c r="F819" s="541" t="s">
        <v>1064</v>
      </c>
      <c r="G819" s="540"/>
      <c r="H819" s="522" t="s">
        <v>1065</v>
      </c>
      <c r="I819" s="568"/>
      <c r="J819" s="568"/>
      <c r="K819" s="568"/>
      <c r="L819" s="568"/>
      <c r="M819" s="633"/>
      <c r="N819" s="634"/>
      <c r="O819" s="635"/>
      <c r="P819" s="636"/>
      <c r="Q819" s="627"/>
      <c r="R819" s="558" t="n">
        <f aca="false">SUM(S819,T819,U819,V819)</f>
        <v>0</v>
      </c>
      <c r="S819" s="698"/>
      <c r="T819" s="698"/>
      <c r="U819" s="698"/>
      <c r="V819" s="698"/>
    </row>
    <row r="820" customFormat="false" ht="15.75" hidden="false" customHeight="false" outlineLevel="1" collapsed="false">
      <c r="A820" s="747"/>
      <c r="B820" s="567"/>
      <c r="C820" s="583"/>
      <c r="D820" s="540"/>
      <c r="E820" s="541" t="s">
        <v>1149</v>
      </c>
      <c r="F820" s="541" t="s">
        <v>1064</v>
      </c>
      <c r="G820" s="540"/>
      <c r="H820" s="522" t="s">
        <v>1065</v>
      </c>
      <c r="I820" s="568"/>
      <c r="J820" s="568"/>
      <c r="K820" s="568"/>
      <c r="L820" s="568"/>
      <c r="M820" s="633"/>
      <c r="N820" s="634"/>
      <c r="O820" s="635"/>
      <c r="P820" s="636"/>
      <c r="Q820" s="627"/>
      <c r="R820" s="558" t="n">
        <f aca="false">SUM(S820,T820,U820,V820)</f>
        <v>0</v>
      </c>
      <c r="S820" s="698"/>
      <c r="T820" s="698"/>
      <c r="U820" s="698"/>
      <c r="V820" s="698"/>
    </row>
    <row r="821" customFormat="false" ht="15.75" hidden="false" customHeight="false" outlineLevel="1" collapsed="false">
      <c r="A821" s="747"/>
      <c r="B821" s="567"/>
      <c r="C821" s="583"/>
      <c r="D821" s="540"/>
      <c r="E821" s="541" t="s">
        <v>1149</v>
      </c>
      <c r="F821" s="541" t="s">
        <v>1064</v>
      </c>
      <c r="G821" s="540"/>
      <c r="H821" s="522" t="s">
        <v>1065</v>
      </c>
      <c r="I821" s="568"/>
      <c r="J821" s="568"/>
      <c r="K821" s="568"/>
      <c r="L821" s="568"/>
      <c r="M821" s="633"/>
      <c r="N821" s="634"/>
      <c r="O821" s="635"/>
      <c r="P821" s="636"/>
      <c r="Q821" s="627"/>
      <c r="R821" s="558" t="n">
        <f aca="false">SUM(S821,T821,U821,V821)</f>
        <v>0</v>
      </c>
      <c r="S821" s="698"/>
      <c r="T821" s="698"/>
      <c r="U821" s="698"/>
      <c r="V821" s="698"/>
    </row>
    <row r="822" customFormat="false" ht="15.75" hidden="false" customHeight="false" outlineLevel="1" collapsed="false">
      <c r="A822" s="747"/>
      <c r="B822" s="567"/>
      <c r="C822" s="583"/>
      <c r="D822" s="540"/>
      <c r="E822" s="541" t="s">
        <v>1149</v>
      </c>
      <c r="F822" s="541" t="s">
        <v>1064</v>
      </c>
      <c r="G822" s="540"/>
      <c r="H822" s="522" t="s">
        <v>1065</v>
      </c>
      <c r="I822" s="568"/>
      <c r="J822" s="568"/>
      <c r="K822" s="568"/>
      <c r="L822" s="568"/>
      <c r="M822" s="633"/>
      <c r="N822" s="634"/>
      <c r="O822" s="635"/>
      <c r="P822" s="636"/>
      <c r="Q822" s="627"/>
      <c r="R822" s="558" t="n">
        <f aca="false">SUM(S822,T822,U822,V822)</f>
        <v>0</v>
      </c>
      <c r="S822" s="698"/>
      <c r="T822" s="698"/>
      <c r="U822" s="698"/>
      <c r="V822" s="698"/>
    </row>
    <row r="823" customFormat="false" ht="15.75" hidden="false" customHeight="false" outlineLevel="1" collapsed="false">
      <c r="A823" s="747"/>
      <c r="B823" s="567"/>
      <c r="C823" s="583"/>
      <c r="D823" s="540"/>
      <c r="E823" s="541" t="s">
        <v>1149</v>
      </c>
      <c r="F823" s="541" t="s">
        <v>1064</v>
      </c>
      <c r="G823" s="540"/>
      <c r="H823" s="522" t="s">
        <v>1065</v>
      </c>
      <c r="I823" s="568"/>
      <c r="J823" s="568"/>
      <c r="K823" s="568"/>
      <c r="L823" s="568"/>
      <c r="M823" s="633"/>
      <c r="N823" s="634"/>
      <c r="O823" s="635"/>
      <c r="P823" s="636"/>
      <c r="Q823" s="627"/>
      <c r="R823" s="558" t="n">
        <f aca="false">SUM(S823,T823,U823,V823)</f>
        <v>0</v>
      </c>
      <c r="S823" s="698"/>
      <c r="T823" s="698"/>
      <c r="U823" s="698"/>
      <c r="V823" s="698"/>
    </row>
    <row r="824" customFormat="false" ht="15.75" hidden="false" customHeight="false" outlineLevel="1" collapsed="false">
      <c r="A824" s="747"/>
      <c r="B824" s="567"/>
      <c r="C824" s="583"/>
      <c r="D824" s="540"/>
      <c r="E824" s="541" t="s">
        <v>1149</v>
      </c>
      <c r="F824" s="541" t="s">
        <v>1064</v>
      </c>
      <c r="G824" s="540"/>
      <c r="H824" s="522" t="s">
        <v>1065</v>
      </c>
      <c r="I824" s="568"/>
      <c r="J824" s="568"/>
      <c r="K824" s="568"/>
      <c r="L824" s="568"/>
      <c r="M824" s="633"/>
      <c r="N824" s="634"/>
      <c r="O824" s="635"/>
      <c r="P824" s="636"/>
      <c r="Q824" s="627"/>
      <c r="R824" s="558" t="n">
        <f aca="false">SUM(S824,T824,U824,V824)</f>
        <v>0</v>
      </c>
      <c r="S824" s="698"/>
      <c r="T824" s="698"/>
      <c r="U824" s="698"/>
      <c r="V824" s="698"/>
    </row>
    <row r="825" customFormat="false" ht="15.75" hidden="false" customHeight="false" outlineLevel="1" collapsed="false">
      <c r="A825" s="747"/>
      <c r="B825" s="567"/>
      <c r="C825" s="583"/>
      <c r="D825" s="540"/>
      <c r="E825" s="541" t="s">
        <v>1149</v>
      </c>
      <c r="F825" s="541" t="s">
        <v>1064</v>
      </c>
      <c r="G825" s="540"/>
      <c r="H825" s="522" t="s">
        <v>1065</v>
      </c>
      <c r="I825" s="568"/>
      <c r="J825" s="568"/>
      <c r="K825" s="568"/>
      <c r="L825" s="568"/>
      <c r="M825" s="633"/>
      <c r="N825" s="634"/>
      <c r="O825" s="635"/>
      <c r="P825" s="636"/>
      <c r="Q825" s="627"/>
      <c r="R825" s="558" t="n">
        <f aca="false">SUM(S825,T825,U825,V825)</f>
        <v>0</v>
      </c>
      <c r="S825" s="698"/>
      <c r="T825" s="698"/>
      <c r="U825" s="698"/>
      <c r="V825" s="698"/>
    </row>
    <row r="826" customFormat="false" ht="15.75" hidden="false" customHeight="false" outlineLevel="1" collapsed="false">
      <c r="A826" s="747"/>
      <c r="B826" s="567"/>
      <c r="C826" s="583"/>
      <c r="D826" s="540"/>
      <c r="E826" s="541" t="s">
        <v>1149</v>
      </c>
      <c r="F826" s="541" t="s">
        <v>1064</v>
      </c>
      <c r="G826" s="540"/>
      <c r="H826" s="522" t="s">
        <v>1065</v>
      </c>
      <c r="I826" s="568"/>
      <c r="J826" s="568"/>
      <c r="K826" s="568"/>
      <c r="L826" s="568"/>
      <c r="M826" s="633"/>
      <c r="N826" s="634"/>
      <c r="O826" s="635"/>
      <c r="P826" s="636"/>
      <c r="Q826" s="627"/>
      <c r="R826" s="558" t="n">
        <f aca="false">SUM(S826,T826,U826,V826)</f>
        <v>0</v>
      </c>
      <c r="S826" s="698"/>
      <c r="T826" s="698"/>
      <c r="U826" s="698"/>
      <c r="V826" s="698"/>
    </row>
    <row r="827" customFormat="false" ht="15.75" hidden="false" customHeight="false" outlineLevel="1" collapsed="false">
      <c r="A827" s="747"/>
      <c r="B827" s="567"/>
      <c r="C827" s="583"/>
      <c r="D827" s="540"/>
      <c r="E827" s="541" t="s">
        <v>1149</v>
      </c>
      <c r="F827" s="541" t="s">
        <v>1064</v>
      </c>
      <c r="G827" s="540"/>
      <c r="H827" s="522" t="s">
        <v>1065</v>
      </c>
      <c r="I827" s="568"/>
      <c r="J827" s="568"/>
      <c r="K827" s="568"/>
      <c r="L827" s="568"/>
      <c r="M827" s="633"/>
      <c r="N827" s="634"/>
      <c r="O827" s="635"/>
      <c r="P827" s="636"/>
      <c r="Q827" s="627"/>
      <c r="R827" s="558" t="n">
        <f aca="false">SUM(S827,T827,U827,V827)</f>
        <v>0</v>
      </c>
      <c r="S827" s="698"/>
      <c r="T827" s="698"/>
      <c r="U827" s="698"/>
      <c r="V827" s="698"/>
    </row>
    <row r="828" customFormat="false" ht="15.75" hidden="false" customHeight="false" outlineLevel="1" collapsed="false">
      <c r="A828" s="747"/>
      <c r="B828" s="567"/>
      <c r="C828" s="583"/>
      <c r="D828" s="540"/>
      <c r="E828" s="541" t="s">
        <v>1149</v>
      </c>
      <c r="F828" s="541" t="s">
        <v>1064</v>
      </c>
      <c r="G828" s="540"/>
      <c r="H828" s="522" t="s">
        <v>1065</v>
      </c>
      <c r="I828" s="568"/>
      <c r="J828" s="568"/>
      <c r="K828" s="568"/>
      <c r="L828" s="568"/>
      <c r="M828" s="633"/>
      <c r="N828" s="634"/>
      <c r="O828" s="635"/>
      <c r="P828" s="636"/>
      <c r="Q828" s="627"/>
      <c r="R828" s="558" t="n">
        <f aca="false">SUM(S828,T828,U828,V828)</f>
        <v>0</v>
      </c>
      <c r="S828" s="698"/>
      <c r="T828" s="698"/>
      <c r="U828" s="698"/>
      <c r="V828" s="698"/>
    </row>
    <row r="829" customFormat="false" ht="15.75" hidden="false" customHeight="false" outlineLevel="1" collapsed="false">
      <c r="A829" s="747"/>
      <c r="B829" s="567"/>
      <c r="C829" s="583"/>
      <c r="D829" s="540"/>
      <c r="E829" s="541" t="s">
        <v>1149</v>
      </c>
      <c r="F829" s="541" t="s">
        <v>1064</v>
      </c>
      <c r="G829" s="540"/>
      <c r="H829" s="522" t="s">
        <v>1065</v>
      </c>
      <c r="I829" s="568"/>
      <c r="J829" s="568"/>
      <c r="K829" s="568"/>
      <c r="L829" s="568"/>
      <c r="M829" s="633"/>
      <c r="N829" s="634"/>
      <c r="O829" s="635"/>
      <c r="P829" s="636"/>
      <c r="Q829" s="627"/>
      <c r="R829" s="558" t="n">
        <f aca="false">SUM(S829,T829,U829,V829)</f>
        <v>0</v>
      </c>
      <c r="S829" s="698"/>
      <c r="T829" s="698"/>
      <c r="U829" s="698"/>
      <c r="V829" s="698"/>
    </row>
    <row r="830" customFormat="false" ht="15.75" hidden="false" customHeight="false" outlineLevel="1" collapsed="false">
      <c r="A830" s="747"/>
      <c r="B830" s="567"/>
      <c r="C830" s="583"/>
      <c r="D830" s="540"/>
      <c r="E830" s="541" t="s">
        <v>1149</v>
      </c>
      <c r="F830" s="541" t="s">
        <v>1064</v>
      </c>
      <c r="G830" s="540"/>
      <c r="H830" s="522" t="s">
        <v>1065</v>
      </c>
      <c r="I830" s="568"/>
      <c r="J830" s="568"/>
      <c r="K830" s="568"/>
      <c r="L830" s="568"/>
      <c r="M830" s="633"/>
      <c r="N830" s="634"/>
      <c r="O830" s="635"/>
      <c r="P830" s="636"/>
      <c r="Q830" s="627"/>
      <c r="R830" s="558" t="n">
        <f aca="false">SUM(S830,T830,U830,V830)</f>
        <v>0</v>
      </c>
      <c r="S830" s="698"/>
      <c r="T830" s="698"/>
      <c r="U830" s="698"/>
      <c r="V830" s="698"/>
    </row>
    <row r="831" customFormat="false" ht="15.75" hidden="false" customHeight="false" outlineLevel="1" collapsed="false">
      <c r="A831" s="747"/>
      <c r="B831" s="567"/>
      <c r="C831" s="583"/>
      <c r="D831" s="540"/>
      <c r="E831" s="541" t="s">
        <v>1149</v>
      </c>
      <c r="F831" s="541" t="s">
        <v>1064</v>
      </c>
      <c r="G831" s="540"/>
      <c r="H831" s="522" t="s">
        <v>1065</v>
      </c>
      <c r="I831" s="568"/>
      <c r="J831" s="568"/>
      <c r="K831" s="568"/>
      <c r="L831" s="568"/>
      <c r="M831" s="633"/>
      <c r="N831" s="634"/>
      <c r="O831" s="635"/>
      <c r="P831" s="636"/>
      <c r="Q831" s="627"/>
      <c r="R831" s="558" t="n">
        <f aca="false">SUM(S831,T831,U831,V831)</f>
        <v>0</v>
      </c>
      <c r="S831" s="698"/>
      <c r="T831" s="698"/>
      <c r="U831" s="698"/>
      <c r="V831" s="698"/>
    </row>
    <row r="832" customFormat="false" ht="15.75" hidden="false" customHeight="false" outlineLevel="1" collapsed="false">
      <c r="A832" s="747"/>
      <c r="B832" s="567"/>
      <c r="C832" s="583"/>
      <c r="D832" s="540"/>
      <c r="E832" s="541" t="s">
        <v>1149</v>
      </c>
      <c r="F832" s="541" t="s">
        <v>1064</v>
      </c>
      <c r="G832" s="540"/>
      <c r="H832" s="522" t="s">
        <v>1065</v>
      </c>
      <c r="I832" s="568"/>
      <c r="J832" s="568"/>
      <c r="K832" s="568"/>
      <c r="L832" s="568"/>
      <c r="M832" s="633"/>
      <c r="N832" s="634"/>
      <c r="O832" s="635"/>
      <c r="P832" s="636"/>
      <c r="Q832" s="627"/>
      <c r="R832" s="558" t="n">
        <f aca="false">SUM(S832,T832,U832,V832)</f>
        <v>0</v>
      </c>
      <c r="S832" s="698"/>
      <c r="T832" s="698"/>
      <c r="U832" s="698"/>
      <c r="V832" s="698"/>
    </row>
    <row r="833" customFormat="false" ht="15.75" hidden="false" customHeight="false" outlineLevel="1" collapsed="false">
      <c r="A833" s="747"/>
      <c r="B833" s="567"/>
      <c r="C833" s="583"/>
      <c r="D833" s="540"/>
      <c r="E833" s="541" t="s">
        <v>1149</v>
      </c>
      <c r="F833" s="541" t="s">
        <v>1064</v>
      </c>
      <c r="G833" s="540"/>
      <c r="H833" s="522" t="s">
        <v>1065</v>
      </c>
      <c r="I833" s="568"/>
      <c r="J833" s="568"/>
      <c r="K833" s="568"/>
      <c r="L833" s="568"/>
      <c r="M833" s="633"/>
      <c r="N833" s="634"/>
      <c r="O833" s="635"/>
      <c r="P833" s="636"/>
      <c r="Q833" s="627"/>
      <c r="R833" s="558" t="n">
        <f aca="false">SUM(S833,T833,U833,V833)</f>
        <v>0</v>
      </c>
      <c r="S833" s="698"/>
      <c r="T833" s="698"/>
      <c r="U833" s="698"/>
      <c r="V833" s="698"/>
    </row>
    <row r="834" customFormat="false" ht="15.75" hidden="false" customHeight="false" outlineLevel="1" collapsed="false">
      <c r="A834" s="747"/>
      <c r="B834" s="567"/>
      <c r="C834" s="583"/>
      <c r="D834" s="540"/>
      <c r="E834" s="541" t="s">
        <v>1149</v>
      </c>
      <c r="F834" s="541" t="s">
        <v>1064</v>
      </c>
      <c r="G834" s="540"/>
      <c r="H834" s="522" t="s">
        <v>1065</v>
      </c>
      <c r="I834" s="568"/>
      <c r="J834" s="568"/>
      <c r="K834" s="568"/>
      <c r="L834" s="568"/>
      <c r="M834" s="633"/>
      <c r="N834" s="634"/>
      <c r="O834" s="635"/>
      <c r="P834" s="636"/>
      <c r="Q834" s="627"/>
      <c r="R834" s="558" t="n">
        <f aca="false">SUM(S834,T834,U834,V834)</f>
        <v>0</v>
      </c>
      <c r="S834" s="698"/>
      <c r="T834" s="698"/>
      <c r="U834" s="698"/>
      <c r="V834" s="698"/>
    </row>
    <row r="835" customFormat="false" ht="15.75" hidden="false" customHeight="false" outlineLevel="1" collapsed="false">
      <c r="A835" s="747"/>
      <c r="B835" s="567"/>
      <c r="C835" s="583"/>
      <c r="D835" s="540"/>
      <c r="E835" s="541" t="s">
        <v>1149</v>
      </c>
      <c r="F835" s="541" t="s">
        <v>1064</v>
      </c>
      <c r="G835" s="540"/>
      <c r="H835" s="522" t="s">
        <v>1065</v>
      </c>
      <c r="I835" s="568"/>
      <c r="J835" s="568"/>
      <c r="K835" s="568"/>
      <c r="L835" s="568"/>
      <c r="M835" s="633"/>
      <c r="N835" s="634"/>
      <c r="O835" s="635"/>
      <c r="P835" s="636"/>
      <c r="Q835" s="627"/>
      <c r="R835" s="558" t="n">
        <f aca="false">SUM(S835,T835,U835,V835)</f>
        <v>0</v>
      </c>
      <c r="S835" s="698"/>
      <c r="T835" s="698"/>
      <c r="U835" s="698"/>
      <c r="V835" s="698"/>
    </row>
    <row r="836" customFormat="false" ht="15.75" hidden="false" customHeight="false" outlineLevel="1" collapsed="false">
      <c r="A836" s="747"/>
      <c r="B836" s="567"/>
      <c r="C836" s="583"/>
      <c r="D836" s="540"/>
      <c r="E836" s="541" t="s">
        <v>1149</v>
      </c>
      <c r="F836" s="541" t="s">
        <v>1064</v>
      </c>
      <c r="G836" s="540"/>
      <c r="H836" s="522" t="s">
        <v>1065</v>
      </c>
      <c r="I836" s="568"/>
      <c r="J836" s="568"/>
      <c r="K836" s="568"/>
      <c r="L836" s="568"/>
      <c r="M836" s="633"/>
      <c r="N836" s="634"/>
      <c r="O836" s="635"/>
      <c r="P836" s="636"/>
      <c r="Q836" s="627"/>
      <c r="R836" s="558" t="n">
        <f aca="false">SUM(S836,T836,U836,V836)</f>
        <v>0</v>
      </c>
      <c r="S836" s="698"/>
      <c r="T836" s="698"/>
      <c r="U836" s="698"/>
      <c r="V836" s="698"/>
    </row>
    <row r="837" customFormat="false" ht="15.75" hidden="false" customHeight="false" outlineLevel="1" collapsed="false">
      <c r="A837" s="747"/>
      <c r="B837" s="567"/>
      <c r="C837" s="583"/>
      <c r="D837" s="540"/>
      <c r="E837" s="541" t="s">
        <v>1149</v>
      </c>
      <c r="F837" s="541" t="s">
        <v>1064</v>
      </c>
      <c r="G837" s="540"/>
      <c r="H837" s="522" t="s">
        <v>1065</v>
      </c>
      <c r="I837" s="568"/>
      <c r="J837" s="568"/>
      <c r="K837" s="568"/>
      <c r="L837" s="568"/>
      <c r="M837" s="633"/>
      <c r="N837" s="634"/>
      <c r="O837" s="635"/>
      <c r="P837" s="636"/>
      <c r="Q837" s="627"/>
      <c r="R837" s="558" t="n">
        <f aca="false">SUM(S837,T837,U837,V837)</f>
        <v>0</v>
      </c>
      <c r="S837" s="698"/>
      <c r="T837" s="698"/>
      <c r="U837" s="698"/>
      <c r="V837" s="698"/>
    </row>
    <row r="838" customFormat="false" ht="15.75" hidden="false" customHeight="false" outlineLevel="1" collapsed="false">
      <c r="A838" s="747"/>
      <c r="B838" s="567"/>
      <c r="C838" s="583"/>
      <c r="D838" s="540"/>
      <c r="E838" s="541" t="s">
        <v>1149</v>
      </c>
      <c r="F838" s="541" t="s">
        <v>1064</v>
      </c>
      <c r="G838" s="540"/>
      <c r="H838" s="522" t="s">
        <v>1065</v>
      </c>
      <c r="I838" s="568"/>
      <c r="J838" s="568"/>
      <c r="K838" s="568"/>
      <c r="L838" s="568"/>
      <c r="M838" s="633"/>
      <c r="N838" s="634"/>
      <c r="O838" s="635"/>
      <c r="P838" s="636"/>
      <c r="Q838" s="627"/>
      <c r="R838" s="558" t="n">
        <f aca="false">SUM(S838,T838,U838,V838)</f>
        <v>0</v>
      </c>
      <c r="S838" s="698"/>
      <c r="T838" s="698"/>
      <c r="U838" s="698"/>
      <c r="V838" s="698"/>
    </row>
    <row r="839" customFormat="false" ht="15.75" hidden="false" customHeight="false" outlineLevel="1" collapsed="false">
      <c r="A839" s="747"/>
      <c r="B839" s="567"/>
      <c r="C839" s="583"/>
      <c r="D839" s="540"/>
      <c r="E839" s="541" t="s">
        <v>1149</v>
      </c>
      <c r="F839" s="541" t="s">
        <v>1064</v>
      </c>
      <c r="G839" s="540"/>
      <c r="H839" s="522" t="s">
        <v>1065</v>
      </c>
      <c r="I839" s="568"/>
      <c r="J839" s="568"/>
      <c r="K839" s="568"/>
      <c r="L839" s="568"/>
      <c r="M839" s="633"/>
      <c r="N839" s="634"/>
      <c r="O839" s="635"/>
      <c r="P839" s="636"/>
      <c r="Q839" s="627"/>
      <c r="R839" s="558" t="n">
        <f aca="false">SUM(S839,T839,U839,V839)</f>
        <v>0</v>
      </c>
      <c r="S839" s="698"/>
      <c r="T839" s="698"/>
      <c r="U839" s="698"/>
      <c r="V839" s="698"/>
    </row>
    <row r="840" customFormat="false" ht="15.75" hidden="false" customHeight="false" outlineLevel="1" collapsed="false">
      <c r="A840" s="747"/>
      <c r="B840" s="567"/>
      <c r="C840" s="583"/>
      <c r="D840" s="540"/>
      <c r="E840" s="541" t="s">
        <v>1149</v>
      </c>
      <c r="F840" s="541" t="s">
        <v>1064</v>
      </c>
      <c r="G840" s="540"/>
      <c r="H840" s="522" t="s">
        <v>1065</v>
      </c>
      <c r="I840" s="568"/>
      <c r="J840" s="568"/>
      <c r="K840" s="568"/>
      <c r="L840" s="568"/>
      <c r="M840" s="633"/>
      <c r="N840" s="634"/>
      <c r="O840" s="635"/>
      <c r="P840" s="636"/>
      <c r="Q840" s="627"/>
      <c r="R840" s="558" t="n">
        <f aca="false">SUM(S840,T840,U840,V840)</f>
        <v>0</v>
      </c>
      <c r="S840" s="698"/>
      <c r="T840" s="698"/>
      <c r="U840" s="698"/>
      <c r="V840" s="698"/>
    </row>
    <row r="841" customFormat="false" ht="15.75" hidden="false" customHeight="false" outlineLevel="1" collapsed="false">
      <c r="A841" s="747"/>
      <c r="B841" s="567"/>
      <c r="C841" s="583"/>
      <c r="D841" s="540"/>
      <c r="E841" s="541" t="s">
        <v>1149</v>
      </c>
      <c r="F841" s="541" t="s">
        <v>1064</v>
      </c>
      <c r="G841" s="540"/>
      <c r="H841" s="522" t="s">
        <v>1065</v>
      </c>
      <c r="I841" s="568"/>
      <c r="J841" s="568"/>
      <c r="K841" s="568"/>
      <c r="L841" s="568"/>
      <c r="M841" s="633"/>
      <c r="N841" s="634"/>
      <c r="O841" s="635"/>
      <c r="P841" s="636"/>
      <c r="Q841" s="627"/>
      <c r="R841" s="558" t="n">
        <f aca="false">SUM(S841,T841,U841,V841)</f>
        <v>0</v>
      </c>
      <c r="S841" s="698"/>
      <c r="T841" s="698"/>
      <c r="U841" s="698"/>
      <c r="V841" s="698"/>
    </row>
    <row r="842" customFormat="false" ht="15.75" hidden="false" customHeight="false" outlineLevel="1" collapsed="false">
      <c r="A842" s="747"/>
      <c r="B842" s="567"/>
      <c r="C842" s="583"/>
      <c r="D842" s="540"/>
      <c r="E842" s="541" t="s">
        <v>1149</v>
      </c>
      <c r="F842" s="541" t="s">
        <v>1064</v>
      </c>
      <c r="G842" s="540"/>
      <c r="H842" s="522" t="s">
        <v>1065</v>
      </c>
      <c r="I842" s="568"/>
      <c r="J842" s="568"/>
      <c r="K842" s="568"/>
      <c r="L842" s="568"/>
      <c r="M842" s="633"/>
      <c r="N842" s="634"/>
      <c r="O842" s="635"/>
      <c r="P842" s="636"/>
      <c r="Q842" s="627"/>
      <c r="R842" s="558" t="n">
        <f aca="false">SUM(S842,T842,U842,V842)</f>
        <v>0</v>
      </c>
      <c r="S842" s="698"/>
      <c r="T842" s="698"/>
      <c r="U842" s="698"/>
      <c r="V842" s="698"/>
    </row>
    <row r="843" customFormat="false" ht="15.75" hidden="false" customHeight="false" outlineLevel="1" collapsed="false">
      <c r="A843" s="747"/>
      <c r="B843" s="567"/>
      <c r="C843" s="583"/>
      <c r="D843" s="540"/>
      <c r="E843" s="541" t="s">
        <v>1149</v>
      </c>
      <c r="F843" s="541" t="s">
        <v>1064</v>
      </c>
      <c r="G843" s="540"/>
      <c r="H843" s="522" t="s">
        <v>1065</v>
      </c>
      <c r="I843" s="568"/>
      <c r="J843" s="568"/>
      <c r="K843" s="568"/>
      <c r="L843" s="568"/>
      <c r="M843" s="633"/>
      <c r="N843" s="634"/>
      <c r="O843" s="635"/>
      <c r="P843" s="636"/>
      <c r="Q843" s="627"/>
      <c r="R843" s="558" t="n">
        <f aca="false">SUM(S843,T843,U843,V843)</f>
        <v>0</v>
      </c>
      <c r="S843" s="698"/>
      <c r="T843" s="698"/>
      <c r="U843" s="698"/>
      <c r="V843" s="698"/>
    </row>
    <row r="844" customFormat="false" ht="15.75" hidden="false" customHeight="false" outlineLevel="1" collapsed="false">
      <c r="A844" s="747"/>
      <c r="B844" s="567"/>
      <c r="C844" s="583"/>
      <c r="D844" s="540"/>
      <c r="E844" s="541" t="s">
        <v>1149</v>
      </c>
      <c r="F844" s="541" t="s">
        <v>1064</v>
      </c>
      <c r="G844" s="540"/>
      <c r="H844" s="522" t="s">
        <v>1065</v>
      </c>
      <c r="I844" s="568"/>
      <c r="J844" s="568"/>
      <c r="K844" s="568"/>
      <c r="L844" s="568"/>
      <c r="M844" s="633"/>
      <c r="N844" s="634"/>
      <c r="O844" s="635"/>
      <c r="P844" s="636"/>
      <c r="Q844" s="627"/>
      <c r="R844" s="558" t="n">
        <f aca="false">SUM(S844,T844,U844,V844)</f>
        <v>0</v>
      </c>
      <c r="S844" s="698"/>
      <c r="T844" s="698"/>
      <c r="U844" s="698"/>
      <c r="V844" s="698"/>
    </row>
    <row r="845" customFormat="false" ht="15.75" hidden="false" customHeight="false" outlineLevel="1" collapsed="false">
      <c r="A845" s="747"/>
      <c r="B845" s="567"/>
      <c r="C845" s="583"/>
      <c r="D845" s="540"/>
      <c r="E845" s="541" t="s">
        <v>1149</v>
      </c>
      <c r="F845" s="541" t="s">
        <v>1064</v>
      </c>
      <c r="G845" s="540"/>
      <c r="H845" s="522" t="s">
        <v>1065</v>
      </c>
      <c r="I845" s="568"/>
      <c r="J845" s="568"/>
      <c r="K845" s="568"/>
      <c r="L845" s="568"/>
      <c r="M845" s="633"/>
      <c r="N845" s="634"/>
      <c r="O845" s="635"/>
      <c r="P845" s="636"/>
      <c r="Q845" s="627"/>
      <c r="R845" s="558" t="n">
        <f aca="false">SUM(S845,T845,U845,V845)</f>
        <v>0</v>
      </c>
      <c r="S845" s="698"/>
      <c r="T845" s="698"/>
      <c r="U845" s="698"/>
      <c r="V845" s="698"/>
    </row>
    <row r="846" customFormat="false" ht="15.75" hidden="false" customHeight="false" outlineLevel="1" collapsed="false">
      <c r="A846" s="747"/>
      <c r="B846" s="567"/>
      <c r="C846" s="583"/>
      <c r="D846" s="540"/>
      <c r="E846" s="541" t="s">
        <v>1149</v>
      </c>
      <c r="F846" s="541" t="s">
        <v>1064</v>
      </c>
      <c r="G846" s="540"/>
      <c r="H846" s="522" t="s">
        <v>1065</v>
      </c>
      <c r="I846" s="568"/>
      <c r="J846" s="568"/>
      <c r="K846" s="568"/>
      <c r="L846" s="568"/>
      <c r="M846" s="633"/>
      <c r="N846" s="634"/>
      <c r="O846" s="635"/>
      <c r="P846" s="636"/>
      <c r="Q846" s="627"/>
      <c r="R846" s="558" t="n">
        <f aca="false">SUM(S846,T846,U846,V846)</f>
        <v>0</v>
      </c>
      <c r="S846" s="698"/>
      <c r="T846" s="698"/>
      <c r="U846" s="698"/>
      <c r="V846" s="698"/>
    </row>
    <row r="847" customFormat="false" ht="15.75" hidden="false" customHeight="false" outlineLevel="1" collapsed="false">
      <c r="A847" s="747"/>
      <c r="B847" s="567"/>
      <c r="C847" s="583"/>
      <c r="D847" s="540"/>
      <c r="E847" s="541" t="s">
        <v>1149</v>
      </c>
      <c r="F847" s="541" t="s">
        <v>1064</v>
      </c>
      <c r="G847" s="540"/>
      <c r="H847" s="522" t="s">
        <v>1065</v>
      </c>
      <c r="I847" s="568"/>
      <c r="J847" s="568"/>
      <c r="K847" s="568"/>
      <c r="L847" s="568"/>
      <c r="M847" s="633"/>
      <c r="N847" s="634"/>
      <c r="O847" s="635"/>
      <c r="P847" s="636"/>
      <c r="Q847" s="627"/>
      <c r="R847" s="558" t="n">
        <f aca="false">SUM(S847,T847,U847,V847)</f>
        <v>0</v>
      </c>
      <c r="S847" s="698"/>
      <c r="T847" s="698"/>
      <c r="U847" s="698"/>
      <c r="V847" s="698"/>
    </row>
    <row r="848" customFormat="false" ht="15.75" hidden="false" customHeight="false" outlineLevel="1" collapsed="false">
      <c r="A848" s="747"/>
      <c r="B848" s="567"/>
      <c r="C848" s="583"/>
      <c r="D848" s="540"/>
      <c r="E848" s="541" t="s">
        <v>1149</v>
      </c>
      <c r="F848" s="541" t="s">
        <v>1064</v>
      </c>
      <c r="G848" s="540"/>
      <c r="H848" s="522" t="s">
        <v>1065</v>
      </c>
      <c r="I848" s="568"/>
      <c r="J848" s="568"/>
      <c r="K848" s="568"/>
      <c r="L848" s="568"/>
      <c r="M848" s="633"/>
      <c r="N848" s="634"/>
      <c r="O848" s="635"/>
      <c r="P848" s="636"/>
      <c r="Q848" s="627"/>
      <c r="R848" s="558" t="n">
        <f aca="false">SUM(S848,T848,U848,V848)</f>
        <v>0</v>
      </c>
      <c r="S848" s="698"/>
      <c r="T848" s="698"/>
      <c r="U848" s="698"/>
      <c r="V848" s="698"/>
    </row>
    <row r="849" customFormat="false" ht="15.75" hidden="false" customHeight="false" outlineLevel="1" collapsed="false">
      <c r="A849" s="747"/>
      <c r="B849" s="567"/>
      <c r="C849" s="583"/>
      <c r="D849" s="540"/>
      <c r="E849" s="541" t="s">
        <v>1149</v>
      </c>
      <c r="F849" s="541" t="s">
        <v>1064</v>
      </c>
      <c r="G849" s="540"/>
      <c r="H849" s="522" t="s">
        <v>1065</v>
      </c>
      <c r="I849" s="568"/>
      <c r="J849" s="568"/>
      <c r="K849" s="568"/>
      <c r="L849" s="568"/>
      <c r="M849" s="633"/>
      <c r="N849" s="634"/>
      <c r="O849" s="635"/>
      <c r="P849" s="636"/>
      <c r="Q849" s="627"/>
      <c r="R849" s="558" t="n">
        <f aca="false">SUM(S849,T849,U849,V849)</f>
        <v>0</v>
      </c>
      <c r="S849" s="698"/>
      <c r="T849" s="698"/>
      <c r="U849" s="698"/>
      <c r="V849" s="698"/>
    </row>
    <row r="850" customFormat="false" ht="15.75" hidden="false" customHeight="false" outlineLevel="1" collapsed="false">
      <c r="A850" s="747"/>
      <c r="B850" s="567"/>
      <c r="C850" s="583"/>
      <c r="D850" s="540"/>
      <c r="E850" s="541" t="s">
        <v>1149</v>
      </c>
      <c r="F850" s="541" t="s">
        <v>1064</v>
      </c>
      <c r="G850" s="540"/>
      <c r="H850" s="522" t="s">
        <v>1065</v>
      </c>
      <c r="I850" s="568"/>
      <c r="J850" s="568"/>
      <c r="K850" s="568"/>
      <c r="L850" s="568"/>
      <c r="M850" s="633"/>
      <c r="N850" s="634"/>
      <c r="O850" s="635"/>
      <c r="P850" s="636"/>
      <c r="Q850" s="627"/>
      <c r="R850" s="558" t="n">
        <f aca="false">SUM(S850,T850,U850,V850)</f>
        <v>0</v>
      </c>
      <c r="S850" s="698"/>
      <c r="T850" s="698"/>
      <c r="U850" s="698"/>
      <c r="V850" s="698"/>
    </row>
    <row r="851" customFormat="false" ht="15.75" hidden="false" customHeight="false" outlineLevel="1" collapsed="false">
      <c r="A851" s="747"/>
      <c r="B851" s="567"/>
      <c r="C851" s="583"/>
      <c r="D851" s="540"/>
      <c r="E851" s="541" t="s">
        <v>1149</v>
      </c>
      <c r="F851" s="541" t="s">
        <v>1064</v>
      </c>
      <c r="G851" s="540"/>
      <c r="H851" s="522" t="s">
        <v>1065</v>
      </c>
      <c r="I851" s="568"/>
      <c r="J851" s="568"/>
      <c r="K851" s="568"/>
      <c r="L851" s="568"/>
      <c r="M851" s="633"/>
      <c r="N851" s="634"/>
      <c r="O851" s="635"/>
      <c r="P851" s="636"/>
      <c r="Q851" s="627"/>
      <c r="R851" s="558" t="n">
        <f aca="false">SUM(S851,T851,U851,V851)</f>
        <v>0</v>
      </c>
      <c r="S851" s="698"/>
      <c r="T851" s="698"/>
      <c r="U851" s="698"/>
      <c r="V851" s="698"/>
    </row>
    <row r="852" customFormat="false" ht="15.75" hidden="false" customHeight="false" outlineLevel="1" collapsed="false">
      <c r="A852" s="747"/>
      <c r="B852" s="567"/>
      <c r="C852" s="583"/>
      <c r="D852" s="540"/>
      <c r="E852" s="541" t="s">
        <v>1149</v>
      </c>
      <c r="F852" s="541" t="s">
        <v>1064</v>
      </c>
      <c r="G852" s="540"/>
      <c r="H852" s="522" t="s">
        <v>1065</v>
      </c>
      <c r="I852" s="568"/>
      <c r="J852" s="568"/>
      <c r="K852" s="568"/>
      <c r="L852" s="568"/>
      <c r="M852" s="633"/>
      <c r="N852" s="634"/>
      <c r="O852" s="635"/>
      <c r="P852" s="636"/>
      <c r="Q852" s="627"/>
      <c r="R852" s="558" t="n">
        <f aca="false">SUM(S852,T852,U852,V852)</f>
        <v>0</v>
      </c>
      <c r="S852" s="698"/>
      <c r="T852" s="698"/>
      <c r="U852" s="698"/>
      <c r="V852" s="698"/>
    </row>
    <row r="853" customFormat="false" ht="15.75" hidden="false" customHeight="false" outlineLevel="0" collapsed="false">
      <c r="A853" s="559" t="s">
        <v>1368</v>
      </c>
      <c r="B853" s="560"/>
      <c r="C853" s="560"/>
      <c r="D853" s="679" t="n">
        <f aca="false">SUM(D854:D857)</f>
        <v>0</v>
      </c>
      <c r="E853" s="560"/>
      <c r="F853" s="603"/>
      <c r="G853" s="540" t="e">
        <f aca="false">AVERAGE(G854,G855,G856,G857)</f>
        <v>#DIV/0!</v>
      </c>
      <c r="H853" s="522" t="s">
        <v>1065</v>
      </c>
      <c r="I853" s="602"/>
      <c r="J853" s="603"/>
      <c r="K853" s="560"/>
      <c r="L853" s="560"/>
      <c r="M853" s="561"/>
      <c r="N853" s="707"/>
      <c r="O853" s="822" t="n">
        <v>244</v>
      </c>
      <c r="P853" s="823" t="n">
        <v>346</v>
      </c>
      <c r="Q853" s="824"/>
      <c r="R853" s="551" t="n">
        <f aca="false">SUM(R854:R857)</f>
        <v>0</v>
      </c>
      <c r="S853" s="551" t="n">
        <f aca="false">SUM(S854:S857)</f>
        <v>0</v>
      </c>
      <c r="T853" s="551" t="n">
        <f aca="false">SUM(T854:T857)</f>
        <v>0</v>
      </c>
      <c r="U853" s="551" t="n">
        <f aca="false">SUM(U854:U857)</f>
        <v>0</v>
      </c>
      <c r="V853" s="551" t="n">
        <f aca="false">SUM(V854:V857)</f>
        <v>0</v>
      </c>
    </row>
    <row r="854" s="673" customFormat="true" ht="15.75" hidden="false" customHeight="false" outlineLevel="1" collapsed="false">
      <c r="A854" s="781"/>
      <c r="B854" s="568"/>
      <c r="C854" s="568"/>
      <c r="D854" s="540"/>
      <c r="E854" s="541" t="s">
        <v>1149</v>
      </c>
      <c r="F854" s="541" t="s">
        <v>1064</v>
      </c>
      <c r="G854" s="540"/>
      <c r="H854" s="522" t="s">
        <v>1065</v>
      </c>
      <c r="I854" s="568"/>
      <c r="J854" s="568"/>
      <c r="K854" s="568"/>
      <c r="L854" s="568"/>
      <c r="M854" s="633"/>
      <c r="N854" s="634"/>
      <c r="O854" s="635"/>
      <c r="P854" s="636"/>
      <c r="Q854" s="627"/>
      <c r="R854" s="558" t="n">
        <f aca="false">SUM(S854,T854,U854,V854)</f>
        <v>0</v>
      </c>
      <c r="S854" s="698"/>
      <c r="T854" s="698"/>
      <c r="U854" s="698"/>
      <c r="V854" s="698"/>
      <c r="AC854" s="303"/>
      <c r="AD854" s="474"/>
    </row>
    <row r="855" s="673" customFormat="true" ht="15.75" hidden="false" customHeight="false" outlineLevel="1" collapsed="false">
      <c r="A855" s="781"/>
      <c r="B855" s="568"/>
      <c r="C855" s="568"/>
      <c r="D855" s="540"/>
      <c r="E855" s="541" t="s">
        <v>1149</v>
      </c>
      <c r="F855" s="541" t="s">
        <v>1064</v>
      </c>
      <c r="G855" s="540"/>
      <c r="H855" s="522" t="s">
        <v>1065</v>
      </c>
      <c r="I855" s="568"/>
      <c r="J855" s="568"/>
      <c r="K855" s="568"/>
      <c r="L855" s="568"/>
      <c r="M855" s="633"/>
      <c r="N855" s="634"/>
      <c r="O855" s="635"/>
      <c r="P855" s="636"/>
      <c r="Q855" s="627"/>
      <c r="R855" s="558" t="n">
        <f aca="false">SUM(S855,T855,U855,V855)</f>
        <v>0</v>
      </c>
      <c r="S855" s="698"/>
      <c r="T855" s="698"/>
      <c r="U855" s="698"/>
      <c r="V855" s="698"/>
      <c r="AC855" s="303"/>
      <c r="AD855" s="474"/>
    </row>
    <row r="856" s="673" customFormat="true" ht="15.75" hidden="false" customHeight="false" outlineLevel="1" collapsed="false">
      <c r="A856" s="781"/>
      <c r="B856" s="568"/>
      <c r="C856" s="568"/>
      <c r="D856" s="540"/>
      <c r="E856" s="541" t="s">
        <v>1149</v>
      </c>
      <c r="F856" s="541" t="s">
        <v>1064</v>
      </c>
      <c r="G856" s="540"/>
      <c r="H856" s="522" t="s">
        <v>1065</v>
      </c>
      <c r="I856" s="568"/>
      <c r="J856" s="568"/>
      <c r="K856" s="568"/>
      <c r="L856" s="568"/>
      <c r="M856" s="633"/>
      <c r="N856" s="634"/>
      <c r="O856" s="635"/>
      <c r="P856" s="636"/>
      <c r="Q856" s="627"/>
      <c r="R856" s="558" t="n">
        <f aca="false">SUM(S856,T856,U856,V856)</f>
        <v>0</v>
      </c>
      <c r="S856" s="698"/>
      <c r="T856" s="698"/>
      <c r="U856" s="698"/>
      <c r="V856" s="698"/>
      <c r="AC856" s="303"/>
      <c r="AD856" s="474"/>
    </row>
    <row r="857" s="673" customFormat="true" ht="15.75" hidden="false" customHeight="false" outlineLevel="1" collapsed="false">
      <c r="A857" s="781"/>
      <c r="B857" s="568"/>
      <c r="C857" s="568"/>
      <c r="D857" s="540"/>
      <c r="E857" s="541" t="s">
        <v>1149</v>
      </c>
      <c r="F857" s="541" t="s">
        <v>1064</v>
      </c>
      <c r="G857" s="540"/>
      <c r="H857" s="522" t="s">
        <v>1065</v>
      </c>
      <c r="I857" s="568"/>
      <c r="J857" s="568"/>
      <c r="K857" s="568"/>
      <c r="L857" s="568"/>
      <c r="M857" s="633"/>
      <c r="N857" s="634"/>
      <c r="O857" s="635"/>
      <c r="P857" s="636"/>
      <c r="Q857" s="627"/>
      <c r="R857" s="558" t="n">
        <f aca="false">SUM(S857,T857,U857,V857)</f>
        <v>0</v>
      </c>
      <c r="S857" s="698"/>
      <c r="T857" s="698"/>
      <c r="U857" s="698"/>
      <c r="V857" s="698"/>
      <c r="AC857" s="303"/>
      <c r="AD857" s="474"/>
    </row>
    <row r="858" customFormat="false" ht="15.75" hidden="false" customHeight="false" outlineLevel="0" collapsed="false">
      <c r="A858" s="559" t="s">
        <v>1369</v>
      </c>
      <c r="B858" s="560"/>
      <c r="C858" s="560"/>
      <c r="D858" s="560"/>
      <c r="E858" s="560"/>
      <c r="F858" s="603"/>
      <c r="G858" s="601"/>
      <c r="H858" s="560"/>
      <c r="I858" s="602"/>
      <c r="J858" s="603"/>
      <c r="K858" s="560"/>
      <c r="L858" s="560"/>
      <c r="M858" s="561"/>
      <c r="N858" s="707"/>
      <c r="O858" s="822" t="n">
        <v>244</v>
      </c>
      <c r="P858" s="823" t="n">
        <v>346</v>
      </c>
      <c r="Q858" s="824"/>
      <c r="R858" s="551" t="n">
        <f aca="false">SUM(R859:R913)</f>
        <v>40150</v>
      </c>
      <c r="S858" s="551" t="n">
        <f aca="false">SUM(S859:S913)</f>
        <v>0</v>
      </c>
      <c r="T858" s="551" t="n">
        <f aca="false">SUM(T859:T913)</f>
        <v>1150</v>
      </c>
      <c r="U858" s="551" t="n">
        <f aca="false">SUM(U859:U913)</f>
        <v>0</v>
      </c>
      <c r="V858" s="551" t="n">
        <f aca="false">SUM(V859:V913)</f>
        <v>39000</v>
      </c>
    </row>
    <row r="859" customFormat="false" ht="15.75" hidden="false" customHeight="false" outlineLevel="1" collapsed="false">
      <c r="A859" s="552"/>
      <c r="B859" s="752" t="s">
        <v>296</v>
      </c>
      <c r="C859" s="541"/>
      <c r="D859" s="540"/>
      <c r="E859" s="541" t="s">
        <v>1149</v>
      </c>
      <c r="F859" s="541" t="s">
        <v>1064</v>
      </c>
      <c r="G859" s="540"/>
      <c r="H859" s="522" t="s">
        <v>1065</v>
      </c>
      <c r="I859" s="541"/>
      <c r="J859" s="568"/>
      <c r="K859" s="541"/>
      <c r="L859" s="541"/>
      <c r="M859" s="554"/>
      <c r="N859" s="701"/>
      <c r="O859" s="557"/>
      <c r="P859" s="556"/>
      <c r="Q859" s="550"/>
      <c r="R859" s="558" t="n">
        <f aca="false">SUM(S859,T859,U859,V859)</f>
        <v>39000</v>
      </c>
      <c r="S859" s="558"/>
      <c r="T859" s="558"/>
      <c r="U859" s="558"/>
      <c r="V859" s="558" t="n">
        <v>39000</v>
      </c>
    </row>
    <row r="860" customFormat="false" ht="15.75" hidden="false" customHeight="false" outlineLevel="1" collapsed="false">
      <c r="A860" s="552"/>
      <c r="B860" s="752"/>
      <c r="C860" s="541"/>
      <c r="D860" s="540" t="n">
        <v>50</v>
      </c>
      <c r="E860" s="541" t="s">
        <v>1346</v>
      </c>
      <c r="F860" s="541" t="s">
        <v>1064</v>
      </c>
      <c r="G860" s="540" t="n">
        <v>23</v>
      </c>
      <c r="H860" s="522" t="s">
        <v>1065</v>
      </c>
      <c r="I860" s="541"/>
      <c r="J860" s="568"/>
      <c r="K860" s="541"/>
      <c r="L860" s="541"/>
      <c r="M860" s="554"/>
      <c r="N860" s="701"/>
      <c r="O860" s="557"/>
      <c r="P860" s="556"/>
      <c r="Q860" s="550"/>
      <c r="R860" s="558" t="n">
        <f aca="false">SUM(S860,T860,U860,V860)</f>
        <v>1150</v>
      </c>
      <c r="S860" s="558"/>
      <c r="T860" s="698" t="n">
        <f aca="false">D860*G860</f>
        <v>1150</v>
      </c>
      <c r="U860" s="558"/>
      <c r="V860" s="558"/>
    </row>
    <row r="861" customFormat="false" ht="15.75" hidden="false" customHeight="false" outlineLevel="1" collapsed="false">
      <c r="A861" s="552"/>
      <c r="B861" s="752"/>
      <c r="C861" s="541"/>
      <c r="D861" s="540"/>
      <c r="E861" s="541" t="s">
        <v>1149</v>
      </c>
      <c r="F861" s="541" t="s">
        <v>1064</v>
      </c>
      <c r="G861" s="540"/>
      <c r="H861" s="522" t="s">
        <v>1065</v>
      </c>
      <c r="I861" s="541"/>
      <c r="J861" s="568"/>
      <c r="K861" s="541"/>
      <c r="L861" s="541"/>
      <c r="M861" s="554"/>
      <c r="N861" s="701"/>
      <c r="O861" s="557"/>
      <c r="P861" s="556"/>
      <c r="Q861" s="550"/>
      <c r="R861" s="558" t="n">
        <f aca="false">SUM(S861,T861,U861,V861)</f>
        <v>0</v>
      </c>
      <c r="S861" s="558"/>
      <c r="T861" s="558"/>
      <c r="U861" s="558"/>
      <c r="V861" s="558"/>
    </row>
    <row r="862" customFormat="false" ht="15.75" hidden="false" customHeight="false" outlineLevel="1" collapsed="false">
      <c r="A862" s="552"/>
      <c r="B862" s="752"/>
      <c r="C862" s="541"/>
      <c r="D862" s="540"/>
      <c r="E862" s="541" t="s">
        <v>1149</v>
      </c>
      <c r="F862" s="541" t="s">
        <v>1064</v>
      </c>
      <c r="G862" s="540"/>
      <c r="H862" s="522" t="s">
        <v>1065</v>
      </c>
      <c r="I862" s="541"/>
      <c r="J862" s="568"/>
      <c r="K862" s="541"/>
      <c r="L862" s="541"/>
      <c r="M862" s="554"/>
      <c r="N862" s="701"/>
      <c r="O862" s="557"/>
      <c r="P862" s="556"/>
      <c r="Q862" s="550"/>
      <c r="R862" s="558" t="n">
        <f aca="false">SUM(S862,T862,U862,V862)</f>
        <v>0</v>
      </c>
      <c r="S862" s="558"/>
      <c r="T862" s="558"/>
      <c r="U862" s="558"/>
      <c r="V862" s="558"/>
    </row>
    <row r="863" customFormat="false" ht="15.75" hidden="false" customHeight="false" outlineLevel="1" collapsed="false">
      <c r="A863" s="552"/>
      <c r="B863" s="752"/>
      <c r="C863" s="541"/>
      <c r="D863" s="540"/>
      <c r="E863" s="541" t="s">
        <v>1149</v>
      </c>
      <c r="F863" s="541" t="s">
        <v>1064</v>
      </c>
      <c r="G863" s="540"/>
      <c r="H863" s="522" t="s">
        <v>1065</v>
      </c>
      <c r="I863" s="541"/>
      <c r="J863" s="568"/>
      <c r="K863" s="541"/>
      <c r="L863" s="541"/>
      <c r="M863" s="554"/>
      <c r="N863" s="701"/>
      <c r="O863" s="557"/>
      <c r="P863" s="556"/>
      <c r="Q863" s="550"/>
      <c r="R863" s="558" t="n">
        <f aca="false">SUM(S863,T863,U863,V863)</f>
        <v>0</v>
      </c>
      <c r="S863" s="558"/>
      <c r="T863" s="558"/>
      <c r="U863" s="558"/>
      <c r="V863" s="558"/>
    </row>
    <row r="864" customFormat="false" ht="15.75" hidden="false" customHeight="false" outlineLevel="1" collapsed="false">
      <c r="A864" s="552"/>
      <c r="B864" s="752"/>
      <c r="C864" s="541"/>
      <c r="D864" s="540"/>
      <c r="E864" s="541" t="s">
        <v>1149</v>
      </c>
      <c r="F864" s="541" t="s">
        <v>1064</v>
      </c>
      <c r="G864" s="540"/>
      <c r="H864" s="522" t="s">
        <v>1065</v>
      </c>
      <c r="I864" s="541"/>
      <c r="J864" s="568"/>
      <c r="K864" s="541"/>
      <c r="L864" s="541"/>
      <c r="M864" s="554"/>
      <c r="N864" s="701"/>
      <c r="O864" s="557"/>
      <c r="P864" s="556"/>
      <c r="Q864" s="550"/>
      <c r="R864" s="558" t="n">
        <f aca="false">SUM(S864,T864,U864,V864)</f>
        <v>0</v>
      </c>
      <c r="S864" s="558"/>
      <c r="T864" s="558"/>
      <c r="U864" s="558"/>
      <c r="V864" s="558"/>
    </row>
    <row r="865" customFormat="false" ht="15.75" hidden="false" customHeight="false" outlineLevel="1" collapsed="false">
      <c r="A865" s="552"/>
      <c r="B865" s="752"/>
      <c r="C865" s="541"/>
      <c r="D865" s="540"/>
      <c r="E865" s="541" t="s">
        <v>1149</v>
      </c>
      <c r="F865" s="541" t="s">
        <v>1064</v>
      </c>
      <c r="G865" s="540"/>
      <c r="H865" s="522" t="s">
        <v>1065</v>
      </c>
      <c r="I865" s="541"/>
      <c r="J865" s="568"/>
      <c r="K865" s="541"/>
      <c r="L865" s="541"/>
      <c r="M865" s="554"/>
      <c r="N865" s="701"/>
      <c r="O865" s="557"/>
      <c r="P865" s="556"/>
      <c r="Q865" s="550"/>
      <c r="R865" s="558" t="n">
        <f aca="false">SUM(S865,T865,U865,V865)</f>
        <v>0</v>
      </c>
      <c r="S865" s="558"/>
      <c r="T865" s="558"/>
      <c r="U865" s="558"/>
      <c r="V865" s="558"/>
    </row>
    <row r="866" customFormat="false" ht="15.75" hidden="false" customHeight="false" outlineLevel="1" collapsed="false">
      <c r="A866" s="552"/>
      <c r="B866" s="752"/>
      <c r="C866" s="541"/>
      <c r="D866" s="540"/>
      <c r="E866" s="541" t="s">
        <v>1149</v>
      </c>
      <c r="F866" s="541" t="s">
        <v>1064</v>
      </c>
      <c r="G866" s="540"/>
      <c r="H866" s="522" t="s">
        <v>1065</v>
      </c>
      <c r="I866" s="541"/>
      <c r="J866" s="568"/>
      <c r="K866" s="541"/>
      <c r="L866" s="541"/>
      <c r="M866" s="554"/>
      <c r="N866" s="701"/>
      <c r="O866" s="557"/>
      <c r="P866" s="556"/>
      <c r="Q866" s="550"/>
      <c r="R866" s="558" t="n">
        <f aca="false">SUM(S866,T866,U866,V866)</f>
        <v>0</v>
      </c>
      <c r="S866" s="558"/>
      <c r="T866" s="558"/>
      <c r="U866" s="558"/>
      <c r="V866" s="558"/>
    </row>
    <row r="867" customFormat="false" ht="15.75" hidden="false" customHeight="false" outlineLevel="1" collapsed="false">
      <c r="A867" s="552"/>
      <c r="B867" s="752"/>
      <c r="C867" s="541"/>
      <c r="D867" s="540"/>
      <c r="E867" s="541" t="s">
        <v>1149</v>
      </c>
      <c r="F867" s="541" t="s">
        <v>1064</v>
      </c>
      <c r="G867" s="540"/>
      <c r="H867" s="522" t="s">
        <v>1065</v>
      </c>
      <c r="I867" s="541"/>
      <c r="J867" s="568"/>
      <c r="K867" s="541"/>
      <c r="L867" s="541"/>
      <c r="M867" s="554"/>
      <c r="N867" s="701"/>
      <c r="O867" s="557"/>
      <c r="P867" s="556"/>
      <c r="Q867" s="550"/>
      <c r="R867" s="558" t="n">
        <f aca="false">SUM(S867,T867,U867,V867)</f>
        <v>0</v>
      </c>
      <c r="S867" s="558"/>
      <c r="T867" s="558"/>
      <c r="U867" s="558"/>
      <c r="V867" s="558"/>
    </row>
    <row r="868" customFormat="false" ht="15.75" hidden="false" customHeight="false" outlineLevel="1" collapsed="false">
      <c r="A868" s="552"/>
      <c r="B868" s="752"/>
      <c r="C868" s="541"/>
      <c r="D868" s="540"/>
      <c r="E868" s="541" t="s">
        <v>1149</v>
      </c>
      <c r="F868" s="541" t="s">
        <v>1064</v>
      </c>
      <c r="G868" s="540"/>
      <c r="H868" s="522" t="s">
        <v>1065</v>
      </c>
      <c r="I868" s="541"/>
      <c r="J868" s="568"/>
      <c r="K868" s="541"/>
      <c r="L868" s="541"/>
      <c r="M868" s="554"/>
      <c r="N868" s="701"/>
      <c r="O868" s="557"/>
      <c r="P868" s="556"/>
      <c r="Q868" s="550"/>
      <c r="R868" s="558" t="n">
        <f aca="false">SUM(S868,T868,U868,V868)</f>
        <v>0</v>
      </c>
      <c r="S868" s="558"/>
      <c r="T868" s="558"/>
      <c r="U868" s="558"/>
      <c r="V868" s="558"/>
    </row>
    <row r="869" customFormat="false" ht="15.75" hidden="false" customHeight="false" outlineLevel="1" collapsed="false">
      <c r="A869" s="552"/>
      <c r="B869" s="752"/>
      <c r="C869" s="541"/>
      <c r="D869" s="540"/>
      <c r="E869" s="541" t="s">
        <v>1149</v>
      </c>
      <c r="F869" s="541" t="s">
        <v>1064</v>
      </c>
      <c r="G869" s="540"/>
      <c r="H869" s="522" t="s">
        <v>1065</v>
      </c>
      <c r="I869" s="541"/>
      <c r="J869" s="568"/>
      <c r="K869" s="541"/>
      <c r="L869" s="541"/>
      <c r="M869" s="554"/>
      <c r="N869" s="701"/>
      <c r="O869" s="557"/>
      <c r="P869" s="556"/>
      <c r="Q869" s="550"/>
      <c r="R869" s="558" t="n">
        <f aca="false">SUM(S869,T869,U869,V869)</f>
        <v>0</v>
      </c>
      <c r="S869" s="558"/>
      <c r="T869" s="558"/>
      <c r="U869" s="558"/>
      <c r="V869" s="558"/>
    </row>
    <row r="870" customFormat="false" ht="15.75" hidden="false" customHeight="false" outlineLevel="1" collapsed="false">
      <c r="A870" s="552"/>
      <c r="B870" s="752"/>
      <c r="C870" s="541"/>
      <c r="D870" s="540"/>
      <c r="E870" s="541" t="s">
        <v>1149</v>
      </c>
      <c r="F870" s="541" t="s">
        <v>1064</v>
      </c>
      <c r="G870" s="540"/>
      <c r="H870" s="522" t="s">
        <v>1065</v>
      </c>
      <c r="I870" s="541"/>
      <c r="J870" s="568"/>
      <c r="K870" s="541"/>
      <c r="L870" s="541"/>
      <c r="M870" s="554"/>
      <c r="N870" s="701"/>
      <c r="O870" s="557"/>
      <c r="P870" s="556"/>
      <c r="Q870" s="550"/>
      <c r="R870" s="558" t="n">
        <f aca="false">SUM(S870,T870,U870,V870)</f>
        <v>0</v>
      </c>
      <c r="S870" s="558"/>
      <c r="T870" s="558"/>
      <c r="U870" s="558"/>
      <c r="V870" s="558"/>
    </row>
    <row r="871" customFormat="false" ht="15.75" hidden="false" customHeight="false" outlineLevel="1" collapsed="false">
      <c r="A871" s="552"/>
      <c r="B871" s="752"/>
      <c r="C871" s="541"/>
      <c r="D871" s="540"/>
      <c r="E871" s="541" t="s">
        <v>1149</v>
      </c>
      <c r="F871" s="541" t="s">
        <v>1064</v>
      </c>
      <c r="G871" s="540"/>
      <c r="H871" s="522" t="s">
        <v>1065</v>
      </c>
      <c r="I871" s="541"/>
      <c r="J871" s="568"/>
      <c r="K871" s="541"/>
      <c r="L871" s="541"/>
      <c r="M871" s="554"/>
      <c r="N871" s="701"/>
      <c r="O871" s="557"/>
      <c r="P871" s="556"/>
      <c r="Q871" s="550"/>
      <c r="R871" s="558" t="n">
        <f aca="false">SUM(S871,T871,U871,V871)</f>
        <v>0</v>
      </c>
      <c r="S871" s="558"/>
      <c r="T871" s="558"/>
      <c r="U871" s="558"/>
      <c r="V871" s="558"/>
    </row>
    <row r="872" customFormat="false" ht="15.75" hidden="false" customHeight="false" outlineLevel="1" collapsed="false">
      <c r="A872" s="552"/>
      <c r="B872" s="752"/>
      <c r="C872" s="541"/>
      <c r="D872" s="540"/>
      <c r="E872" s="541" t="s">
        <v>1149</v>
      </c>
      <c r="F872" s="541" t="s">
        <v>1064</v>
      </c>
      <c r="G872" s="540"/>
      <c r="H872" s="522" t="s">
        <v>1065</v>
      </c>
      <c r="I872" s="541"/>
      <c r="J872" s="568"/>
      <c r="K872" s="541"/>
      <c r="L872" s="541"/>
      <c r="M872" s="554"/>
      <c r="N872" s="701"/>
      <c r="O872" s="557"/>
      <c r="P872" s="556"/>
      <c r="Q872" s="550"/>
      <c r="R872" s="558" t="n">
        <f aca="false">SUM(S872,T872,U872,V872)</f>
        <v>0</v>
      </c>
      <c r="S872" s="558"/>
      <c r="T872" s="558"/>
      <c r="U872" s="558"/>
      <c r="V872" s="558"/>
    </row>
    <row r="873" customFormat="false" ht="15.75" hidden="false" customHeight="false" outlineLevel="1" collapsed="false">
      <c r="A873" s="552"/>
      <c r="B873" s="752"/>
      <c r="C873" s="541"/>
      <c r="D873" s="540"/>
      <c r="E873" s="541" t="s">
        <v>1370</v>
      </c>
      <c r="F873" s="541" t="s">
        <v>1064</v>
      </c>
      <c r="G873" s="540"/>
      <c r="H873" s="522" t="s">
        <v>1371</v>
      </c>
      <c r="I873" s="541" t="n">
        <v>12</v>
      </c>
      <c r="J873" s="568" t="s">
        <v>1372</v>
      </c>
      <c r="K873" s="541"/>
      <c r="L873" s="541"/>
      <c r="M873" s="554"/>
      <c r="N873" s="701"/>
      <c r="O873" s="557"/>
      <c r="P873" s="556"/>
      <c r="Q873" s="550"/>
      <c r="R873" s="558" t="n">
        <f aca="false">SUM(S873,T873,U873,V873)</f>
        <v>0</v>
      </c>
      <c r="S873" s="558"/>
      <c r="T873" s="558"/>
      <c r="U873" s="558"/>
      <c r="V873" s="558"/>
    </row>
    <row r="874" customFormat="false" ht="15.75" hidden="false" customHeight="false" outlineLevel="1" collapsed="false">
      <c r="A874" s="552"/>
      <c r="B874" s="752"/>
      <c r="C874" s="541"/>
      <c r="D874" s="540"/>
      <c r="E874" s="541" t="s">
        <v>1373</v>
      </c>
      <c r="F874" s="541" t="s">
        <v>1064</v>
      </c>
      <c r="G874" s="540"/>
      <c r="H874" s="522" t="s">
        <v>1371</v>
      </c>
      <c r="I874" s="541" t="n">
        <v>12</v>
      </c>
      <c r="J874" s="568" t="s">
        <v>1372</v>
      </c>
      <c r="K874" s="541"/>
      <c r="L874" s="541"/>
      <c r="M874" s="554"/>
      <c r="N874" s="701"/>
      <c r="O874" s="557"/>
      <c r="P874" s="556"/>
      <c r="Q874" s="550"/>
      <c r="R874" s="558" t="n">
        <f aca="false">SUM(S874,T874,U874,V874)</f>
        <v>0</v>
      </c>
      <c r="S874" s="558"/>
      <c r="T874" s="558"/>
      <c r="U874" s="558"/>
      <c r="V874" s="558"/>
    </row>
    <row r="875" customFormat="false" ht="15.75" hidden="false" customHeight="false" outlineLevel="1" collapsed="false">
      <c r="A875" s="552"/>
      <c r="B875" s="752"/>
      <c r="C875" s="541"/>
      <c r="D875" s="540"/>
      <c r="E875" s="541" t="s">
        <v>1374</v>
      </c>
      <c r="F875" s="541" t="s">
        <v>1064</v>
      </c>
      <c r="G875" s="540"/>
      <c r="H875" s="522" t="s">
        <v>1371</v>
      </c>
      <c r="I875" s="541" t="n">
        <v>12</v>
      </c>
      <c r="J875" s="568" t="s">
        <v>1372</v>
      </c>
      <c r="K875" s="541"/>
      <c r="L875" s="541"/>
      <c r="M875" s="554"/>
      <c r="N875" s="701"/>
      <c r="O875" s="557"/>
      <c r="P875" s="556"/>
      <c r="Q875" s="550"/>
      <c r="R875" s="558" t="n">
        <f aca="false">SUM(S875,T875,U875,V875)</f>
        <v>0</v>
      </c>
      <c r="S875" s="558"/>
      <c r="T875" s="558"/>
      <c r="U875" s="558"/>
      <c r="V875" s="558"/>
    </row>
    <row r="876" customFormat="false" ht="15.75" hidden="false" customHeight="false" outlineLevel="1" collapsed="false">
      <c r="A876" s="552"/>
      <c r="B876" s="752"/>
      <c r="C876" s="541"/>
      <c r="D876" s="540"/>
      <c r="E876" s="541" t="s">
        <v>1374</v>
      </c>
      <c r="F876" s="541" t="s">
        <v>1064</v>
      </c>
      <c r="G876" s="540"/>
      <c r="H876" s="522" t="s">
        <v>1371</v>
      </c>
      <c r="I876" s="541" t="n">
        <v>12</v>
      </c>
      <c r="J876" s="568" t="s">
        <v>1372</v>
      </c>
      <c r="K876" s="541"/>
      <c r="L876" s="541"/>
      <c r="M876" s="554"/>
      <c r="N876" s="701"/>
      <c r="O876" s="557"/>
      <c r="P876" s="556"/>
      <c r="Q876" s="550"/>
      <c r="R876" s="558" t="n">
        <f aca="false">SUM(S876,T876,U876,V876)</f>
        <v>0</v>
      </c>
      <c r="S876" s="558"/>
      <c r="T876" s="558"/>
      <c r="U876" s="558"/>
      <c r="V876" s="558"/>
    </row>
    <row r="877" customFormat="false" ht="15.75" hidden="false" customHeight="false" outlineLevel="1" collapsed="false">
      <c r="A877" s="552"/>
      <c r="B877" s="752"/>
      <c r="C877" s="541"/>
      <c r="D877" s="540"/>
      <c r="E877" s="541" t="s">
        <v>1373</v>
      </c>
      <c r="F877" s="541" t="s">
        <v>1064</v>
      </c>
      <c r="G877" s="540"/>
      <c r="H877" s="522" t="s">
        <v>1371</v>
      </c>
      <c r="I877" s="541" t="n">
        <v>12</v>
      </c>
      <c r="J877" s="568" t="s">
        <v>1372</v>
      </c>
      <c r="K877" s="541"/>
      <c r="L877" s="541"/>
      <c r="M877" s="554"/>
      <c r="N877" s="701"/>
      <c r="O877" s="557"/>
      <c r="P877" s="556"/>
      <c r="Q877" s="550"/>
      <c r="R877" s="558" t="n">
        <f aca="false">SUM(S877,T877,U877,V877)</f>
        <v>0</v>
      </c>
      <c r="S877" s="558"/>
      <c r="T877" s="558"/>
      <c r="U877" s="558"/>
      <c r="V877" s="558"/>
    </row>
    <row r="878" customFormat="false" ht="15.75" hidden="false" customHeight="false" outlineLevel="1" collapsed="false">
      <c r="A878" s="552"/>
      <c r="B878" s="752"/>
      <c r="C878" s="541"/>
      <c r="D878" s="540"/>
      <c r="E878" s="541" t="s">
        <v>1373</v>
      </c>
      <c r="F878" s="541" t="s">
        <v>1064</v>
      </c>
      <c r="G878" s="540"/>
      <c r="H878" s="522" t="s">
        <v>1371</v>
      </c>
      <c r="I878" s="541" t="n">
        <v>12</v>
      </c>
      <c r="J878" s="568" t="s">
        <v>1372</v>
      </c>
      <c r="K878" s="541"/>
      <c r="L878" s="541"/>
      <c r="M878" s="554"/>
      <c r="N878" s="701"/>
      <c r="O878" s="557"/>
      <c r="P878" s="556"/>
      <c r="Q878" s="550"/>
      <c r="R878" s="558" t="n">
        <f aca="false">SUM(S878,T878,U878,V878)</f>
        <v>0</v>
      </c>
      <c r="S878" s="558"/>
      <c r="T878" s="558"/>
      <c r="U878" s="558"/>
      <c r="V878" s="558"/>
    </row>
    <row r="879" customFormat="false" ht="15.75" hidden="false" customHeight="false" outlineLevel="1" collapsed="false">
      <c r="A879" s="552"/>
      <c r="B879" s="752"/>
      <c r="C879" s="541"/>
      <c r="D879" s="540"/>
      <c r="E879" s="541" t="s">
        <v>1149</v>
      </c>
      <c r="F879" s="541" t="s">
        <v>1064</v>
      </c>
      <c r="G879" s="540"/>
      <c r="H879" s="522" t="s">
        <v>1065</v>
      </c>
      <c r="I879" s="541"/>
      <c r="J879" s="568"/>
      <c r="K879" s="541"/>
      <c r="L879" s="541"/>
      <c r="M879" s="554"/>
      <c r="N879" s="701"/>
      <c r="O879" s="557"/>
      <c r="P879" s="556"/>
      <c r="Q879" s="550"/>
      <c r="R879" s="558" t="n">
        <f aca="false">SUM(S879,T879,U879,V879)</f>
        <v>0</v>
      </c>
      <c r="S879" s="558"/>
      <c r="T879" s="558"/>
      <c r="U879" s="558"/>
      <c r="V879" s="558"/>
    </row>
    <row r="880" customFormat="false" ht="15.75" hidden="false" customHeight="false" outlineLevel="1" collapsed="false">
      <c r="A880" s="552"/>
      <c r="B880" s="752"/>
      <c r="C880" s="541"/>
      <c r="D880" s="540"/>
      <c r="E880" s="541" t="s">
        <v>1149</v>
      </c>
      <c r="F880" s="541" t="s">
        <v>1064</v>
      </c>
      <c r="G880" s="540"/>
      <c r="H880" s="522" t="s">
        <v>1065</v>
      </c>
      <c r="I880" s="541"/>
      <c r="J880" s="568"/>
      <c r="K880" s="541"/>
      <c r="L880" s="541"/>
      <c r="M880" s="554"/>
      <c r="N880" s="701"/>
      <c r="O880" s="557"/>
      <c r="P880" s="556"/>
      <c r="Q880" s="550"/>
      <c r="R880" s="558" t="n">
        <f aca="false">SUM(S880,T880,U880,V880)</f>
        <v>0</v>
      </c>
      <c r="S880" s="558"/>
      <c r="T880" s="558"/>
      <c r="U880" s="558"/>
      <c r="V880" s="558"/>
    </row>
    <row r="881" customFormat="false" ht="15.75" hidden="false" customHeight="false" outlineLevel="1" collapsed="false">
      <c r="A881" s="552"/>
      <c r="B881" s="752"/>
      <c r="D881" s="540"/>
      <c r="E881" s="541" t="s">
        <v>1149</v>
      </c>
      <c r="F881" s="541" t="s">
        <v>1064</v>
      </c>
      <c r="G881" s="540"/>
      <c r="H881" s="522" t="s">
        <v>1065</v>
      </c>
      <c r="I881" s="541"/>
      <c r="J881" s="568"/>
      <c r="K881" s="541"/>
      <c r="L881" s="541"/>
      <c r="M881" s="554"/>
      <c r="N881" s="701"/>
      <c r="O881" s="557"/>
      <c r="P881" s="556"/>
      <c r="Q881" s="550"/>
      <c r="R881" s="558" t="n">
        <f aca="false">SUM(S881,T881,U881,V881)</f>
        <v>0</v>
      </c>
      <c r="S881" s="558"/>
      <c r="T881" s="558"/>
      <c r="U881" s="558"/>
      <c r="V881" s="558"/>
    </row>
    <row r="882" customFormat="false" ht="15.75" hidden="false" customHeight="false" outlineLevel="1" collapsed="false">
      <c r="A882" s="552"/>
      <c r="B882" s="752"/>
      <c r="D882" s="540"/>
      <c r="E882" s="541" t="s">
        <v>1149</v>
      </c>
      <c r="F882" s="541" t="s">
        <v>1064</v>
      </c>
      <c r="G882" s="540"/>
      <c r="H882" s="522" t="s">
        <v>1065</v>
      </c>
      <c r="I882" s="541"/>
      <c r="J882" s="568"/>
      <c r="K882" s="541"/>
      <c r="L882" s="541"/>
      <c r="M882" s="554"/>
      <c r="N882" s="701"/>
      <c r="O882" s="557"/>
      <c r="P882" s="556"/>
      <c r="Q882" s="550"/>
      <c r="R882" s="558" t="n">
        <f aca="false">SUM(S882,T882,U882,V882)</f>
        <v>0</v>
      </c>
      <c r="S882" s="558"/>
      <c r="T882" s="558"/>
      <c r="U882" s="558"/>
      <c r="V882" s="558"/>
    </row>
    <row r="883" customFormat="false" ht="15.75" hidden="false" customHeight="false" outlineLevel="1" collapsed="false">
      <c r="A883" s="552"/>
      <c r="B883" s="752"/>
      <c r="D883" s="540"/>
      <c r="E883" s="541" t="s">
        <v>1149</v>
      </c>
      <c r="F883" s="541" t="s">
        <v>1064</v>
      </c>
      <c r="G883" s="540"/>
      <c r="H883" s="522" t="s">
        <v>1065</v>
      </c>
      <c r="I883" s="541"/>
      <c r="J883" s="568"/>
      <c r="K883" s="541"/>
      <c r="L883" s="541"/>
      <c r="M883" s="554"/>
      <c r="N883" s="701"/>
      <c r="O883" s="557"/>
      <c r="P883" s="556"/>
      <c r="Q883" s="550"/>
      <c r="R883" s="558" t="n">
        <f aca="false">SUM(S883,T883,U883,V883)</f>
        <v>0</v>
      </c>
      <c r="S883" s="558"/>
      <c r="T883" s="558"/>
      <c r="U883" s="558"/>
      <c r="V883" s="558"/>
    </row>
    <row r="884" customFormat="false" ht="15.75" hidden="false" customHeight="false" outlineLevel="1" collapsed="false">
      <c r="A884" s="552"/>
      <c r="B884" s="752"/>
      <c r="D884" s="540"/>
      <c r="E884" s="541" t="s">
        <v>1149</v>
      </c>
      <c r="F884" s="541" t="s">
        <v>1064</v>
      </c>
      <c r="G884" s="540"/>
      <c r="H884" s="522" t="s">
        <v>1065</v>
      </c>
      <c r="I884" s="541"/>
      <c r="J884" s="568"/>
      <c r="K884" s="541"/>
      <c r="L884" s="541"/>
      <c r="M884" s="554"/>
      <c r="N884" s="701"/>
      <c r="O884" s="557"/>
      <c r="P884" s="556"/>
      <c r="Q884" s="550"/>
      <c r="R884" s="558" t="n">
        <f aca="false">SUM(S884,T884,U884,V884)</f>
        <v>0</v>
      </c>
      <c r="S884" s="558"/>
      <c r="T884" s="558"/>
      <c r="U884" s="558"/>
      <c r="V884" s="558"/>
    </row>
    <row r="885" customFormat="false" ht="15.75" hidden="false" customHeight="false" outlineLevel="1" collapsed="false">
      <c r="A885" s="552"/>
      <c r="B885" s="752"/>
      <c r="D885" s="540"/>
      <c r="E885" s="541" t="s">
        <v>1149</v>
      </c>
      <c r="F885" s="541" t="s">
        <v>1064</v>
      </c>
      <c r="G885" s="540"/>
      <c r="H885" s="522" t="s">
        <v>1065</v>
      </c>
      <c r="I885" s="541"/>
      <c r="J885" s="568"/>
      <c r="K885" s="541"/>
      <c r="L885" s="541"/>
      <c r="M885" s="554"/>
      <c r="N885" s="701"/>
      <c r="O885" s="557"/>
      <c r="P885" s="556"/>
      <c r="Q885" s="550"/>
      <c r="R885" s="558" t="n">
        <f aca="false">SUM(S885,T885,U885,V885)</f>
        <v>0</v>
      </c>
      <c r="S885" s="558"/>
      <c r="T885" s="558"/>
      <c r="U885" s="558"/>
      <c r="V885" s="558"/>
    </row>
    <row r="886" customFormat="false" ht="15.75" hidden="false" customHeight="false" outlineLevel="1" collapsed="false">
      <c r="A886" s="552"/>
      <c r="B886" s="752"/>
      <c r="D886" s="540"/>
      <c r="E886" s="541" t="s">
        <v>1149</v>
      </c>
      <c r="F886" s="541" t="s">
        <v>1064</v>
      </c>
      <c r="G886" s="540"/>
      <c r="H886" s="522" t="s">
        <v>1065</v>
      </c>
      <c r="I886" s="541"/>
      <c r="J886" s="568"/>
      <c r="K886" s="541"/>
      <c r="L886" s="541"/>
      <c r="M886" s="554"/>
      <c r="N886" s="701"/>
      <c r="O886" s="557"/>
      <c r="P886" s="556"/>
      <c r="Q886" s="550"/>
      <c r="R886" s="558" t="n">
        <f aca="false">SUM(S886,T886,U886,V886)</f>
        <v>0</v>
      </c>
      <c r="S886" s="558"/>
      <c r="T886" s="558"/>
      <c r="U886" s="558"/>
      <c r="V886" s="558"/>
    </row>
    <row r="887" customFormat="false" ht="15.75" hidden="false" customHeight="false" outlineLevel="1" collapsed="false">
      <c r="A887" s="552"/>
      <c r="B887" s="752"/>
      <c r="D887" s="540"/>
      <c r="E887" s="541" t="s">
        <v>1365</v>
      </c>
      <c r="F887" s="541" t="s">
        <v>1064</v>
      </c>
      <c r="G887" s="540"/>
      <c r="H887" s="522" t="s">
        <v>1065</v>
      </c>
      <c r="I887" s="541"/>
      <c r="J887" s="568"/>
      <c r="K887" s="541"/>
      <c r="L887" s="541"/>
      <c r="M887" s="554"/>
      <c r="N887" s="701"/>
      <c r="O887" s="557"/>
      <c r="P887" s="556"/>
      <c r="Q887" s="550"/>
      <c r="R887" s="558" t="n">
        <f aca="false">SUM(S887,T887,U887,V887)</f>
        <v>0</v>
      </c>
      <c r="S887" s="558"/>
      <c r="T887" s="558"/>
      <c r="U887" s="558"/>
      <c r="V887" s="558"/>
    </row>
    <row r="888" customFormat="false" ht="15.75" hidden="false" customHeight="false" outlineLevel="1" collapsed="false">
      <c r="A888" s="552"/>
      <c r="B888" s="752"/>
      <c r="D888" s="540"/>
      <c r="E888" s="541" t="s">
        <v>1365</v>
      </c>
      <c r="F888" s="541" t="s">
        <v>1064</v>
      </c>
      <c r="G888" s="540"/>
      <c r="H888" s="522" t="s">
        <v>1065</v>
      </c>
      <c r="I888" s="541"/>
      <c r="J888" s="568"/>
      <c r="K888" s="541"/>
      <c r="L888" s="541"/>
      <c r="M888" s="554"/>
      <c r="N888" s="701"/>
      <c r="O888" s="557"/>
      <c r="P888" s="556"/>
      <c r="Q888" s="550"/>
      <c r="R888" s="558" t="n">
        <f aca="false">SUM(S888,T888,U888,V888)</f>
        <v>0</v>
      </c>
      <c r="S888" s="558"/>
      <c r="T888" s="558"/>
      <c r="U888" s="558"/>
      <c r="V888" s="558"/>
    </row>
    <row r="889" customFormat="false" ht="15.75" hidden="false" customHeight="false" outlineLevel="1" collapsed="false">
      <c r="A889" s="552"/>
      <c r="B889" s="752"/>
      <c r="D889" s="540"/>
      <c r="E889" s="541" t="s">
        <v>1365</v>
      </c>
      <c r="F889" s="541" t="s">
        <v>1064</v>
      </c>
      <c r="G889" s="540"/>
      <c r="H889" s="522" t="s">
        <v>1065</v>
      </c>
      <c r="I889" s="541"/>
      <c r="J889" s="568"/>
      <c r="K889" s="541"/>
      <c r="L889" s="541"/>
      <c r="M889" s="554"/>
      <c r="N889" s="701"/>
      <c r="O889" s="557"/>
      <c r="P889" s="556"/>
      <c r="Q889" s="550"/>
      <c r="R889" s="558" t="n">
        <f aca="false">SUM(S889,T889,U889,V889)</f>
        <v>0</v>
      </c>
      <c r="S889" s="558"/>
      <c r="T889" s="558"/>
      <c r="U889" s="558"/>
      <c r="V889" s="558"/>
    </row>
    <row r="890" customFormat="false" ht="15.75" hidden="false" customHeight="false" outlineLevel="1" collapsed="false">
      <c r="A890" s="552"/>
      <c r="B890" s="752"/>
      <c r="C890" s="541"/>
      <c r="D890" s="540"/>
      <c r="E890" s="541" t="s">
        <v>1149</v>
      </c>
      <c r="F890" s="541" t="s">
        <v>1064</v>
      </c>
      <c r="G890" s="540"/>
      <c r="H890" s="522" t="s">
        <v>1065</v>
      </c>
      <c r="I890" s="541"/>
      <c r="J890" s="568"/>
      <c r="K890" s="541"/>
      <c r="L890" s="541"/>
      <c r="M890" s="554"/>
      <c r="N890" s="701"/>
      <c r="O890" s="557"/>
      <c r="P890" s="556"/>
      <c r="Q890" s="550"/>
      <c r="R890" s="558" t="n">
        <f aca="false">SUM(S890,T890,U890,V890)</f>
        <v>0</v>
      </c>
      <c r="S890" s="558"/>
      <c r="T890" s="558"/>
      <c r="U890" s="558"/>
      <c r="V890" s="558"/>
    </row>
    <row r="891" customFormat="false" ht="15.75" hidden="false" customHeight="false" outlineLevel="1" collapsed="false">
      <c r="A891" s="552"/>
      <c r="B891" s="752"/>
      <c r="C891" s="541"/>
      <c r="D891" s="540"/>
      <c r="E891" s="541" t="s">
        <v>1149</v>
      </c>
      <c r="F891" s="541" t="s">
        <v>1064</v>
      </c>
      <c r="G891" s="540"/>
      <c r="H891" s="522" t="s">
        <v>1065</v>
      </c>
      <c r="I891" s="541"/>
      <c r="J891" s="568"/>
      <c r="K891" s="541"/>
      <c r="L891" s="541"/>
      <c r="M891" s="554"/>
      <c r="N891" s="701"/>
      <c r="O891" s="557"/>
      <c r="P891" s="556"/>
      <c r="Q891" s="550"/>
      <c r="R891" s="558" t="n">
        <f aca="false">SUM(S891,T891,U891,V891)</f>
        <v>0</v>
      </c>
      <c r="S891" s="558"/>
      <c r="T891" s="558"/>
      <c r="U891" s="558"/>
      <c r="V891" s="558"/>
    </row>
    <row r="892" customFormat="false" ht="15.75" hidden="false" customHeight="false" outlineLevel="1" collapsed="false">
      <c r="A892" s="552"/>
      <c r="B892" s="752"/>
      <c r="C892" s="541"/>
      <c r="D892" s="540"/>
      <c r="E892" s="541" t="s">
        <v>1149</v>
      </c>
      <c r="F892" s="541" t="s">
        <v>1064</v>
      </c>
      <c r="G892" s="540"/>
      <c r="H892" s="522" t="s">
        <v>1065</v>
      </c>
      <c r="I892" s="541"/>
      <c r="J892" s="568"/>
      <c r="K892" s="541"/>
      <c r="L892" s="541"/>
      <c r="M892" s="554"/>
      <c r="N892" s="701"/>
      <c r="O892" s="557"/>
      <c r="P892" s="556"/>
      <c r="Q892" s="550"/>
      <c r="R892" s="558" t="n">
        <f aca="false">SUM(S892,T892,U892,V892)</f>
        <v>0</v>
      </c>
      <c r="S892" s="558"/>
      <c r="T892" s="558"/>
      <c r="U892" s="558"/>
      <c r="V892" s="558"/>
    </row>
    <row r="893" customFormat="false" ht="15.75" hidden="false" customHeight="false" outlineLevel="1" collapsed="false">
      <c r="A893" s="552"/>
      <c r="B893" s="752"/>
      <c r="C893" s="541"/>
      <c r="D893" s="540"/>
      <c r="E893" s="541" t="s">
        <v>1149</v>
      </c>
      <c r="F893" s="541" t="s">
        <v>1064</v>
      </c>
      <c r="G893" s="540"/>
      <c r="H893" s="522" t="s">
        <v>1065</v>
      </c>
      <c r="I893" s="541"/>
      <c r="J893" s="568"/>
      <c r="K893" s="541"/>
      <c r="L893" s="541"/>
      <c r="M893" s="554"/>
      <c r="N893" s="701"/>
      <c r="O893" s="557"/>
      <c r="P893" s="556"/>
      <c r="Q893" s="550"/>
      <c r="R893" s="558" t="n">
        <f aca="false">SUM(S893,T893,U893,V893)</f>
        <v>0</v>
      </c>
      <c r="S893" s="558"/>
      <c r="T893" s="558"/>
      <c r="U893" s="558"/>
      <c r="V893" s="558"/>
    </row>
    <row r="894" customFormat="false" ht="15.75" hidden="false" customHeight="false" outlineLevel="1" collapsed="false">
      <c r="A894" s="552"/>
      <c r="B894" s="752"/>
      <c r="C894" s="541"/>
      <c r="D894" s="540"/>
      <c r="E894" s="541" t="s">
        <v>1375</v>
      </c>
      <c r="F894" s="541" t="s">
        <v>1064</v>
      </c>
      <c r="G894" s="540"/>
      <c r="H894" s="522" t="s">
        <v>1065</v>
      </c>
      <c r="I894" s="541"/>
      <c r="J894" s="568"/>
      <c r="K894" s="541"/>
      <c r="L894" s="541"/>
      <c r="M894" s="554"/>
      <c r="N894" s="701"/>
      <c r="O894" s="557"/>
      <c r="P894" s="556"/>
      <c r="Q894" s="550"/>
      <c r="R894" s="558" t="n">
        <f aca="false">SUM(S894,T894,U894,V894)</f>
        <v>0</v>
      </c>
      <c r="S894" s="558"/>
      <c r="T894" s="558"/>
      <c r="U894" s="558"/>
      <c r="V894" s="558"/>
    </row>
    <row r="895" customFormat="false" ht="15.75" hidden="false" customHeight="false" outlineLevel="1" collapsed="false">
      <c r="A895" s="552"/>
      <c r="B895" s="752"/>
      <c r="C895" s="541"/>
      <c r="D895" s="540"/>
      <c r="E895" s="541" t="s">
        <v>1375</v>
      </c>
      <c r="F895" s="541" t="s">
        <v>1064</v>
      </c>
      <c r="G895" s="540"/>
      <c r="H895" s="522" t="s">
        <v>1065</v>
      </c>
      <c r="I895" s="541"/>
      <c r="J895" s="568"/>
      <c r="K895" s="541"/>
      <c r="L895" s="541"/>
      <c r="M895" s="554"/>
      <c r="N895" s="701"/>
      <c r="O895" s="557"/>
      <c r="P895" s="556"/>
      <c r="Q895" s="550"/>
      <c r="R895" s="558" t="n">
        <f aca="false">SUM(S895,T895,U895,V895)</f>
        <v>0</v>
      </c>
      <c r="S895" s="558"/>
      <c r="T895" s="558"/>
      <c r="U895" s="558"/>
      <c r="V895" s="558"/>
    </row>
    <row r="896" customFormat="false" ht="15.75" hidden="false" customHeight="false" outlineLevel="1" collapsed="false">
      <c r="A896" s="552"/>
      <c r="B896" s="752"/>
      <c r="C896" s="541"/>
      <c r="D896" s="540"/>
      <c r="E896" s="541" t="s">
        <v>1149</v>
      </c>
      <c r="F896" s="541" t="s">
        <v>1064</v>
      </c>
      <c r="G896" s="540"/>
      <c r="H896" s="522" t="s">
        <v>1065</v>
      </c>
      <c r="I896" s="541"/>
      <c r="J896" s="568"/>
      <c r="K896" s="541"/>
      <c r="L896" s="541"/>
      <c r="M896" s="554"/>
      <c r="N896" s="701"/>
      <c r="O896" s="557"/>
      <c r="P896" s="556"/>
      <c r="Q896" s="550"/>
      <c r="R896" s="558" t="n">
        <f aca="false">SUM(S896,T896,U896,V896)</f>
        <v>0</v>
      </c>
      <c r="S896" s="558"/>
      <c r="T896" s="558"/>
      <c r="U896" s="558"/>
      <c r="V896" s="558"/>
    </row>
    <row r="897" customFormat="false" ht="15.75" hidden="false" customHeight="false" outlineLevel="1" collapsed="false">
      <c r="A897" s="552"/>
      <c r="B897" s="752"/>
      <c r="C897" s="541"/>
      <c r="D897" s="540"/>
      <c r="E897" s="541" t="s">
        <v>1149</v>
      </c>
      <c r="F897" s="541" t="s">
        <v>1064</v>
      </c>
      <c r="G897" s="540"/>
      <c r="H897" s="522" t="s">
        <v>1065</v>
      </c>
      <c r="I897" s="541"/>
      <c r="J897" s="568"/>
      <c r="K897" s="541"/>
      <c r="L897" s="541"/>
      <c r="M897" s="554"/>
      <c r="N897" s="701"/>
      <c r="O897" s="557"/>
      <c r="P897" s="556"/>
      <c r="Q897" s="550"/>
      <c r="R897" s="558" t="n">
        <f aca="false">SUM(S897,T897,U897,V897)</f>
        <v>0</v>
      </c>
      <c r="S897" s="558"/>
      <c r="T897" s="558"/>
      <c r="U897" s="558"/>
      <c r="V897" s="558"/>
    </row>
    <row r="898" customFormat="false" ht="15.75" hidden="false" customHeight="false" outlineLevel="1" collapsed="false">
      <c r="A898" s="552"/>
      <c r="B898" s="752"/>
      <c r="C898" s="541"/>
      <c r="D898" s="540"/>
      <c r="E898" s="541" t="s">
        <v>1149</v>
      </c>
      <c r="F898" s="541" t="s">
        <v>1064</v>
      </c>
      <c r="G898" s="540"/>
      <c r="H898" s="522" t="s">
        <v>1065</v>
      </c>
      <c r="I898" s="541"/>
      <c r="J898" s="568"/>
      <c r="K898" s="541"/>
      <c r="L898" s="541"/>
      <c r="M898" s="554"/>
      <c r="N898" s="701"/>
      <c r="O898" s="557"/>
      <c r="P898" s="556"/>
      <c r="Q898" s="550"/>
      <c r="R898" s="558" t="n">
        <f aca="false">SUM(S898,T898,U898,V898)</f>
        <v>0</v>
      </c>
      <c r="S898" s="558"/>
      <c r="T898" s="558"/>
      <c r="U898" s="558"/>
      <c r="V898" s="558"/>
    </row>
    <row r="899" customFormat="false" ht="15.75" hidden="false" customHeight="false" outlineLevel="1" collapsed="false">
      <c r="A899" s="552"/>
      <c r="B899" s="752"/>
      <c r="C899" s="541"/>
      <c r="D899" s="540"/>
      <c r="E899" s="541" t="s">
        <v>1149</v>
      </c>
      <c r="F899" s="541" t="s">
        <v>1064</v>
      </c>
      <c r="G899" s="540"/>
      <c r="H899" s="522" t="s">
        <v>1065</v>
      </c>
      <c r="I899" s="541"/>
      <c r="J899" s="568"/>
      <c r="K899" s="541"/>
      <c r="L899" s="541"/>
      <c r="M899" s="554"/>
      <c r="N899" s="701"/>
      <c r="O899" s="557"/>
      <c r="P899" s="556"/>
      <c r="Q899" s="550"/>
      <c r="R899" s="558" t="n">
        <f aca="false">SUM(S899,T899,U899,V899)</f>
        <v>0</v>
      </c>
      <c r="S899" s="558"/>
      <c r="T899" s="558"/>
      <c r="U899" s="558"/>
      <c r="V899" s="558"/>
    </row>
    <row r="900" customFormat="false" ht="15.75" hidden="false" customHeight="false" outlineLevel="1" collapsed="false">
      <c r="A900" s="552"/>
      <c r="B900" s="752"/>
      <c r="C900" s="541"/>
      <c r="D900" s="540"/>
      <c r="E900" s="541" t="s">
        <v>1149</v>
      </c>
      <c r="F900" s="541" t="s">
        <v>1064</v>
      </c>
      <c r="G900" s="540"/>
      <c r="H900" s="522" t="s">
        <v>1065</v>
      </c>
      <c r="I900" s="541"/>
      <c r="J900" s="568"/>
      <c r="K900" s="541"/>
      <c r="L900" s="541"/>
      <c r="M900" s="554"/>
      <c r="N900" s="701"/>
      <c r="O900" s="557"/>
      <c r="P900" s="556"/>
      <c r="Q900" s="550"/>
      <c r="R900" s="558" t="n">
        <f aca="false">SUM(S900,T900,U900,V900)</f>
        <v>0</v>
      </c>
      <c r="S900" s="558"/>
      <c r="T900" s="558"/>
      <c r="U900" s="558"/>
      <c r="V900" s="558"/>
    </row>
    <row r="901" customFormat="false" ht="15.75" hidden="false" customHeight="false" outlineLevel="1" collapsed="false">
      <c r="A901" s="552"/>
      <c r="B901" s="752"/>
      <c r="C901" s="541"/>
      <c r="D901" s="540"/>
      <c r="E901" s="541" t="s">
        <v>1376</v>
      </c>
      <c r="F901" s="541" t="s">
        <v>1064</v>
      </c>
      <c r="G901" s="540"/>
      <c r="H901" s="522" t="s">
        <v>1065</v>
      </c>
      <c r="I901" s="541"/>
      <c r="J901" s="568"/>
      <c r="K901" s="541"/>
      <c r="L901" s="541"/>
      <c r="M901" s="554"/>
      <c r="N901" s="701"/>
      <c r="O901" s="557"/>
      <c r="P901" s="556"/>
      <c r="Q901" s="550"/>
      <c r="R901" s="558" t="n">
        <f aca="false">SUM(S901,T901,U901,V901)</f>
        <v>0</v>
      </c>
      <c r="S901" s="558"/>
      <c r="T901" s="558"/>
      <c r="U901" s="558"/>
      <c r="V901" s="558"/>
    </row>
    <row r="902" customFormat="false" ht="15.75" hidden="false" customHeight="false" outlineLevel="1" collapsed="false">
      <c r="A902" s="552"/>
      <c r="B902" s="752"/>
      <c r="C902" s="541"/>
      <c r="D902" s="540"/>
      <c r="E902" s="541" t="s">
        <v>1149</v>
      </c>
      <c r="F902" s="541" t="s">
        <v>1064</v>
      </c>
      <c r="G902" s="540"/>
      <c r="H902" s="522" t="s">
        <v>1065</v>
      </c>
      <c r="I902" s="541"/>
      <c r="J902" s="568"/>
      <c r="K902" s="541"/>
      <c r="L902" s="541"/>
      <c r="M902" s="554"/>
      <c r="N902" s="701"/>
      <c r="O902" s="557"/>
      <c r="P902" s="556"/>
      <c r="Q902" s="550"/>
      <c r="R902" s="558" t="n">
        <f aca="false">SUM(S902,T902,U902,V902)</f>
        <v>0</v>
      </c>
      <c r="S902" s="558"/>
      <c r="T902" s="558"/>
      <c r="U902" s="558"/>
      <c r="V902" s="558"/>
    </row>
    <row r="903" customFormat="false" ht="15.75" hidden="false" customHeight="false" outlineLevel="1" collapsed="false">
      <c r="A903" s="552"/>
      <c r="B903" s="752"/>
      <c r="C903" s="541"/>
      <c r="D903" s="540"/>
      <c r="E903" s="541" t="s">
        <v>1149</v>
      </c>
      <c r="F903" s="541" t="s">
        <v>1064</v>
      </c>
      <c r="G903" s="540"/>
      <c r="H903" s="522" t="s">
        <v>1065</v>
      </c>
      <c r="I903" s="541"/>
      <c r="J903" s="568"/>
      <c r="K903" s="541"/>
      <c r="L903" s="541"/>
      <c r="M903" s="554"/>
      <c r="N903" s="701"/>
      <c r="O903" s="557"/>
      <c r="P903" s="556"/>
      <c r="Q903" s="550"/>
      <c r="R903" s="558" t="n">
        <f aca="false">SUM(S903,T903,U903,V903)</f>
        <v>0</v>
      </c>
      <c r="S903" s="558"/>
      <c r="T903" s="558"/>
      <c r="U903" s="558"/>
      <c r="V903" s="558"/>
    </row>
    <row r="904" customFormat="false" ht="15.75" hidden="false" customHeight="false" outlineLevel="1" collapsed="false">
      <c r="A904" s="552"/>
      <c r="B904" s="752"/>
      <c r="C904" s="541"/>
      <c r="D904" s="540"/>
      <c r="E904" s="541" t="s">
        <v>1149</v>
      </c>
      <c r="F904" s="541" t="s">
        <v>1064</v>
      </c>
      <c r="G904" s="540"/>
      <c r="H904" s="522" t="s">
        <v>1065</v>
      </c>
      <c r="I904" s="541"/>
      <c r="J904" s="568"/>
      <c r="K904" s="541"/>
      <c r="L904" s="541"/>
      <c r="M904" s="554"/>
      <c r="N904" s="701"/>
      <c r="O904" s="557"/>
      <c r="P904" s="556"/>
      <c r="Q904" s="550"/>
      <c r="R904" s="558" t="n">
        <f aca="false">SUM(S904,T904,U904,V904)</f>
        <v>0</v>
      </c>
      <c r="S904" s="558"/>
      <c r="T904" s="558"/>
      <c r="U904" s="558"/>
      <c r="V904" s="558"/>
    </row>
    <row r="905" customFormat="false" ht="15.75" hidden="false" customHeight="false" outlineLevel="1" collapsed="false">
      <c r="A905" s="552"/>
      <c r="B905" s="752"/>
      <c r="C905" s="541"/>
      <c r="D905" s="540"/>
      <c r="E905" s="541" t="s">
        <v>1149</v>
      </c>
      <c r="F905" s="541" t="s">
        <v>1064</v>
      </c>
      <c r="G905" s="540"/>
      <c r="H905" s="522" t="s">
        <v>1065</v>
      </c>
      <c r="I905" s="541"/>
      <c r="J905" s="568"/>
      <c r="K905" s="541"/>
      <c r="L905" s="541"/>
      <c r="M905" s="554"/>
      <c r="N905" s="701"/>
      <c r="O905" s="557"/>
      <c r="P905" s="556"/>
      <c r="Q905" s="550"/>
      <c r="R905" s="558" t="n">
        <f aca="false">SUM(S905,T905,U905,V905)</f>
        <v>0</v>
      </c>
      <c r="S905" s="558"/>
      <c r="T905" s="558"/>
      <c r="U905" s="558"/>
      <c r="V905" s="558"/>
    </row>
    <row r="906" customFormat="false" ht="15.75" hidden="false" customHeight="false" outlineLevel="1" collapsed="false">
      <c r="A906" s="552"/>
      <c r="B906" s="752"/>
      <c r="C906" s="541"/>
      <c r="D906" s="540"/>
      <c r="E906" s="541" t="s">
        <v>1149</v>
      </c>
      <c r="F906" s="541" t="s">
        <v>1064</v>
      </c>
      <c r="G906" s="540"/>
      <c r="H906" s="522" t="s">
        <v>1065</v>
      </c>
      <c r="I906" s="541"/>
      <c r="J906" s="568"/>
      <c r="K906" s="541"/>
      <c r="L906" s="541"/>
      <c r="M906" s="554"/>
      <c r="N906" s="701"/>
      <c r="O906" s="557"/>
      <c r="P906" s="556"/>
      <c r="Q906" s="550"/>
      <c r="R906" s="558" t="n">
        <f aca="false">SUM(S906,T906,U906,V906)</f>
        <v>0</v>
      </c>
      <c r="S906" s="558"/>
      <c r="T906" s="558"/>
      <c r="U906" s="558"/>
      <c r="V906" s="558"/>
    </row>
    <row r="907" customFormat="false" ht="15.75" hidden="false" customHeight="false" outlineLevel="1" collapsed="false">
      <c r="A907" s="552"/>
      <c r="B907" s="752"/>
      <c r="C907" s="541"/>
      <c r="D907" s="540"/>
      <c r="E907" s="541" t="s">
        <v>1149</v>
      </c>
      <c r="F907" s="541" t="s">
        <v>1064</v>
      </c>
      <c r="G907" s="540"/>
      <c r="H907" s="522" t="s">
        <v>1065</v>
      </c>
      <c r="I907" s="541"/>
      <c r="J907" s="568"/>
      <c r="K907" s="541"/>
      <c r="L907" s="541"/>
      <c r="M907" s="554"/>
      <c r="N907" s="701"/>
      <c r="O907" s="557"/>
      <c r="P907" s="556"/>
      <c r="Q907" s="550"/>
      <c r="R907" s="558" t="n">
        <f aca="false">SUM(S907,T907,U907,V907)</f>
        <v>0</v>
      </c>
      <c r="S907" s="558"/>
      <c r="T907" s="558"/>
      <c r="U907" s="558"/>
      <c r="V907" s="558"/>
    </row>
    <row r="908" customFormat="false" ht="15.75" hidden="false" customHeight="false" outlineLevel="1" collapsed="false">
      <c r="A908" s="552"/>
      <c r="B908" s="752"/>
      <c r="C908" s="541"/>
      <c r="D908" s="540"/>
      <c r="E908" s="541" t="s">
        <v>1149</v>
      </c>
      <c r="F908" s="541" t="s">
        <v>1064</v>
      </c>
      <c r="G908" s="540"/>
      <c r="H908" s="522" t="s">
        <v>1065</v>
      </c>
      <c r="I908" s="541"/>
      <c r="J908" s="568"/>
      <c r="K908" s="541"/>
      <c r="L908" s="541"/>
      <c r="M908" s="554"/>
      <c r="N908" s="701"/>
      <c r="O908" s="557"/>
      <c r="P908" s="556"/>
      <c r="Q908" s="550"/>
      <c r="R908" s="558" t="n">
        <f aca="false">SUM(S908,T908,U908,V908)</f>
        <v>0</v>
      </c>
      <c r="S908" s="558"/>
      <c r="T908" s="558"/>
      <c r="U908" s="558"/>
      <c r="V908" s="558"/>
    </row>
    <row r="909" customFormat="false" ht="15.75" hidden="false" customHeight="false" outlineLevel="1" collapsed="false">
      <c r="A909" s="552"/>
      <c r="B909" s="752"/>
      <c r="C909" s="541"/>
      <c r="D909" s="540"/>
      <c r="E909" s="541" t="s">
        <v>1149</v>
      </c>
      <c r="F909" s="541" t="s">
        <v>1064</v>
      </c>
      <c r="G909" s="540"/>
      <c r="H909" s="522" t="s">
        <v>1065</v>
      </c>
      <c r="I909" s="541"/>
      <c r="J909" s="568"/>
      <c r="K909" s="541"/>
      <c r="L909" s="541"/>
      <c r="M909" s="554"/>
      <c r="N909" s="701"/>
      <c r="O909" s="557"/>
      <c r="P909" s="556"/>
      <c r="Q909" s="550"/>
      <c r="R909" s="558" t="n">
        <f aca="false">SUM(S909,T909,U909,V909)</f>
        <v>0</v>
      </c>
      <c r="S909" s="558"/>
      <c r="T909" s="558"/>
      <c r="U909" s="558"/>
      <c r="V909" s="558"/>
    </row>
    <row r="910" customFormat="false" ht="15.75" hidden="false" customHeight="false" outlineLevel="1" collapsed="false">
      <c r="A910" s="552"/>
      <c r="B910" s="752"/>
      <c r="C910" s="541"/>
      <c r="D910" s="540"/>
      <c r="E910" s="541" t="s">
        <v>1149</v>
      </c>
      <c r="F910" s="541" t="s">
        <v>1064</v>
      </c>
      <c r="G910" s="540"/>
      <c r="H910" s="522" t="s">
        <v>1065</v>
      </c>
      <c r="I910" s="541"/>
      <c r="J910" s="568"/>
      <c r="K910" s="541"/>
      <c r="L910" s="541"/>
      <c r="M910" s="554"/>
      <c r="N910" s="701"/>
      <c r="O910" s="557"/>
      <c r="P910" s="556"/>
      <c r="Q910" s="550"/>
      <c r="R910" s="558" t="n">
        <f aca="false">SUM(S910,T910,U910,V910)</f>
        <v>0</v>
      </c>
      <c r="S910" s="558"/>
      <c r="T910" s="558"/>
      <c r="U910" s="558"/>
      <c r="V910" s="558"/>
    </row>
    <row r="911" customFormat="false" ht="15.75" hidden="false" customHeight="false" outlineLevel="1" collapsed="false">
      <c r="A911" s="552"/>
      <c r="B911" s="752"/>
      <c r="C911" s="541"/>
      <c r="D911" s="540"/>
      <c r="E911" s="541" t="s">
        <v>1149</v>
      </c>
      <c r="F911" s="541" t="s">
        <v>1064</v>
      </c>
      <c r="G911" s="540"/>
      <c r="H911" s="522" t="s">
        <v>1065</v>
      </c>
      <c r="I911" s="541"/>
      <c r="J911" s="568"/>
      <c r="K911" s="541"/>
      <c r="L911" s="541"/>
      <c r="M911" s="554"/>
      <c r="N911" s="701"/>
      <c r="O911" s="557"/>
      <c r="P911" s="556"/>
      <c r="Q911" s="550"/>
      <c r="R911" s="558" t="n">
        <f aca="false">SUM(S911,T911,U911,V911)</f>
        <v>0</v>
      </c>
      <c r="S911" s="558"/>
      <c r="T911" s="558"/>
      <c r="U911" s="558"/>
      <c r="V911" s="558"/>
    </row>
    <row r="912" customFormat="false" ht="15.75" hidden="false" customHeight="false" outlineLevel="1" collapsed="false">
      <c r="A912" s="552"/>
      <c r="B912" s="752"/>
      <c r="C912" s="541"/>
      <c r="D912" s="540"/>
      <c r="E912" s="541" t="s">
        <v>1149</v>
      </c>
      <c r="F912" s="541" t="s">
        <v>1064</v>
      </c>
      <c r="G912" s="540"/>
      <c r="H912" s="522" t="s">
        <v>1065</v>
      </c>
      <c r="I912" s="541"/>
      <c r="J912" s="568"/>
      <c r="K912" s="541"/>
      <c r="L912" s="541"/>
      <c r="M912" s="554"/>
      <c r="N912" s="701"/>
      <c r="O912" s="557"/>
      <c r="P912" s="556"/>
      <c r="Q912" s="550"/>
      <c r="R912" s="558" t="n">
        <f aca="false">SUM(S912,T912,U912,V912)</f>
        <v>0</v>
      </c>
      <c r="S912" s="558"/>
      <c r="T912" s="558"/>
      <c r="U912" s="558"/>
      <c r="V912" s="558"/>
    </row>
    <row r="913" customFormat="false" ht="15.75" hidden="false" customHeight="false" outlineLevel="1" collapsed="false">
      <c r="A913" s="552"/>
      <c r="B913" s="752"/>
      <c r="C913" s="541"/>
      <c r="D913" s="540"/>
      <c r="E913" s="541" t="s">
        <v>1149</v>
      </c>
      <c r="F913" s="541" t="s">
        <v>1064</v>
      </c>
      <c r="G913" s="540"/>
      <c r="H913" s="522" t="s">
        <v>1065</v>
      </c>
      <c r="I913" s="541"/>
      <c r="J913" s="568"/>
      <c r="K913" s="541"/>
      <c r="L913" s="541"/>
      <c r="M913" s="554"/>
      <c r="N913" s="701"/>
      <c r="O913" s="557"/>
      <c r="P913" s="556"/>
      <c r="Q913" s="550"/>
      <c r="R913" s="558" t="n">
        <f aca="false">SUM(S913,T913,U913,V913)</f>
        <v>0</v>
      </c>
      <c r="S913" s="558"/>
      <c r="T913" s="558"/>
      <c r="U913" s="558"/>
      <c r="V913" s="558"/>
    </row>
    <row r="914" customFormat="false" ht="15.75" hidden="false" customHeight="false" outlineLevel="0" collapsed="false">
      <c r="A914" s="559" t="s">
        <v>1377</v>
      </c>
      <c r="B914" s="560"/>
      <c r="C914" s="560"/>
      <c r="D914" s="560"/>
      <c r="E914" s="560"/>
      <c r="F914" s="603"/>
      <c r="G914" s="601"/>
      <c r="H914" s="560"/>
      <c r="I914" s="602"/>
      <c r="J914" s="603"/>
      <c r="K914" s="560"/>
      <c r="L914" s="560"/>
      <c r="M914" s="561"/>
      <c r="N914" s="707" t="s">
        <v>528</v>
      </c>
      <c r="O914" s="822" t="n">
        <v>244</v>
      </c>
      <c r="P914" s="823" t="n">
        <v>346</v>
      </c>
      <c r="Q914" s="824"/>
      <c r="R914" s="551" t="n">
        <f aca="false">SUM(R915:R949)</f>
        <v>300773.41</v>
      </c>
      <c r="S914" s="551" t="n">
        <f aca="false">SUM(S915:S949)</f>
        <v>0</v>
      </c>
      <c r="T914" s="551" t="n">
        <f aca="false">SUM(T915:T949)</f>
        <v>0</v>
      </c>
      <c r="U914" s="551" t="n">
        <f aca="false">SUM(U915:U949)</f>
        <v>0</v>
      </c>
      <c r="V914" s="551" t="n">
        <f aca="false">SUM(V915:V949)</f>
        <v>300773.41</v>
      </c>
    </row>
    <row r="915" s="673" customFormat="true" ht="15" hidden="false" customHeight="false" outlineLevel="1" collapsed="false">
      <c r="A915" s="552"/>
      <c r="B915" s="755" t="s">
        <v>1378</v>
      </c>
      <c r="C915" s="584"/>
      <c r="D915" s="540"/>
      <c r="E915" s="541" t="s">
        <v>1149</v>
      </c>
      <c r="F915" s="607" t="s">
        <v>1064</v>
      </c>
      <c r="G915" s="540"/>
      <c r="H915" s="522" t="s">
        <v>1065</v>
      </c>
      <c r="I915" s="568"/>
      <c r="J915" s="541"/>
      <c r="K915" s="541"/>
      <c r="L915" s="541"/>
      <c r="M915" s="554"/>
      <c r="N915" s="701"/>
      <c r="O915" s="557"/>
      <c r="P915" s="556"/>
      <c r="Q915" s="550"/>
      <c r="R915" s="558" t="n">
        <f aca="false">SUM(S915,T915,U915,V915)</f>
        <v>27453.41</v>
      </c>
      <c r="S915" s="558"/>
      <c r="T915" s="558"/>
      <c r="U915" s="558"/>
      <c r="V915" s="779" t="n">
        <f aca="false">27453.41</f>
        <v>27453.41</v>
      </c>
      <c r="AC915" s="303"/>
      <c r="AD915" s="474"/>
    </row>
    <row r="916" customFormat="false" ht="15" hidden="false" customHeight="false" outlineLevel="1" collapsed="false">
      <c r="A916" s="552"/>
      <c r="B916" s="755" t="s">
        <v>1378</v>
      </c>
      <c r="C916" s="584"/>
      <c r="D916" s="540"/>
      <c r="E916" s="541" t="s">
        <v>1149</v>
      </c>
      <c r="F916" s="607" t="s">
        <v>1064</v>
      </c>
      <c r="G916" s="540"/>
      <c r="H916" s="522" t="s">
        <v>1065</v>
      </c>
      <c r="I916" s="568"/>
      <c r="J916" s="541"/>
      <c r="K916" s="541"/>
      <c r="L916" s="541"/>
      <c r="M916" s="554"/>
      <c r="N916" s="701"/>
      <c r="O916" s="557"/>
      <c r="P916" s="556"/>
      <c r="Q916" s="550"/>
      <c r="R916" s="558" t="n">
        <f aca="false">SUM(S916,T916,U916,V916)</f>
        <v>273320</v>
      </c>
      <c r="S916" s="558"/>
      <c r="T916" s="558"/>
      <c r="U916" s="558"/>
      <c r="V916" s="558" t="n">
        <v>273320</v>
      </c>
    </row>
    <row r="917" customFormat="false" ht="15.75" hidden="false" customHeight="false" outlineLevel="1" collapsed="false">
      <c r="A917" s="552"/>
      <c r="B917" s="755"/>
      <c r="C917" s="584"/>
      <c r="D917" s="540"/>
      <c r="E917" s="541" t="s">
        <v>1149</v>
      </c>
      <c r="F917" s="541" t="s">
        <v>1064</v>
      </c>
      <c r="G917" s="540"/>
      <c r="H917" s="522" t="s">
        <v>1065</v>
      </c>
      <c r="I917" s="541"/>
      <c r="J917" s="568"/>
      <c r="K917" s="541"/>
      <c r="L917" s="541"/>
      <c r="M917" s="554"/>
      <c r="N917" s="701"/>
      <c r="O917" s="557"/>
      <c r="P917" s="556"/>
      <c r="Q917" s="550"/>
      <c r="R917" s="558" t="n">
        <f aca="false">SUM(S917,T917,U917,V917)</f>
        <v>0</v>
      </c>
      <c r="S917" s="558"/>
      <c r="T917" s="558"/>
      <c r="U917" s="558"/>
      <c r="V917" s="558"/>
    </row>
    <row r="918" customFormat="false" ht="15.75" hidden="false" customHeight="false" outlineLevel="1" collapsed="false">
      <c r="A918" s="552"/>
      <c r="B918" s="755"/>
      <c r="C918" s="584"/>
      <c r="D918" s="540"/>
      <c r="E918" s="541" t="s">
        <v>1379</v>
      </c>
      <c r="F918" s="541" t="s">
        <v>1064</v>
      </c>
      <c r="G918" s="540"/>
      <c r="H918" s="522" t="s">
        <v>1065</v>
      </c>
      <c r="I918" s="541"/>
      <c r="J918" s="568"/>
      <c r="K918" s="541"/>
      <c r="L918" s="541"/>
      <c r="M918" s="554"/>
      <c r="N918" s="701"/>
      <c r="O918" s="557"/>
      <c r="P918" s="556"/>
      <c r="Q918" s="550"/>
      <c r="R918" s="558" t="n">
        <f aca="false">SUM(S918,T918,U918,V918)</f>
        <v>0</v>
      </c>
      <c r="S918" s="558"/>
      <c r="T918" s="558"/>
      <c r="U918" s="558"/>
      <c r="V918" s="558"/>
    </row>
    <row r="919" customFormat="false" ht="15.75" hidden="false" customHeight="false" outlineLevel="1" collapsed="false">
      <c r="A919" s="552"/>
      <c r="B919" s="755"/>
      <c r="C919" s="584"/>
      <c r="D919" s="540"/>
      <c r="E919" s="541" t="s">
        <v>1149</v>
      </c>
      <c r="F919" s="541" t="s">
        <v>1064</v>
      </c>
      <c r="G919" s="540"/>
      <c r="H919" s="522" t="s">
        <v>1065</v>
      </c>
      <c r="I919" s="541"/>
      <c r="J919" s="568"/>
      <c r="K919" s="541"/>
      <c r="L919" s="541"/>
      <c r="M919" s="554"/>
      <c r="N919" s="701"/>
      <c r="O919" s="557"/>
      <c r="P919" s="556"/>
      <c r="Q919" s="550"/>
      <c r="R919" s="558" t="n">
        <f aca="false">SUM(S919,T919,U919,V919)</f>
        <v>0</v>
      </c>
      <c r="S919" s="558"/>
      <c r="T919" s="558"/>
      <c r="U919" s="558"/>
      <c r="V919" s="558"/>
    </row>
    <row r="920" customFormat="false" ht="15.75" hidden="false" customHeight="false" outlineLevel="1" collapsed="false">
      <c r="A920" s="552"/>
      <c r="B920" s="755"/>
      <c r="C920" s="584"/>
      <c r="D920" s="540"/>
      <c r="E920" s="541" t="s">
        <v>1149</v>
      </c>
      <c r="F920" s="541" t="s">
        <v>1064</v>
      </c>
      <c r="G920" s="540"/>
      <c r="H920" s="522" t="s">
        <v>1065</v>
      </c>
      <c r="I920" s="541"/>
      <c r="J920" s="568"/>
      <c r="K920" s="541"/>
      <c r="L920" s="541"/>
      <c r="M920" s="554"/>
      <c r="N920" s="701"/>
      <c r="O920" s="557"/>
      <c r="P920" s="556"/>
      <c r="Q920" s="550"/>
      <c r="R920" s="558" t="n">
        <f aca="false">SUM(S920,T920,U920,V920)</f>
        <v>0</v>
      </c>
      <c r="S920" s="558"/>
      <c r="T920" s="558"/>
      <c r="U920" s="558"/>
      <c r="V920" s="558"/>
    </row>
    <row r="921" customFormat="false" ht="15.75" hidden="false" customHeight="false" outlineLevel="1" collapsed="false">
      <c r="A921" s="552"/>
      <c r="B921" s="755"/>
      <c r="C921" s="584"/>
      <c r="D921" s="540"/>
      <c r="E921" s="541" t="s">
        <v>1149</v>
      </c>
      <c r="F921" s="541" t="s">
        <v>1064</v>
      </c>
      <c r="G921" s="540"/>
      <c r="H921" s="522" t="s">
        <v>1065</v>
      </c>
      <c r="I921" s="541"/>
      <c r="J921" s="568"/>
      <c r="K921" s="541"/>
      <c r="L921" s="541"/>
      <c r="M921" s="554"/>
      <c r="N921" s="701"/>
      <c r="O921" s="557"/>
      <c r="P921" s="556"/>
      <c r="Q921" s="550"/>
      <c r="R921" s="558" t="n">
        <f aca="false">SUM(S921,T921,U921,V921)</f>
        <v>0</v>
      </c>
      <c r="S921" s="558"/>
      <c r="T921" s="558"/>
      <c r="U921" s="558"/>
      <c r="V921" s="558"/>
    </row>
    <row r="922" customFormat="false" ht="15.75" hidden="false" customHeight="false" outlineLevel="1" collapsed="false">
      <c r="A922" s="552"/>
      <c r="B922" s="755"/>
      <c r="C922" s="584"/>
      <c r="D922" s="540"/>
      <c r="E922" s="541" t="s">
        <v>1149</v>
      </c>
      <c r="F922" s="541" t="s">
        <v>1064</v>
      </c>
      <c r="G922" s="540"/>
      <c r="H922" s="522" t="s">
        <v>1065</v>
      </c>
      <c r="I922" s="541"/>
      <c r="J922" s="568"/>
      <c r="K922" s="541"/>
      <c r="L922" s="541"/>
      <c r="M922" s="554"/>
      <c r="N922" s="701"/>
      <c r="O922" s="557"/>
      <c r="P922" s="556"/>
      <c r="Q922" s="550"/>
      <c r="R922" s="558" t="n">
        <f aca="false">SUM(S922,T922,U922,V922)</f>
        <v>0</v>
      </c>
      <c r="S922" s="558"/>
      <c r="T922" s="558"/>
      <c r="U922" s="558"/>
      <c r="V922" s="558"/>
    </row>
    <row r="923" customFormat="false" ht="15.75" hidden="false" customHeight="false" outlineLevel="1" collapsed="false">
      <c r="A923" s="552"/>
      <c r="B923" s="755"/>
      <c r="C923" s="584"/>
      <c r="D923" s="540"/>
      <c r="E923" s="541" t="s">
        <v>1149</v>
      </c>
      <c r="F923" s="541" t="s">
        <v>1064</v>
      </c>
      <c r="G923" s="540"/>
      <c r="H923" s="522" t="s">
        <v>1065</v>
      </c>
      <c r="I923" s="541"/>
      <c r="J923" s="568"/>
      <c r="K923" s="541"/>
      <c r="L923" s="541"/>
      <c r="M923" s="554"/>
      <c r="N923" s="701"/>
      <c r="O923" s="557"/>
      <c r="P923" s="556"/>
      <c r="Q923" s="550"/>
      <c r="R923" s="558" t="n">
        <f aca="false">SUM(S923,T923,U923,V923)</f>
        <v>0</v>
      </c>
      <c r="S923" s="558"/>
      <c r="T923" s="558"/>
      <c r="U923" s="558"/>
      <c r="V923" s="558"/>
    </row>
    <row r="924" customFormat="false" ht="15.75" hidden="false" customHeight="false" outlineLevel="1" collapsed="false">
      <c r="A924" s="552"/>
      <c r="B924" s="752"/>
      <c r="C924" s="584"/>
      <c r="D924" s="540"/>
      <c r="E924" s="541" t="s">
        <v>1149</v>
      </c>
      <c r="F924" s="541" t="s">
        <v>1064</v>
      </c>
      <c r="G924" s="540"/>
      <c r="H924" s="522" t="s">
        <v>1065</v>
      </c>
      <c r="I924" s="541"/>
      <c r="J924" s="568"/>
      <c r="K924" s="541"/>
      <c r="L924" s="541"/>
      <c r="M924" s="554"/>
      <c r="N924" s="701"/>
      <c r="O924" s="557"/>
      <c r="P924" s="556"/>
      <c r="Q924" s="550"/>
      <c r="R924" s="558" t="n">
        <f aca="false">SUM(S924,T924,U924,V924)</f>
        <v>0</v>
      </c>
      <c r="S924" s="558"/>
      <c r="T924" s="558"/>
      <c r="U924" s="558"/>
      <c r="V924" s="558"/>
    </row>
    <row r="925" customFormat="false" ht="15.75" hidden="false" customHeight="false" outlineLevel="1" collapsed="false">
      <c r="A925" s="552"/>
      <c r="B925" s="752"/>
      <c r="C925" s="584"/>
      <c r="D925" s="540"/>
      <c r="E925" s="541" t="s">
        <v>1149</v>
      </c>
      <c r="F925" s="541" t="s">
        <v>1064</v>
      </c>
      <c r="G925" s="540"/>
      <c r="H925" s="522" t="s">
        <v>1065</v>
      </c>
      <c r="I925" s="541"/>
      <c r="J925" s="568"/>
      <c r="K925" s="541"/>
      <c r="L925" s="541"/>
      <c r="M925" s="554"/>
      <c r="N925" s="701"/>
      <c r="O925" s="557"/>
      <c r="P925" s="556"/>
      <c r="Q925" s="550"/>
      <c r="R925" s="558" t="n">
        <f aca="false">SUM(S925,T925,U925,V925)</f>
        <v>0</v>
      </c>
      <c r="S925" s="558"/>
      <c r="T925" s="558"/>
      <c r="U925" s="558"/>
      <c r="V925" s="558"/>
    </row>
    <row r="926" customFormat="false" ht="15.75" hidden="false" customHeight="false" outlineLevel="1" collapsed="false">
      <c r="A926" s="552"/>
      <c r="B926" s="752"/>
      <c r="C926" s="584"/>
      <c r="D926" s="540"/>
      <c r="E926" s="541" t="s">
        <v>1376</v>
      </c>
      <c r="F926" s="541" t="s">
        <v>1064</v>
      </c>
      <c r="G926" s="540"/>
      <c r="H926" s="522" t="s">
        <v>1065</v>
      </c>
      <c r="I926" s="541"/>
      <c r="J926" s="568"/>
      <c r="K926" s="541"/>
      <c r="L926" s="541"/>
      <c r="M926" s="554"/>
      <c r="N926" s="701"/>
      <c r="O926" s="557"/>
      <c r="P926" s="556"/>
      <c r="Q926" s="550"/>
      <c r="R926" s="558" t="n">
        <f aca="false">SUM(S926,T926,U926,V926)</f>
        <v>0</v>
      </c>
      <c r="S926" s="558"/>
      <c r="T926" s="558"/>
      <c r="U926" s="558"/>
      <c r="V926" s="558"/>
    </row>
    <row r="927" customFormat="false" ht="15.75" hidden="false" customHeight="false" outlineLevel="1" collapsed="false">
      <c r="A927" s="552"/>
      <c r="B927" s="752"/>
      <c r="C927" s="584"/>
      <c r="D927" s="540"/>
      <c r="E927" s="541" t="s">
        <v>1149</v>
      </c>
      <c r="F927" s="541" t="s">
        <v>1064</v>
      </c>
      <c r="G927" s="540"/>
      <c r="H927" s="522" t="s">
        <v>1065</v>
      </c>
      <c r="I927" s="541"/>
      <c r="J927" s="568"/>
      <c r="K927" s="541"/>
      <c r="L927" s="541"/>
      <c r="M927" s="554"/>
      <c r="N927" s="701"/>
      <c r="O927" s="557"/>
      <c r="P927" s="556"/>
      <c r="Q927" s="550"/>
      <c r="R927" s="558" t="n">
        <f aca="false">SUM(S927,T927,U927,V927)</f>
        <v>0</v>
      </c>
      <c r="S927" s="558"/>
      <c r="T927" s="558"/>
      <c r="U927" s="558"/>
      <c r="V927" s="558"/>
    </row>
    <row r="928" customFormat="false" ht="15.75" hidden="false" customHeight="false" outlineLevel="1" collapsed="false">
      <c r="A928" s="552"/>
      <c r="B928" s="752"/>
      <c r="C928" s="584"/>
      <c r="D928" s="540"/>
      <c r="E928" s="541" t="s">
        <v>1149</v>
      </c>
      <c r="F928" s="541" t="s">
        <v>1064</v>
      </c>
      <c r="G928" s="540"/>
      <c r="H928" s="522" t="s">
        <v>1065</v>
      </c>
      <c r="I928" s="541"/>
      <c r="J928" s="568"/>
      <c r="K928" s="541"/>
      <c r="L928" s="541"/>
      <c r="M928" s="554"/>
      <c r="N928" s="701"/>
      <c r="O928" s="557"/>
      <c r="P928" s="556"/>
      <c r="Q928" s="550"/>
      <c r="R928" s="558" t="n">
        <f aca="false">SUM(S928,T928,U928,V928)</f>
        <v>0</v>
      </c>
      <c r="S928" s="558"/>
      <c r="T928" s="558"/>
      <c r="U928" s="558"/>
      <c r="V928" s="558"/>
    </row>
    <row r="929" customFormat="false" ht="15.75" hidden="false" customHeight="false" outlineLevel="1" collapsed="false">
      <c r="A929" s="552"/>
      <c r="B929" s="752"/>
      <c r="C929" s="584"/>
      <c r="D929" s="540"/>
      <c r="E929" s="541" t="s">
        <v>1149</v>
      </c>
      <c r="F929" s="541" t="s">
        <v>1064</v>
      </c>
      <c r="G929" s="540"/>
      <c r="H929" s="522" t="s">
        <v>1065</v>
      </c>
      <c r="I929" s="541"/>
      <c r="J929" s="568"/>
      <c r="K929" s="541"/>
      <c r="L929" s="541"/>
      <c r="M929" s="554"/>
      <c r="N929" s="701"/>
      <c r="O929" s="557"/>
      <c r="P929" s="556"/>
      <c r="Q929" s="550"/>
      <c r="R929" s="558" t="n">
        <f aca="false">SUM(S929,T929,U929,V929)</f>
        <v>0</v>
      </c>
      <c r="S929" s="558"/>
      <c r="T929" s="558"/>
      <c r="U929" s="558"/>
      <c r="V929" s="558"/>
    </row>
    <row r="930" customFormat="false" ht="15.75" hidden="false" customHeight="false" outlineLevel="1" collapsed="false">
      <c r="A930" s="552"/>
      <c r="B930" s="752"/>
      <c r="C930" s="584"/>
      <c r="D930" s="540"/>
      <c r="E930" s="541" t="s">
        <v>1149</v>
      </c>
      <c r="F930" s="541" t="s">
        <v>1064</v>
      </c>
      <c r="G930" s="540"/>
      <c r="H930" s="522" t="s">
        <v>1065</v>
      </c>
      <c r="I930" s="541"/>
      <c r="J930" s="568"/>
      <c r="K930" s="541"/>
      <c r="L930" s="541"/>
      <c r="M930" s="554"/>
      <c r="N930" s="701"/>
      <c r="O930" s="557"/>
      <c r="P930" s="556"/>
      <c r="Q930" s="550"/>
      <c r="R930" s="558" t="n">
        <f aca="false">SUM(S930,T930,U930,V930)</f>
        <v>0</v>
      </c>
      <c r="S930" s="558"/>
      <c r="T930" s="558"/>
      <c r="U930" s="558"/>
      <c r="V930" s="558"/>
    </row>
    <row r="931" customFormat="false" ht="15.75" hidden="false" customHeight="false" outlineLevel="1" collapsed="false">
      <c r="A931" s="552"/>
      <c r="B931" s="752"/>
      <c r="C931" s="584"/>
      <c r="D931" s="540"/>
      <c r="E931" s="541" t="s">
        <v>1149</v>
      </c>
      <c r="F931" s="541" t="s">
        <v>1064</v>
      </c>
      <c r="G931" s="540"/>
      <c r="H931" s="522" t="s">
        <v>1065</v>
      </c>
      <c r="I931" s="541"/>
      <c r="J931" s="568"/>
      <c r="K931" s="541"/>
      <c r="L931" s="541"/>
      <c r="M931" s="554"/>
      <c r="N931" s="701"/>
      <c r="O931" s="557"/>
      <c r="P931" s="556"/>
      <c r="Q931" s="550"/>
      <c r="R931" s="558" t="n">
        <f aca="false">SUM(S931,T931,U931,V931)</f>
        <v>0</v>
      </c>
      <c r="S931" s="558"/>
      <c r="T931" s="558"/>
      <c r="U931" s="558"/>
      <c r="V931" s="558"/>
    </row>
    <row r="932" customFormat="false" ht="15.75" hidden="false" customHeight="false" outlineLevel="1" collapsed="false">
      <c r="A932" s="552"/>
      <c r="B932" s="752"/>
      <c r="C932" s="584"/>
      <c r="D932" s="540"/>
      <c r="E932" s="541" t="s">
        <v>1380</v>
      </c>
      <c r="F932" s="541" t="s">
        <v>1064</v>
      </c>
      <c r="G932" s="540"/>
      <c r="H932" s="522" t="s">
        <v>1065</v>
      </c>
      <c r="I932" s="541"/>
      <c r="J932" s="568"/>
      <c r="K932" s="541"/>
      <c r="L932" s="541"/>
      <c r="M932" s="554"/>
      <c r="N932" s="701"/>
      <c r="O932" s="557"/>
      <c r="P932" s="556"/>
      <c r="Q932" s="550"/>
      <c r="R932" s="558" t="n">
        <f aca="false">SUM(S932,T932,U932,V932)</f>
        <v>0</v>
      </c>
      <c r="S932" s="558"/>
      <c r="T932" s="558"/>
      <c r="U932" s="558"/>
      <c r="V932" s="558"/>
    </row>
    <row r="933" customFormat="false" ht="15.75" hidden="false" customHeight="false" outlineLevel="1" collapsed="false">
      <c r="A933" s="552"/>
      <c r="B933" s="752"/>
      <c r="C933" s="584"/>
      <c r="D933" s="540"/>
      <c r="E933" s="541" t="s">
        <v>1149</v>
      </c>
      <c r="F933" s="541" t="s">
        <v>1064</v>
      </c>
      <c r="G933" s="540"/>
      <c r="H933" s="522" t="s">
        <v>1065</v>
      </c>
      <c r="I933" s="541"/>
      <c r="J933" s="568"/>
      <c r="K933" s="541"/>
      <c r="L933" s="541"/>
      <c r="M933" s="554"/>
      <c r="N933" s="701"/>
      <c r="O933" s="557"/>
      <c r="P933" s="556"/>
      <c r="Q933" s="550"/>
      <c r="R933" s="558" t="n">
        <f aca="false">SUM(S933,T933,U933,V933)</f>
        <v>0</v>
      </c>
      <c r="S933" s="558"/>
      <c r="T933" s="558"/>
      <c r="U933" s="558"/>
      <c r="V933" s="558"/>
    </row>
    <row r="934" customFormat="false" ht="15.75" hidden="false" customHeight="false" outlineLevel="1" collapsed="false">
      <c r="A934" s="552"/>
      <c r="B934" s="752"/>
      <c r="C934" s="584"/>
      <c r="D934" s="540"/>
      <c r="E934" s="541" t="s">
        <v>1376</v>
      </c>
      <c r="F934" s="541" t="s">
        <v>1064</v>
      </c>
      <c r="G934" s="540"/>
      <c r="H934" s="522" t="s">
        <v>1065</v>
      </c>
      <c r="I934" s="541"/>
      <c r="J934" s="568"/>
      <c r="K934" s="541"/>
      <c r="L934" s="541"/>
      <c r="M934" s="554"/>
      <c r="N934" s="701"/>
      <c r="O934" s="557"/>
      <c r="P934" s="556"/>
      <c r="Q934" s="550"/>
      <c r="R934" s="558" t="n">
        <f aca="false">SUM(S934,T934,U934,V934)</f>
        <v>0</v>
      </c>
      <c r="S934" s="558"/>
      <c r="T934" s="558"/>
      <c r="U934" s="558"/>
      <c r="V934" s="558"/>
    </row>
    <row r="935" customFormat="false" ht="15.75" hidden="false" customHeight="false" outlineLevel="1" collapsed="false">
      <c r="A935" s="552"/>
      <c r="B935" s="752"/>
      <c r="C935" s="584"/>
      <c r="D935" s="540"/>
      <c r="E935" s="541" t="s">
        <v>1376</v>
      </c>
      <c r="F935" s="541" t="s">
        <v>1064</v>
      </c>
      <c r="G935" s="540"/>
      <c r="H935" s="522" t="s">
        <v>1065</v>
      </c>
      <c r="I935" s="541"/>
      <c r="J935" s="568"/>
      <c r="K935" s="541"/>
      <c r="L935" s="541"/>
      <c r="M935" s="554"/>
      <c r="N935" s="701"/>
      <c r="O935" s="557"/>
      <c r="P935" s="556"/>
      <c r="Q935" s="550"/>
      <c r="R935" s="558" t="n">
        <f aca="false">SUM(S935,T935,U935,V935)</f>
        <v>0</v>
      </c>
      <c r="S935" s="558"/>
      <c r="T935" s="558"/>
      <c r="U935" s="558"/>
      <c r="V935" s="558"/>
    </row>
    <row r="936" customFormat="false" ht="15.75" hidden="false" customHeight="false" outlineLevel="1" collapsed="false">
      <c r="A936" s="552"/>
      <c r="B936" s="752"/>
      <c r="C936" s="584"/>
      <c r="D936" s="540"/>
      <c r="E936" s="541" t="s">
        <v>1149</v>
      </c>
      <c r="F936" s="541" t="s">
        <v>1064</v>
      </c>
      <c r="G936" s="540"/>
      <c r="H936" s="522" t="s">
        <v>1065</v>
      </c>
      <c r="I936" s="541"/>
      <c r="J936" s="568"/>
      <c r="K936" s="541"/>
      <c r="L936" s="541"/>
      <c r="M936" s="554"/>
      <c r="N936" s="701"/>
      <c r="O936" s="557"/>
      <c r="P936" s="556"/>
      <c r="Q936" s="550"/>
      <c r="R936" s="558" t="n">
        <f aca="false">SUM(S936,T936,U936,V936)</f>
        <v>0</v>
      </c>
      <c r="S936" s="558"/>
      <c r="T936" s="558"/>
      <c r="U936" s="558"/>
      <c r="V936" s="558"/>
    </row>
    <row r="937" customFormat="false" ht="15.75" hidden="false" customHeight="false" outlineLevel="1" collapsed="false">
      <c r="A937" s="552"/>
      <c r="B937" s="752"/>
      <c r="C937" s="584"/>
      <c r="D937" s="540"/>
      <c r="E937" s="541" t="s">
        <v>1149</v>
      </c>
      <c r="F937" s="541" t="s">
        <v>1064</v>
      </c>
      <c r="G937" s="540"/>
      <c r="H937" s="522" t="s">
        <v>1065</v>
      </c>
      <c r="I937" s="541"/>
      <c r="J937" s="568"/>
      <c r="K937" s="541"/>
      <c r="L937" s="541"/>
      <c r="M937" s="554"/>
      <c r="N937" s="701"/>
      <c r="O937" s="557"/>
      <c r="P937" s="556"/>
      <c r="Q937" s="550"/>
      <c r="R937" s="558" t="n">
        <f aca="false">SUM(S937,T937,U937,V937)</f>
        <v>0</v>
      </c>
      <c r="S937" s="558"/>
      <c r="T937" s="558"/>
      <c r="U937" s="558"/>
      <c r="V937" s="558"/>
    </row>
    <row r="938" customFormat="false" ht="15.75" hidden="false" customHeight="false" outlineLevel="1" collapsed="false">
      <c r="A938" s="552"/>
      <c r="B938" s="752"/>
      <c r="C938" s="584"/>
      <c r="D938" s="540"/>
      <c r="E938" s="541" t="s">
        <v>1149</v>
      </c>
      <c r="F938" s="541" t="s">
        <v>1064</v>
      </c>
      <c r="G938" s="540"/>
      <c r="H938" s="522" t="s">
        <v>1065</v>
      </c>
      <c r="I938" s="541"/>
      <c r="J938" s="568"/>
      <c r="K938" s="541"/>
      <c r="L938" s="541"/>
      <c r="M938" s="554"/>
      <c r="N938" s="701"/>
      <c r="O938" s="557"/>
      <c r="P938" s="556"/>
      <c r="Q938" s="550"/>
      <c r="R938" s="558" t="n">
        <f aca="false">SUM(S938,T938,U938,V938)</f>
        <v>0</v>
      </c>
      <c r="S938" s="558"/>
      <c r="T938" s="558"/>
      <c r="U938" s="558"/>
      <c r="V938" s="558"/>
    </row>
    <row r="939" customFormat="false" ht="15.75" hidden="false" customHeight="false" outlineLevel="1" collapsed="false">
      <c r="A939" s="552"/>
      <c r="B939" s="752"/>
      <c r="C939" s="584"/>
      <c r="D939" s="540"/>
      <c r="E939" s="541" t="s">
        <v>1149</v>
      </c>
      <c r="F939" s="541" t="s">
        <v>1064</v>
      </c>
      <c r="G939" s="540"/>
      <c r="H939" s="522" t="s">
        <v>1065</v>
      </c>
      <c r="I939" s="541"/>
      <c r="J939" s="568"/>
      <c r="K939" s="541"/>
      <c r="L939" s="541"/>
      <c r="M939" s="554"/>
      <c r="N939" s="701"/>
      <c r="O939" s="557"/>
      <c r="P939" s="556"/>
      <c r="Q939" s="550"/>
      <c r="R939" s="558" t="n">
        <f aca="false">SUM(S939,T939,U939,V939)</f>
        <v>0</v>
      </c>
      <c r="S939" s="558"/>
      <c r="T939" s="558"/>
      <c r="U939" s="558"/>
      <c r="V939" s="558"/>
    </row>
    <row r="940" customFormat="false" ht="15.75" hidden="false" customHeight="false" outlineLevel="1" collapsed="false">
      <c r="A940" s="552"/>
      <c r="B940" s="752"/>
      <c r="C940" s="584"/>
      <c r="D940" s="540"/>
      <c r="E940" s="541" t="s">
        <v>1149</v>
      </c>
      <c r="F940" s="541" t="s">
        <v>1064</v>
      </c>
      <c r="G940" s="540"/>
      <c r="H940" s="522" t="s">
        <v>1065</v>
      </c>
      <c r="I940" s="541"/>
      <c r="J940" s="568"/>
      <c r="K940" s="541"/>
      <c r="L940" s="541"/>
      <c r="M940" s="554"/>
      <c r="N940" s="701"/>
      <c r="O940" s="557"/>
      <c r="P940" s="556"/>
      <c r="Q940" s="550"/>
      <c r="R940" s="558" t="n">
        <f aca="false">SUM(S940,T940,U940,V940)</f>
        <v>0</v>
      </c>
      <c r="S940" s="558"/>
      <c r="T940" s="558"/>
      <c r="U940" s="558"/>
      <c r="V940" s="558"/>
    </row>
    <row r="941" customFormat="false" ht="15.75" hidden="false" customHeight="false" outlineLevel="1" collapsed="false">
      <c r="A941" s="552"/>
      <c r="B941" s="752"/>
      <c r="C941" s="584"/>
      <c r="D941" s="540"/>
      <c r="E941" s="541" t="s">
        <v>1376</v>
      </c>
      <c r="F941" s="541" t="s">
        <v>1064</v>
      </c>
      <c r="G941" s="540"/>
      <c r="H941" s="522" t="s">
        <v>1065</v>
      </c>
      <c r="I941" s="541"/>
      <c r="J941" s="568"/>
      <c r="K941" s="541"/>
      <c r="L941" s="541"/>
      <c r="M941" s="554"/>
      <c r="N941" s="701"/>
      <c r="O941" s="557"/>
      <c r="P941" s="556"/>
      <c r="Q941" s="550"/>
      <c r="R941" s="558" t="n">
        <f aca="false">SUM(S941,T941,U941,V941)</f>
        <v>0</v>
      </c>
      <c r="S941" s="558"/>
      <c r="T941" s="558"/>
      <c r="U941" s="558"/>
      <c r="V941" s="558"/>
    </row>
    <row r="942" customFormat="false" ht="15.75" hidden="false" customHeight="false" outlineLevel="1" collapsed="false">
      <c r="A942" s="552"/>
      <c r="B942" s="752"/>
      <c r="C942" s="584"/>
      <c r="D942" s="540"/>
      <c r="E942" s="541" t="s">
        <v>1149</v>
      </c>
      <c r="F942" s="541" t="s">
        <v>1064</v>
      </c>
      <c r="G942" s="540"/>
      <c r="H942" s="522" t="s">
        <v>1065</v>
      </c>
      <c r="I942" s="541"/>
      <c r="J942" s="568"/>
      <c r="K942" s="541"/>
      <c r="L942" s="541"/>
      <c r="M942" s="554"/>
      <c r="N942" s="701"/>
      <c r="O942" s="557"/>
      <c r="P942" s="556"/>
      <c r="Q942" s="550"/>
      <c r="R942" s="558" t="n">
        <f aca="false">SUM(S942,T942,U942,V942)</f>
        <v>0</v>
      </c>
      <c r="S942" s="558"/>
      <c r="T942" s="558"/>
      <c r="U942" s="558"/>
      <c r="V942" s="558"/>
    </row>
    <row r="943" customFormat="false" ht="15.75" hidden="false" customHeight="false" outlineLevel="1" collapsed="false">
      <c r="A943" s="552"/>
      <c r="B943" s="752"/>
      <c r="C943" s="584"/>
      <c r="D943" s="540"/>
      <c r="E943" s="541" t="s">
        <v>1149</v>
      </c>
      <c r="F943" s="541" t="s">
        <v>1064</v>
      </c>
      <c r="G943" s="540"/>
      <c r="H943" s="522" t="s">
        <v>1065</v>
      </c>
      <c r="I943" s="541"/>
      <c r="J943" s="568"/>
      <c r="K943" s="541"/>
      <c r="L943" s="541"/>
      <c r="M943" s="554"/>
      <c r="N943" s="701"/>
      <c r="O943" s="557"/>
      <c r="P943" s="556"/>
      <c r="Q943" s="550"/>
      <c r="R943" s="558" t="n">
        <f aca="false">SUM(S943,T943,U943,V943)</f>
        <v>0</v>
      </c>
      <c r="S943" s="558"/>
      <c r="T943" s="558"/>
      <c r="U943" s="558"/>
      <c r="V943" s="558"/>
    </row>
    <row r="944" customFormat="false" ht="15.75" hidden="false" customHeight="false" outlineLevel="1" collapsed="false">
      <c r="A944" s="552"/>
      <c r="B944" s="752"/>
      <c r="C944" s="584"/>
      <c r="D944" s="540"/>
      <c r="E944" s="541" t="s">
        <v>1376</v>
      </c>
      <c r="F944" s="541" t="s">
        <v>1064</v>
      </c>
      <c r="G944" s="540"/>
      <c r="H944" s="522" t="s">
        <v>1065</v>
      </c>
      <c r="I944" s="541"/>
      <c r="J944" s="568"/>
      <c r="K944" s="541"/>
      <c r="L944" s="541"/>
      <c r="M944" s="554"/>
      <c r="N944" s="701"/>
      <c r="O944" s="557"/>
      <c r="P944" s="556"/>
      <c r="Q944" s="550"/>
      <c r="R944" s="558" t="n">
        <f aca="false">SUM(S944,T944,U944,V944)</f>
        <v>0</v>
      </c>
      <c r="S944" s="558"/>
      <c r="T944" s="558"/>
      <c r="U944" s="558"/>
      <c r="V944" s="558"/>
    </row>
    <row r="945" customFormat="false" ht="15.75" hidden="false" customHeight="false" outlineLevel="1" collapsed="false">
      <c r="A945" s="552"/>
      <c r="B945" s="752"/>
      <c r="C945" s="584"/>
      <c r="D945" s="540"/>
      <c r="E945" s="541" t="s">
        <v>1149</v>
      </c>
      <c r="F945" s="541" t="s">
        <v>1064</v>
      </c>
      <c r="G945" s="540"/>
      <c r="H945" s="522" t="s">
        <v>1065</v>
      </c>
      <c r="I945" s="541"/>
      <c r="J945" s="568"/>
      <c r="K945" s="541"/>
      <c r="L945" s="541"/>
      <c r="M945" s="554"/>
      <c r="N945" s="701"/>
      <c r="O945" s="557"/>
      <c r="P945" s="556"/>
      <c r="Q945" s="550"/>
      <c r="R945" s="558" t="n">
        <f aca="false">SUM(S945,T945,U945,V945)</f>
        <v>0</v>
      </c>
      <c r="S945" s="558"/>
      <c r="T945" s="558"/>
      <c r="U945" s="558"/>
      <c r="V945" s="558"/>
    </row>
    <row r="946" customFormat="false" ht="15.75" hidden="false" customHeight="false" outlineLevel="1" collapsed="false">
      <c r="A946" s="552"/>
      <c r="B946" s="752"/>
      <c r="C946" s="584"/>
      <c r="D946" s="540"/>
      <c r="E946" s="541" t="s">
        <v>1376</v>
      </c>
      <c r="F946" s="541" t="s">
        <v>1064</v>
      </c>
      <c r="G946" s="540"/>
      <c r="H946" s="522" t="s">
        <v>1065</v>
      </c>
      <c r="I946" s="541"/>
      <c r="J946" s="568"/>
      <c r="K946" s="541"/>
      <c r="L946" s="541"/>
      <c r="M946" s="554"/>
      <c r="N946" s="701"/>
      <c r="O946" s="557"/>
      <c r="P946" s="556"/>
      <c r="Q946" s="550"/>
      <c r="R946" s="558" t="n">
        <f aca="false">SUM(S946,T946,U946,V946)</f>
        <v>0</v>
      </c>
      <c r="S946" s="558"/>
      <c r="T946" s="558"/>
      <c r="U946" s="558"/>
      <c r="V946" s="558"/>
    </row>
    <row r="947" customFormat="false" ht="15.75" hidden="false" customHeight="false" outlineLevel="1" collapsed="false">
      <c r="A947" s="552"/>
      <c r="B947" s="752"/>
      <c r="C947" s="584"/>
      <c r="D947" s="540"/>
      <c r="E947" s="541" t="s">
        <v>1149</v>
      </c>
      <c r="F947" s="541" t="s">
        <v>1064</v>
      </c>
      <c r="G947" s="540"/>
      <c r="H947" s="522" t="s">
        <v>1065</v>
      </c>
      <c r="I947" s="541"/>
      <c r="J947" s="568"/>
      <c r="K947" s="541"/>
      <c r="L947" s="541"/>
      <c r="M947" s="554"/>
      <c r="N947" s="701"/>
      <c r="O947" s="557"/>
      <c r="P947" s="556"/>
      <c r="Q947" s="550"/>
      <c r="R947" s="558" t="n">
        <f aca="false">SUM(S947,T947,U947,V947)</f>
        <v>0</v>
      </c>
      <c r="S947" s="558"/>
      <c r="T947" s="558"/>
      <c r="U947" s="558"/>
      <c r="V947" s="558"/>
    </row>
    <row r="948" customFormat="false" ht="15.75" hidden="false" customHeight="false" outlineLevel="1" collapsed="false">
      <c r="A948" s="552"/>
      <c r="B948" s="752"/>
      <c r="C948" s="584"/>
      <c r="D948" s="540"/>
      <c r="E948" s="541" t="s">
        <v>1149</v>
      </c>
      <c r="F948" s="541" t="s">
        <v>1064</v>
      </c>
      <c r="G948" s="540"/>
      <c r="H948" s="522" t="s">
        <v>1065</v>
      </c>
      <c r="I948" s="541"/>
      <c r="J948" s="568"/>
      <c r="K948" s="541"/>
      <c r="L948" s="541"/>
      <c r="M948" s="554"/>
      <c r="N948" s="701"/>
      <c r="O948" s="557"/>
      <c r="P948" s="556"/>
      <c r="Q948" s="550"/>
      <c r="R948" s="558" t="n">
        <f aca="false">SUM(S948,T948,U948,V948)</f>
        <v>0</v>
      </c>
      <c r="S948" s="558"/>
      <c r="T948" s="558"/>
      <c r="U948" s="558"/>
      <c r="V948" s="558"/>
    </row>
    <row r="949" customFormat="false" ht="15.75" hidden="false" customHeight="false" outlineLevel="1" collapsed="false">
      <c r="A949" s="552"/>
      <c r="B949" s="752"/>
      <c r="C949" s="584"/>
      <c r="D949" s="540"/>
      <c r="E949" s="541" t="s">
        <v>1149</v>
      </c>
      <c r="F949" s="541" t="s">
        <v>1064</v>
      </c>
      <c r="G949" s="540"/>
      <c r="H949" s="522" t="s">
        <v>1065</v>
      </c>
      <c r="I949" s="541"/>
      <c r="J949" s="568"/>
      <c r="K949" s="541"/>
      <c r="L949" s="541"/>
      <c r="M949" s="554"/>
      <c r="N949" s="701"/>
      <c r="O949" s="557"/>
      <c r="P949" s="556"/>
      <c r="Q949" s="550"/>
      <c r="R949" s="558" t="n">
        <f aca="false">SUM(S949,T949,U949,V949)</f>
        <v>0</v>
      </c>
      <c r="S949" s="558"/>
      <c r="T949" s="558"/>
      <c r="U949" s="558"/>
      <c r="V949" s="558"/>
    </row>
    <row r="950" customFormat="false" ht="15.75" hidden="false" customHeight="false" outlineLevel="0" collapsed="false">
      <c r="A950" s="559" t="s">
        <v>1381</v>
      </c>
      <c r="B950" s="560"/>
      <c r="C950" s="560"/>
      <c r="D950" s="560"/>
      <c r="E950" s="560"/>
      <c r="F950" s="603"/>
      <c r="G950" s="601"/>
      <c r="H950" s="560"/>
      <c r="I950" s="602"/>
      <c r="J950" s="603"/>
      <c r="K950" s="560"/>
      <c r="L950" s="714" t="n">
        <v>988</v>
      </c>
      <c r="M950" s="828"/>
      <c r="N950" s="707" t="s">
        <v>528</v>
      </c>
      <c r="O950" s="822" t="n">
        <v>244</v>
      </c>
      <c r="P950" s="823" t="n">
        <v>346</v>
      </c>
      <c r="Q950" s="829"/>
      <c r="R950" s="551" t="n">
        <f aca="false">SUM(R951:R1037)</f>
        <v>0</v>
      </c>
      <c r="S950" s="551" t="n">
        <f aca="false">SUM(S951:S1037)</f>
        <v>0</v>
      </c>
      <c r="T950" s="551" t="n">
        <f aca="false">SUM(T951:T1037)</f>
        <v>0</v>
      </c>
      <c r="U950" s="551" t="n">
        <f aca="false">SUM(U951:U1037)</f>
        <v>0</v>
      </c>
      <c r="V950" s="551" t="n">
        <f aca="false">SUM(V951:V1037)</f>
        <v>0</v>
      </c>
      <c r="AB950" s="758"/>
    </row>
    <row r="951" s="673" customFormat="true" ht="15.75" hidden="false" customHeight="false" outlineLevel="1" collapsed="false">
      <c r="A951" s="552"/>
      <c r="B951" s="753"/>
      <c r="C951" s="583"/>
      <c r="D951" s="540"/>
      <c r="E951" s="541" t="s">
        <v>1149</v>
      </c>
      <c r="F951" s="541" t="s">
        <v>1064</v>
      </c>
      <c r="G951" s="540"/>
      <c r="H951" s="522" t="s">
        <v>1065</v>
      </c>
      <c r="I951" s="541"/>
      <c r="J951" s="541"/>
      <c r="K951" s="541"/>
      <c r="L951" s="541"/>
      <c r="M951" s="554"/>
      <c r="N951" s="701"/>
      <c r="O951" s="557"/>
      <c r="P951" s="556"/>
      <c r="Q951" s="550"/>
      <c r="R951" s="558" t="n">
        <f aca="false">SUM(S951,T951,U951,V951)</f>
        <v>0</v>
      </c>
      <c r="S951" s="558"/>
      <c r="T951" s="558"/>
      <c r="U951" s="558"/>
      <c r="V951" s="558"/>
      <c r="AC951" s="303"/>
      <c r="AD951" s="474"/>
    </row>
    <row r="952" customFormat="false" ht="15.75" hidden="false" customHeight="false" outlineLevel="1" collapsed="false">
      <c r="A952" s="552"/>
      <c r="B952" s="755"/>
      <c r="C952" s="583"/>
      <c r="D952" s="540"/>
      <c r="E952" s="541" t="s">
        <v>1149</v>
      </c>
      <c r="F952" s="541" t="s">
        <v>1064</v>
      </c>
      <c r="G952" s="540"/>
      <c r="H952" s="522" t="s">
        <v>1065</v>
      </c>
      <c r="I952" s="541"/>
      <c r="J952" s="541"/>
      <c r="K952" s="541"/>
      <c r="L952" s="541"/>
      <c r="M952" s="554"/>
      <c r="N952" s="701"/>
      <c r="O952" s="557"/>
      <c r="P952" s="556"/>
      <c r="Q952" s="550"/>
      <c r="R952" s="558" t="n">
        <f aca="false">SUM(S952,T952,U952,V952)</f>
        <v>0</v>
      </c>
      <c r="S952" s="558"/>
      <c r="T952" s="558"/>
      <c r="U952" s="558"/>
      <c r="V952" s="558"/>
    </row>
    <row r="953" customFormat="false" ht="15.75" hidden="false" customHeight="false" outlineLevel="1" collapsed="false">
      <c r="A953" s="552"/>
      <c r="B953" s="755"/>
      <c r="C953" s="583"/>
      <c r="D953" s="540"/>
      <c r="E953" s="541" t="s">
        <v>1149</v>
      </c>
      <c r="F953" s="541" t="s">
        <v>1064</v>
      </c>
      <c r="G953" s="540"/>
      <c r="H953" s="522" t="s">
        <v>1065</v>
      </c>
      <c r="I953" s="541"/>
      <c r="J953" s="541"/>
      <c r="K953" s="541"/>
      <c r="L953" s="541"/>
      <c r="M953" s="554"/>
      <c r="N953" s="701"/>
      <c r="O953" s="557"/>
      <c r="P953" s="556"/>
      <c r="Q953" s="550"/>
      <c r="R953" s="558" t="n">
        <f aca="false">SUM(S953,T953,U953,V953)</f>
        <v>0</v>
      </c>
      <c r="S953" s="558"/>
      <c r="T953" s="558"/>
      <c r="U953" s="558"/>
      <c r="V953" s="558"/>
    </row>
    <row r="954" customFormat="false" ht="15.75" hidden="false" customHeight="false" outlineLevel="1" collapsed="false">
      <c r="A954" s="552"/>
      <c r="B954" s="755"/>
      <c r="C954" s="583"/>
      <c r="D954" s="540"/>
      <c r="E954" s="541" t="s">
        <v>1149</v>
      </c>
      <c r="F954" s="541" t="s">
        <v>1064</v>
      </c>
      <c r="G954" s="540"/>
      <c r="H954" s="522" t="s">
        <v>1065</v>
      </c>
      <c r="I954" s="541"/>
      <c r="J954" s="541"/>
      <c r="K954" s="541"/>
      <c r="L954" s="541"/>
      <c r="M954" s="554"/>
      <c r="N954" s="701"/>
      <c r="O954" s="557"/>
      <c r="P954" s="556"/>
      <c r="Q954" s="550"/>
      <c r="R954" s="558" t="n">
        <f aca="false">SUM(S954,T954,U954,V954)</f>
        <v>0</v>
      </c>
      <c r="S954" s="558"/>
      <c r="T954" s="558"/>
      <c r="U954" s="558"/>
      <c r="V954" s="558"/>
    </row>
    <row r="955" s="673" customFormat="true" ht="15.75" hidden="false" customHeight="false" outlineLevel="1" collapsed="false">
      <c r="A955" s="552"/>
      <c r="B955" s="753"/>
      <c r="C955" s="583"/>
      <c r="D955" s="540"/>
      <c r="E955" s="541" t="s">
        <v>1149</v>
      </c>
      <c r="F955" s="541" t="s">
        <v>1064</v>
      </c>
      <c r="G955" s="540"/>
      <c r="H955" s="522" t="s">
        <v>1065</v>
      </c>
      <c r="I955" s="541"/>
      <c r="J955" s="541"/>
      <c r="K955" s="541"/>
      <c r="L955" s="541"/>
      <c r="M955" s="554"/>
      <c r="N955" s="701"/>
      <c r="O955" s="557"/>
      <c r="P955" s="556"/>
      <c r="Q955" s="550"/>
      <c r="R955" s="558" t="n">
        <f aca="false">SUM(S955,T955,U955,V955)</f>
        <v>0</v>
      </c>
      <c r="S955" s="558"/>
      <c r="T955" s="558"/>
      <c r="U955" s="558"/>
      <c r="V955" s="558"/>
      <c r="AC955" s="303"/>
      <c r="AD955" s="474"/>
    </row>
    <row r="956" customFormat="false" ht="15.75" hidden="false" customHeight="false" outlineLevel="1" collapsed="false">
      <c r="A956" s="552"/>
      <c r="B956" s="755"/>
      <c r="C956" s="583"/>
      <c r="D956" s="540"/>
      <c r="E956" s="541" t="s">
        <v>1149</v>
      </c>
      <c r="F956" s="541" t="s">
        <v>1064</v>
      </c>
      <c r="G956" s="540"/>
      <c r="H956" s="522" t="s">
        <v>1065</v>
      </c>
      <c r="I956" s="541"/>
      <c r="J956" s="541"/>
      <c r="K956" s="541"/>
      <c r="L956" s="541"/>
      <c r="M956" s="554"/>
      <c r="N956" s="701"/>
      <c r="O956" s="557"/>
      <c r="P956" s="556"/>
      <c r="Q956" s="550"/>
      <c r="R956" s="558" t="n">
        <f aca="false">SUM(S956,T956,U956,V956)</f>
        <v>0</v>
      </c>
      <c r="S956" s="558"/>
      <c r="T956" s="558"/>
      <c r="U956" s="558"/>
      <c r="V956" s="558"/>
    </row>
    <row r="957" customFormat="false" ht="15.75" hidden="false" customHeight="false" outlineLevel="1" collapsed="false">
      <c r="A957" s="552"/>
      <c r="B957" s="755"/>
      <c r="C957" s="583"/>
      <c r="D957" s="540"/>
      <c r="E957" s="541" t="s">
        <v>1149</v>
      </c>
      <c r="F957" s="541" t="s">
        <v>1064</v>
      </c>
      <c r="G957" s="540"/>
      <c r="H957" s="522" t="s">
        <v>1065</v>
      </c>
      <c r="I957" s="541"/>
      <c r="J957" s="541"/>
      <c r="K957" s="541"/>
      <c r="L957" s="541"/>
      <c r="M957" s="554"/>
      <c r="N957" s="701"/>
      <c r="O957" s="557"/>
      <c r="P957" s="556"/>
      <c r="Q957" s="550"/>
      <c r="R957" s="558" t="n">
        <f aca="false">SUM(S957,T957,U957,V957)</f>
        <v>0</v>
      </c>
      <c r="S957" s="558"/>
      <c r="T957" s="558"/>
      <c r="U957" s="558"/>
      <c r="V957" s="558"/>
    </row>
    <row r="958" customFormat="false" ht="15.75" hidden="false" customHeight="false" outlineLevel="1" collapsed="false">
      <c r="A958" s="552"/>
      <c r="B958" s="755"/>
      <c r="C958" s="583"/>
      <c r="D958" s="540"/>
      <c r="E958" s="541" t="s">
        <v>1149</v>
      </c>
      <c r="F958" s="541" t="s">
        <v>1064</v>
      </c>
      <c r="G958" s="540"/>
      <c r="H958" s="522" t="s">
        <v>1065</v>
      </c>
      <c r="I958" s="541"/>
      <c r="J958" s="541"/>
      <c r="K958" s="541"/>
      <c r="L958" s="541"/>
      <c r="M958" s="554"/>
      <c r="N958" s="701"/>
      <c r="O958" s="557"/>
      <c r="P958" s="556"/>
      <c r="Q958" s="550"/>
      <c r="R958" s="558" t="n">
        <f aca="false">SUM(S958,T958,U958,V958)</f>
        <v>0</v>
      </c>
      <c r="S958" s="558"/>
      <c r="T958" s="558"/>
      <c r="U958" s="558"/>
      <c r="V958" s="558"/>
    </row>
    <row r="959" customFormat="false" ht="15.75" hidden="false" customHeight="false" outlineLevel="1" collapsed="false">
      <c r="A959" s="552"/>
      <c r="B959" s="755"/>
      <c r="C959" s="583"/>
      <c r="D959" s="540"/>
      <c r="E959" s="541" t="s">
        <v>1149</v>
      </c>
      <c r="F959" s="541" t="s">
        <v>1064</v>
      </c>
      <c r="G959" s="540"/>
      <c r="H959" s="522" t="s">
        <v>1065</v>
      </c>
      <c r="I959" s="541"/>
      <c r="J959" s="541"/>
      <c r="K959" s="541"/>
      <c r="L959" s="541"/>
      <c r="M959" s="554"/>
      <c r="N959" s="701"/>
      <c r="O959" s="557"/>
      <c r="P959" s="556"/>
      <c r="Q959" s="550"/>
      <c r="R959" s="558" t="n">
        <f aca="false">SUM(S959,T959,U959,V959)</f>
        <v>0</v>
      </c>
      <c r="S959" s="558"/>
      <c r="T959" s="558"/>
      <c r="U959" s="558"/>
      <c r="V959" s="558"/>
    </row>
    <row r="960" customFormat="false" ht="15.75" hidden="false" customHeight="false" outlineLevel="1" collapsed="false">
      <c r="A960" s="552"/>
      <c r="B960" s="755"/>
      <c r="C960" s="583"/>
      <c r="D960" s="540"/>
      <c r="E960" s="541" t="s">
        <v>1149</v>
      </c>
      <c r="F960" s="541" t="s">
        <v>1064</v>
      </c>
      <c r="G960" s="540"/>
      <c r="H960" s="522" t="s">
        <v>1065</v>
      </c>
      <c r="I960" s="541"/>
      <c r="J960" s="541"/>
      <c r="K960" s="541"/>
      <c r="L960" s="541"/>
      <c r="M960" s="554"/>
      <c r="N960" s="701"/>
      <c r="O960" s="557"/>
      <c r="P960" s="556"/>
      <c r="Q960" s="550"/>
      <c r="R960" s="558" t="n">
        <f aca="false">SUM(S960,T960,U960,V960)</f>
        <v>0</v>
      </c>
      <c r="S960" s="558"/>
      <c r="T960" s="558"/>
      <c r="U960" s="558"/>
      <c r="V960" s="558"/>
    </row>
    <row r="961" customFormat="false" ht="15.75" hidden="false" customHeight="false" outlineLevel="1" collapsed="false">
      <c r="A961" s="552"/>
      <c r="B961" s="755"/>
      <c r="C961" s="583"/>
      <c r="D961" s="540"/>
      <c r="E961" s="541" t="s">
        <v>1149</v>
      </c>
      <c r="F961" s="541" t="s">
        <v>1064</v>
      </c>
      <c r="G961" s="540"/>
      <c r="H961" s="522" t="s">
        <v>1065</v>
      </c>
      <c r="I961" s="541"/>
      <c r="J961" s="541"/>
      <c r="K961" s="541"/>
      <c r="L961" s="541"/>
      <c r="M961" s="554"/>
      <c r="N961" s="701"/>
      <c r="O961" s="557"/>
      <c r="P961" s="556"/>
      <c r="Q961" s="550"/>
      <c r="R961" s="558" t="n">
        <f aca="false">SUM(S961,T961,U961,V961)</f>
        <v>0</v>
      </c>
      <c r="S961" s="558"/>
      <c r="T961" s="558"/>
      <c r="U961" s="558"/>
      <c r="V961" s="558"/>
    </row>
    <row r="962" s="673" customFormat="true" ht="15.75" hidden="false" customHeight="false" outlineLevel="1" collapsed="false">
      <c r="A962" s="552"/>
      <c r="B962" s="753"/>
      <c r="C962" s="583"/>
      <c r="D962" s="540"/>
      <c r="E962" s="541" t="s">
        <v>1149</v>
      </c>
      <c r="F962" s="541" t="s">
        <v>1064</v>
      </c>
      <c r="G962" s="540"/>
      <c r="H962" s="522" t="s">
        <v>1065</v>
      </c>
      <c r="I962" s="541"/>
      <c r="J962" s="541"/>
      <c r="K962" s="541"/>
      <c r="L962" s="541"/>
      <c r="M962" s="554"/>
      <c r="N962" s="701"/>
      <c r="O962" s="557"/>
      <c r="P962" s="556"/>
      <c r="Q962" s="550"/>
      <c r="R962" s="558" t="n">
        <f aca="false">SUM(S962,T962,U962,V962)</f>
        <v>0</v>
      </c>
      <c r="S962" s="558"/>
      <c r="T962" s="558"/>
      <c r="U962" s="558"/>
      <c r="V962" s="558"/>
      <c r="AC962" s="303"/>
      <c r="AD962" s="474"/>
    </row>
    <row r="963" customFormat="false" ht="15.75" hidden="false" customHeight="false" outlineLevel="1" collapsed="false">
      <c r="A963" s="552"/>
      <c r="B963" s="755"/>
      <c r="C963" s="583"/>
      <c r="D963" s="540"/>
      <c r="E963" s="541" t="s">
        <v>1149</v>
      </c>
      <c r="F963" s="541" t="s">
        <v>1064</v>
      </c>
      <c r="G963" s="540"/>
      <c r="H963" s="522" t="s">
        <v>1065</v>
      </c>
      <c r="I963" s="541"/>
      <c r="J963" s="541"/>
      <c r="K963" s="541"/>
      <c r="L963" s="541"/>
      <c r="M963" s="554"/>
      <c r="N963" s="701"/>
      <c r="O963" s="557"/>
      <c r="P963" s="556"/>
      <c r="Q963" s="550"/>
      <c r="R963" s="558" t="n">
        <f aca="false">SUM(S963,T963,U963,V963)</f>
        <v>0</v>
      </c>
      <c r="S963" s="558"/>
      <c r="T963" s="558"/>
      <c r="U963" s="558"/>
      <c r="V963" s="558"/>
    </row>
    <row r="964" customFormat="false" ht="15.75" hidden="false" customHeight="false" outlineLevel="1" collapsed="false">
      <c r="A964" s="552"/>
      <c r="B964" s="755"/>
      <c r="C964" s="583"/>
      <c r="D964" s="540"/>
      <c r="E964" s="541" t="s">
        <v>1149</v>
      </c>
      <c r="F964" s="541" t="s">
        <v>1064</v>
      </c>
      <c r="G964" s="540"/>
      <c r="H964" s="522" t="s">
        <v>1065</v>
      </c>
      <c r="I964" s="541"/>
      <c r="J964" s="541"/>
      <c r="K964" s="541"/>
      <c r="L964" s="541"/>
      <c r="M964" s="554"/>
      <c r="N964" s="701"/>
      <c r="O964" s="557"/>
      <c r="P964" s="556"/>
      <c r="Q964" s="550"/>
      <c r="R964" s="558" t="n">
        <f aca="false">SUM(S964,T964,U964,V964)</f>
        <v>0</v>
      </c>
      <c r="S964" s="558"/>
      <c r="T964" s="558"/>
      <c r="U964" s="558"/>
      <c r="V964" s="558"/>
    </row>
    <row r="965" customFormat="false" ht="15.75" hidden="false" customHeight="false" outlineLevel="1" collapsed="false">
      <c r="A965" s="552"/>
      <c r="B965" s="755"/>
      <c r="C965" s="583"/>
      <c r="D965" s="540"/>
      <c r="E965" s="541" t="s">
        <v>1149</v>
      </c>
      <c r="F965" s="541" t="s">
        <v>1064</v>
      </c>
      <c r="G965" s="540"/>
      <c r="H965" s="522" t="s">
        <v>1065</v>
      </c>
      <c r="I965" s="541"/>
      <c r="J965" s="541"/>
      <c r="K965" s="541"/>
      <c r="L965" s="541"/>
      <c r="M965" s="554"/>
      <c r="N965" s="701"/>
      <c r="O965" s="557"/>
      <c r="P965" s="556"/>
      <c r="Q965" s="550"/>
      <c r="R965" s="558" t="n">
        <f aca="false">SUM(S965,T965,U965,V965)</f>
        <v>0</v>
      </c>
      <c r="S965" s="558"/>
      <c r="T965" s="558"/>
      <c r="U965" s="558"/>
      <c r="V965" s="558"/>
    </row>
    <row r="966" customFormat="false" ht="15.75" hidden="false" customHeight="false" outlineLevel="1" collapsed="false">
      <c r="A966" s="552"/>
      <c r="B966" s="755"/>
      <c r="C966" s="583"/>
      <c r="D966" s="540"/>
      <c r="E966" s="541" t="s">
        <v>1149</v>
      </c>
      <c r="F966" s="541" t="s">
        <v>1064</v>
      </c>
      <c r="G966" s="540"/>
      <c r="H966" s="522" t="s">
        <v>1065</v>
      </c>
      <c r="I966" s="541"/>
      <c r="J966" s="541"/>
      <c r="K966" s="541"/>
      <c r="L966" s="541"/>
      <c r="M966" s="554"/>
      <c r="N966" s="701"/>
      <c r="O966" s="557"/>
      <c r="P966" s="556"/>
      <c r="Q966" s="550"/>
      <c r="R966" s="558" t="n">
        <f aca="false">SUM(S966,T966,U966,V966)</f>
        <v>0</v>
      </c>
      <c r="S966" s="558"/>
      <c r="T966" s="558"/>
      <c r="U966" s="558"/>
      <c r="V966" s="558"/>
    </row>
    <row r="967" customFormat="false" ht="15.75" hidden="false" customHeight="false" outlineLevel="1" collapsed="false">
      <c r="A967" s="552"/>
      <c r="B967" s="755"/>
      <c r="C967" s="583"/>
      <c r="D967" s="540"/>
      <c r="E967" s="541" t="s">
        <v>1149</v>
      </c>
      <c r="F967" s="541" t="s">
        <v>1064</v>
      </c>
      <c r="G967" s="540"/>
      <c r="H967" s="522" t="s">
        <v>1065</v>
      </c>
      <c r="I967" s="541"/>
      <c r="J967" s="541"/>
      <c r="K967" s="541"/>
      <c r="L967" s="541"/>
      <c r="M967" s="554"/>
      <c r="N967" s="701"/>
      <c r="O967" s="557"/>
      <c r="P967" s="556"/>
      <c r="Q967" s="550"/>
      <c r="R967" s="558" t="n">
        <f aca="false">SUM(S967,T967,U967,V967)</f>
        <v>0</v>
      </c>
      <c r="S967" s="558"/>
      <c r="T967" s="558"/>
      <c r="U967" s="558"/>
      <c r="V967" s="558"/>
    </row>
    <row r="968" customFormat="false" ht="15.75" hidden="false" customHeight="false" outlineLevel="1" collapsed="false">
      <c r="A968" s="552"/>
      <c r="B968" s="755"/>
      <c r="C968" s="583"/>
      <c r="D968" s="540"/>
      <c r="E968" s="541" t="s">
        <v>1149</v>
      </c>
      <c r="F968" s="541" t="s">
        <v>1064</v>
      </c>
      <c r="G968" s="540"/>
      <c r="H968" s="522" t="s">
        <v>1065</v>
      </c>
      <c r="I968" s="541"/>
      <c r="J968" s="541"/>
      <c r="K968" s="541"/>
      <c r="L968" s="541"/>
      <c r="M968" s="554"/>
      <c r="N968" s="701"/>
      <c r="O968" s="557"/>
      <c r="P968" s="556"/>
      <c r="Q968" s="550"/>
      <c r="R968" s="558" t="n">
        <f aca="false">SUM(S968,T968,U968,V968)</f>
        <v>0</v>
      </c>
      <c r="S968" s="558"/>
      <c r="T968" s="558"/>
      <c r="U968" s="558"/>
      <c r="V968" s="558"/>
    </row>
    <row r="969" customFormat="false" ht="15.75" hidden="false" customHeight="false" outlineLevel="1" collapsed="false">
      <c r="A969" s="781"/>
      <c r="B969" s="752"/>
      <c r="C969" s="583"/>
      <c r="D969" s="540"/>
      <c r="E969" s="541" t="s">
        <v>1149</v>
      </c>
      <c r="F969" s="607" t="s">
        <v>1064</v>
      </c>
      <c r="G969" s="540"/>
      <c r="H969" s="522" t="s">
        <v>1065</v>
      </c>
      <c r="I969" s="607"/>
      <c r="J969" s="601"/>
      <c r="K969" s="522"/>
      <c r="L969" s="541"/>
      <c r="M969" s="554"/>
      <c r="N969" s="701"/>
      <c r="O969" s="557"/>
      <c r="P969" s="556"/>
      <c r="Q969" s="550"/>
      <c r="R969" s="558" t="n">
        <f aca="false">SUM(S969,T969,U969,V969)</f>
        <v>0</v>
      </c>
      <c r="S969" s="558"/>
      <c r="T969" s="558"/>
      <c r="U969" s="558"/>
      <c r="V969" s="558"/>
    </row>
    <row r="970" customFormat="false" ht="15.75" hidden="false" customHeight="false" outlineLevel="1" collapsed="false">
      <c r="A970" s="552"/>
      <c r="B970" s="553"/>
      <c r="C970" s="583"/>
      <c r="D970" s="540"/>
      <c r="E970" s="541" t="s">
        <v>1149</v>
      </c>
      <c r="F970" s="541" t="s">
        <v>1064</v>
      </c>
      <c r="G970" s="540"/>
      <c r="H970" s="522" t="s">
        <v>1065</v>
      </c>
      <c r="I970" s="776"/>
      <c r="J970" s="776"/>
      <c r="K970" s="776"/>
      <c r="L970" s="541"/>
      <c r="M970" s="554"/>
      <c r="N970" s="701"/>
      <c r="O970" s="557"/>
      <c r="P970" s="556"/>
      <c r="Q970" s="550"/>
      <c r="R970" s="558" t="n">
        <f aca="false">SUM(S970,T970,U970,V970)</f>
        <v>0</v>
      </c>
      <c r="S970" s="558"/>
      <c r="T970" s="558"/>
      <c r="U970" s="558"/>
      <c r="V970" s="558"/>
    </row>
    <row r="971" customFormat="false" ht="15.75" hidden="false" customHeight="false" outlineLevel="1" collapsed="false">
      <c r="A971" s="552"/>
      <c r="B971" s="830"/>
      <c r="C971" s="583"/>
      <c r="D971" s="540"/>
      <c r="E971" s="541" t="s">
        <v>1149</v>
      </c>
      <c r="F971" s="541" t="s">
        <v>1064</v>
      </c>
      <c r="G971" s="540"/>
      <c r="H971" s="522" t="s">
        <v>1065</v>
      </c>
      <c r="I971" s="541"/>
      <c r="J971" s="541"/>
      <c r="K971" s="541"/>
      <c r="L971" s="541"/>
      <c r="M971" s="554"/>
      <c r="N971" s="701"/>
      <c r="O971" s="557"/>
      <c r="P971" s="556"/>
      <c r="Q971" s="550"/>
      <c r="R971" s="558" t="n">
        <f aca="false">SUM(S971,T971,U971,V971)</f>
        <v>0</v>
      </c>
      <c r="S971" s="558"/>
      <c r="T971" s="558"/>
      <c r="U971" s="558"/>
      <c r="V971" s="558"/>
    </row>
    <row r="972" customFormat="false" ht="15.75" hidden="false" customHeight="false" outlineLevel="1" collapsed="false">
      <c r="A972" s="552"/>
      <c r="B972" s="830"/>
      <c r="C972" s="583"/>
      <c r="D972" s="540"/>
      <c r="E972" s="541" t="s">
        <v>1149</v>
      </c>
      <c r="F972" s="541" t="s">
        <v>1064</v>
      </c>
      <c r="G972" s="540"/>
      <c r="H972" s="522" t="s">
        <v>1065</v>
      </c>
      <c r="I972" s="541"/>
      <c r="J972" s="541"/>
      <c r="K972" s="541"/>
      <c r="L972" s="541"/>
      <c r="M972" s="554"/>
      <c r="N972" s="701"/>
      <c r="O972" s="557"/>
      <c r="P972" s="556"/>
      <c r="Q972" s="550"/>
      <c r="R972" s="558" t="n">
        <f aca="false">SUM(S972,T972,U972,V972)</f>
        <v>0</v>
      </c>
      <c r="S972" s="558"/>
      <c r="T972" s="558"/>
      <c r="U972" s="558"/>
      <c r="V972" s="558"/>
    </row>
    <row r="973" customFormat="false" ht="15.75" hidden="false" customHeight="false" outlineLevel="1" collapsed="false">
      <c r="A973" s="552"/>
      <c r="B973" s="830"/>
      <c r="C973" s="583"/>
      <c r="D973" s="540"/>
      <c r="E973" s="541" t="s">
        <v>1149</v>
      </c>
      <c r="F973" s="541" t="s">
        <v>1064</v>
      </c>
      <c r="G973" s="540"/>
      <c r="H973" s="522" t="s">
        <v>1065</v>
      </c>
      <c r="I973" s="541"/>
      <c r="J973" s="541"/>
      <c r="K973" s="541"/>
      <c r="L973" s="541"/>
      <c r="M973" s="554"/>
      <c r="N973" s="701"/>
      <c r="O973" s="557"/>
      <c r="P973" s="556"/>
      <c r="Q973" s="550"/>
      <c r="R973" s="558" t="n">
        <f aca="false">SUM(S973,T973,U973,V973)</f>
        <v>0</v>
      </c>
      <c r="S973" s="558"/>
      <c r="T973" s="558"/>
      <c r="U973" s="558"/>
      <c r="V973" s="558"/>
    </row>
    <row r="974" customFormat="false" ht="15.75" hidden="false" customHeight="false" outlineLevel="1" collapsed="false">
      <c r="A974" s="552"/>
      <c r="B974" s="830"/>
      <c r="C974" s="583"/>
      <c r="D974" s="540"/>
      <c r="E974" s="541" t="s">
        <v>1149</v>
      </c>
      <c r="F974" s="541" t="s">
        <v>1064</v>
      </c>
      <c r="G974" s="540"/>
      <c r="H974" s="522" t="s">
        <v>1065</v>
      </c>
      <c r="I974" s="541"/>
      <c r="J974" s="541"/>
      <c r="K974" s="541"/>
      <c r="L974" s="541"/>
      <c r="M974" s="554"/>
      <c r="N974" s="701"/>
      <c r="O974" s="557"/>
      <c r="P974" s="556"/>
      <c r="Q974" s="550"/>
      <c r="R974" s="558" t="n">
        <f aca="false">SUM(S974,T974,U974,V974)</f>
        <v>0</v>
      </c>
      <c r="S974" s="558"/>
      <c r="T974" s="558"/>
      <c r="U974" s="558"/>
      <c r="V974" s="558"/>
    </row>
    <row r="975" customFormat="false" ht="15.75" hidden="false" customHeight="false" outlineLevel="1" collapsed="false">
      <c r="A975" s="552"/>
      <c r="B975" s="830"/>
      <c r="C975" s="583"/>
      <c r="D975" s="540"/>
      <c r="E975" s="541" t="s">
        <v>1149</v>
      </c>
      <c r="F975" s="541" t="s">
        <v>1064</v>
      </c>
      <c r="G975" s="540"/>
      <c r="H975" s="522" t="s">
        <v>1065</v>
      </c>
      <c r="I975" s="541"/>
      <c r="J975" s="541"/>
      <c r="K975" s="541"/>
      <c r="L975" s="541"/>
      <c r="M975" s="554"/>
      <c r="N975" s="701"/>
      <c r="O975" s="557"/>
      <c r="P975" s="556"/>
      <c r="Q975" s="550"/>
      <c r="R975" s="558" t="n">
        <f aca="false">SUM(S975,T975,U975,V975)</f>
        <v>0</v>
      </c>
      <c r="S975" s="558"/>
      <c r="T975" s="558"/>
      <c r="U975" s="558"/>
      <c r="V975" s="558"/>
    </row>
    <row r="976" customFormat="false" ht="15.75" hidden="false" customHeight="false" outlineLevel="1" collapsed="false">
      <c r="A976" s="552"/>
      <c r="B976" s="830"/>
      <c r="C976" s="583"/>
      <c r="D976" s="540"/>
      <c r="E976" s="541" t="s">
        <v>1149</v>
      </c>
      <c r="F976" s="541" t="s">
        <v>1064</v>
      </c>
      <c r="G976" s="540"/>
      <c r="H976" s="522" t="s">
        <v>1065</v>
      </c>
      <c r="I976" s="541"/>
      <c r="J976" s="541"/>
      <c r="K976" s="541"/>
      <c r="L976" s="541"/>
      <c r="M976" s="554"/>
      <c r="N976" s="701"/>
      <c r="O976" s="557"/>
      <c r="P976" s="556"/>
      <c r="Q976" s="550"/>
      <c r="R976" s="558" t="n">
        <f aca="false">SUM(S976,T976,U976,V976)</f>
        <v>0</v>
      </c>
      <c r="S976" s="558"/>
      <c r="T976" s="558"/>
      <c r="U976" s="558"/>
      <c r="V976" s="558"/>
    </row>
    <row r="977" customFormat="false" ht="15.75" hidden="false" customHeight="false" outlineLevel="1" collapsed="false">
      <c r="A977" s="552"/>
      <c r="B977" s="830"/>
      <c r="C977" s="583"/>
      <c r="D977" s="540"/>
      <c r="E977" s="541" t="s">
        <v>1149</v>
      </c>
      <c r="F977" s="541" t="s">
        <v>1064</v>
      </c>
      <c r="G977" s="540"/>
      <c r="H977" s="522" t="s">
        <v>1065</v>
      </c>
      <c r="I977" s="541"/>
      <c r="J977" s="541"/>
      <c r="K977" s="541"/>
      <c r="L977" s="541"/>
      <c r="M977" s="554"/>
      <c r="N977" s="701"/>
      <c r="O977" s="557"/>
      <c r="P977" s="556"/>
      <c r="Q977" s="550"/>
      <c r="R977" s="558" t="n">
        <f aca="false">SUM(S977,T977,U977,V977)</f>
        <v>0</v>
      </c>
      <c r="S977" s="558"/>
      <c r="T977" s="558"/>
      <c r="U977" s="558"/>
      <c r="V977" s="558"/>
    </row>
    <row r="978" customFormat="false" ht="15.75" hidden="false" customHeight="false" outlineLevel="1" collapsed="false">
      <c r="A978" s="552"/>
      <c r="B978" s="830"/>
      <c r="C978" s="583"/>
      <c r="D978" s="540"/>
      <c r="E978" s="541" t="s">
        <v>1149</v>
      </c>
      <c r="F978" s="541" t="s">
        <v>1064</v>
      </c>
      <c r="G978" s="540"/>
      <c r="H978" s="522" t="s">
        <v>1065</v>
      </c>
      <c r="I978" s="541"/>
      <c r="J978" s="541"/>
      <c r="K978" s="541"/>
      <c r="L978" s="541"/>
      <c r="M978" s="554"/>
      <c r="N978" s="701"/>
      <c r="O978" s="557"/>
      <c r="P978" s="556"/>
      <c r="Q978" s="550"/>
      <c r="R978" s="558" t="n">
        <f aca="false">SUM(S978,T978,U978,V978)</f>
        <v>0</v>
      </c>
      <c r="S978" s="558"/>
      <c r="T978" s="558"/>
      <c r="U978" s="558"/>
      <c r="V978" s="558"/>
    </row>
    <row r="979" customFormat="false" ht="15.75" hidden="false" customHeight="false" outlineLevel="1" collapsed="false">
      <c r="A979" s="552"/>
      <c r="B979" s="830"/>
      <c r="C979" s="583"/>
      <c r="D979" s="540"/>
      <c r="E979" s="541" t="s">
        <v>1149</v>
      </c>
      <c r="F979" s="541" t="s">
        <v>1064</v>
      </c>
      <c r="G979" s="540"/>
      <c r="H979" s="522" t="s">
        <v>1065</v>
      </c>
      <c r="I979" s="541"/>
      <c r="J979" s="541"/>
      <c r="K979" s="541"/>
      <c r="L979" s="541"/>
      <c r="M979" s="554"/>
      <c r="N979" s="701"/>
      <c r="O979" s="557"/>
      <c r="P979" s="556"/>
      <c r="Q979" s="550"/>
      <c r="R979" s="558" t="n">
        <f aca="false">SUM(S979,T979,U979,V979)</f>
        <v>0</v>
      </c>
      <c r="S979" s="558"/>
      <c r="T979" s="558"/>
      <c r="U979" s="558"/>
      <c r="V979" s="558"/>
    </row>
    <row r="980" customFormat="false" ht="15.75" hidden="false" customHeight="false" outlineLevel="1" collapsed="false">
      <c r="A980" s="552"/>
      <c r="B980" s="755"/>
      <c r="C980" s="583"/>
      <c r="D980" s="540"/>
      <c r="E980" s="541" t="s">
        <v>1149</v>
      </c>
      <c r="F980" s="541" t="s">
        <v>1064</v>
      </c>
      <c r="G980" s="540"/>
      <c r="H980" s="522" t="s">
        <v>1065</v>
      </c>
      <c r="I980" s="541"/>
      <c r="J980" s="541"/>
      <c r="K980" s="541"/>
      <c r="L980" s="541"/>
      <c r="M980" s="554"/>
      <c r="N980" s="701"/>
      <c r="O980" s="557"/>
      <c r="P980" s="556"/>
      <c r="Q980" s="550"/>
      <c r="R980" s="558" t="n">
        <f aca="false">SUM(S980,T980,U980,V980)</f>
        <v>0</v>
      </c>
      <c r="S980" s="558"/>
      <c r="T980" s="558"/>
      <c r="U980" s="558"/>
      <c r="V980" s="558"/>
    </row>
    <row r="981" customFormat="false" ht="15.75" hidden="false" customHeight="false" outlineLevel="1" collapsed="false">
      <c r="A981" s="552"/>
      <c r="B981" s="755"/>
      <c r="C981" s="583"/>
      <c r="D981" s="540"/>
      <c r="E981" s="541" t="s">
        <v>1149</v>
      </c>
      <c r="F981" s="541" t="s">
        <v>1064</v>
      </c>
      <c r="G981" s="540"/>
      <c r="H981" s="522" t="s">
        <v>1065</v>
      </c>
      <c r="I981" s="541"/>
      <c r="J981" s="541"/>
      <c r="K981" s="541"/>
      <c r="L981" s="541"/>
      <c r="M981" s="554"/>
      <c r="N981" s="701"/>
      <c r="O981" s="557"/>
      <c r="P981" s="556"/>
      <c r="Q981" s="550"/>
      <c r="R981" s="558" t="n">
        <f aca="false">SUM(S981,T981,U981,V981)</f>
        <v>0</v>
      </c>
      <c r="S981" s="558"/>
      <c r="T981" s="558"/>
      <c r="U981" s="558"/>
      <c r="V981" s="558"/>
    </row>
    <row r="982" customFormat="false" ht="15.75" hidden="false" customHeight="false" outlineLevel="1" collapsed="false">
      <c r="A982" s="781"/>
      <c r="B982" s="752"/>
      <c r="C982" s="583"/>
      <c r="D982" s="540"/>
      <c r="E982" s="541" t="s">
        <v>1149</v>
      </c>
      <c r="F982" s="607" t="s">
        <v>1064</v>
      </c>
      <c r="G982" s="540"/>
      <c r="H982" s="522" t="s">
        <v>1065</v>
      </c>
      <c r="I982" s="607"/>
      <c r="J982" s="601"/>
      <c r="K982" s="522"/>
      <c r="L982" s="541"/>
      <c r="M982" s="554"/>
      <c r="N982" s="701"/>
      <c r="O982" s="557"/>
      <c r="P982" s="556"/>
      <c r="Q982" s="550"/>
      <c r="R982" s="558" t="n">
        <f aca="false">SUM(S982,T982,U982,V982)</f>
        <v>0</v>
      </c>
      <c r="S982" s="558"/>
      <c r="T982" s="558"/>
      <c r="U982" s="558"/>
      <c r="V982" s="558"/>
    </row>
    <row r="983" customFormat="false" ht="15.75" hidden="false" customHeight="false" outlineLevel="1" collapsed="false">
      <c r="A983" s="781"/>
      <c r="B983" s="752"/>
      <c r="C983" s="583"/>
      <c r="D983" s="540"/>
      <c r="E983" s="541" t="s">
        <v>1149</v>
      </c>
      <c r="F983" s="607" t="s">
        <v>1064</v>
      </c>
      <c r="G983" s="540"/>
      <c r="H983" s="522" t="s">
        <v>1065</v>
      </c>
      <c r="I983" s="607"/>
      <c r="J983" s="601"/>
      <c r="K983" s="522"/>
      <c r="L983" s="541"/>
      <c r="M983" s="554"/>
      <c r="N983" s="701"/>
      <c r="O983" s="557"/>
      <c r="P983" s="556"/>
      <c r="Q983" s="550"/>
      <c r="R983" s="558" t="n">
        <f aca="false">SUM(S983,T983,U983,V983)</f>
        <v>0</v>
      </c>
      <c r="S983" s="558"/>
      <c r="T983" s="558"/>
      <c r="U983" s="558"/>
      <c r="V983" s="558"/>
    </row>
    <row r="984" s="196" customFormat="true" ht="15.75" hidden="false" customHeight="false" outlineLevel="1" collapsed="false">
      <c r="A984" s="552"/>
      <c r="B984" s="553"/>
      <c r="C984" s="583"/>
      <c r="D984" s="540"/>
      <c r="E984" s="541" t="s">
        <v>1149</v>
      </c>
      <c r="F984" s="541" t="s">
        <v>1064</v>
      </c>
      <c r="G984" s="540"/>
      <c r="H984" s="522" t="s">
        <v>1065</v>
      </c>
      <c r="I984" s="776"/>
      <c r="J984" s="776"/>
      <c r="K984" s="776"/>
      <c r="L984" s="541"/>
      <c r="M984" s="554"/>
      <c r="N984" s="701"/>
      <c r="O984" s="557"/>
      <c r="P984" s="556"/>
      <c r="Q984" s="550"/>
      <c r="R984" s="558" t="n">
        <f aca="false">SUM(S984,T984,U984,V984)</f>
        <v>0</v>
      </c>
      <c r="S984" s="558"/>
      <c r="T984" s="558"/>
      <c r="U984" s="558"/>
      <c r="V984" s="558"/>
      <c r="AC984" s="303"/>
      <c r="AD984" s="474"/>
    </row>
    <row r="985" customFormat="false" ht="15.75" hidden="false" customHeight="false" outlineLevel="1" collapsed="false">
      <c r="A985" s="552"/>
      <c r="B985" s="553"/>
      <c r="C985" s="583"/>
      <c r="D985" s="540"/>
      <c r="E985" s="541" t="s">
        <v>1149</v>
      </c>
      <c r="F985" s="541" t="s">
        <v>1064</v>
      </c>
      <c r="G985" s="540"/>
      <c r="H985" s="522" t="s">
        <v>1065</v>
      </c>
      <c r="I985" s="776"/>
      <c r="J985" s="776"/>
      <c r="K985" s="776"/>
      <c r="L985" s="541"/>
      <c r="M985" s="554"/>
      <c r="N985" s="701"/>
      <c r="O985" s="557"/>
      <c r="P985" s="556"/>
      <c r="Q985" s="550"/>
      <c r="R985" s="558" t="n">
        <f aca="false">SUM(S985,T985,U985,V985)</f>
        <v>0</v>
      </c>
      <c r="S985" s="558"/>
      <c r="T985" s="558"/>
      <c r="U985" s="558"/>
      <c r="V985" s="558"/>
    </row>
    <row r="986" s="196" customFormat="true" ht="15.75" hidden="false" customHeight="false" outlineLevel="1" collapsed="false">
      <c r="A986" s="552"/>
      <c r="B986" s="553"/>
      <c r="C986" s="583"/>
      <c r="D986" s="540"/>
      <c r="E986" s="541" t="s">
        <v>1149</v>
      </c>
      <c r="F986" s="541" t="s">
        <v>1064</v>
      </c>
      <c r="G986" s="540"/>
      <c r="H986" s="522" t="s">
        <v>1065</v>
      </c>
      <c r="I986" s="776"/>
      <c r="J986" s="776"/>
      <c r="K986" s="776"/>
      <c r="L986" s="541"/>
      <c r="M986" s="554"/>
      <c r="N986" s="701"/>
      <c r="O986" s="557"/>
      <c r="P986" s="556"/>
      <c r="Q986" s="550"/>
      <c r="R986" s="558" t="n">
        <f aca="false">SUM(S986,T986,U986,V986)</f>
        <v>0</v>
      </c>
      <c r="S986" s="558"/>
      <c r="T986" s="558"/>
      <c r="U986" s="558"/>
      <c r="V986" s="558"/>
      <c r="AC986" s="303"/>
      <c r="AD986" s="474"/>
    </row>
    <row r="987" customFormat="false" ht="15.75" hidden="false" customHeight="false" outlineLevel="1" collapsed="false">
      <c r="A987" s="552"/>
      <c r="B987" s="553"/>
      <c r="C987" s="583"/>
      <c r="D987" s="540"/>
      <c r="E987" s="541" t="s">
        <v>1149</v>
      </c>
      <c r="F987" s="541" t="s">
        <v>1064</v>
      </c>
      <c r="G987" s="540"/>
      <c r="H987" s="522" t="s">
        <v>1065</v>
      </c>
      <c r="I987" s="776"/>
      <c r="J987" s="776"/>
      <c r="K987" s="776"/>
      <c r="L987" s="541"/>
      <c r="M987" s="554"/>
      <c r="N987" s="701"/>
      <c r="O987" s="557"/>
      <c r="P987" s="556"/>
      <c r="Q987" s="550"/>
      <c r="R987" s="558" t="n">
        <f aca="false">SUM(S987,T987,U987,V987)</f>
        <v>0</v>
      </c>
      <c r="S987" s="558"/>
      <c r="T987" s="558"/>
      <c r="U987" s="558"/>
      <c r="V987" s="558"/>
    </row>
    <row r="988" customFormat="false" ht="15.75" hidden="false" customHeight="false" outlineLevel="1" collapsed="false">
      <c r="A988" s="552"/>
      <c r="B988" s="830"/>
      <c r="C988" s="583"/>
      <c r="D988" s="540"/>
      <c r="E988" s="541" t="s">
        <v>1149</v>
      </c>
      <c r="F988" s="541" t="s">
        <v>1064</v>
      </c>
      <c r="G988" s="540"/>
      <c r="H988" s="522" t="s">
        <v>1065</v>
      </c>
      <c r="I988" s="541"/>
      <c r="J988" s="541"/>
      <c r="K988" s="541"/>
      <c r="L988" s="541"/>
      <c r="M988" s="554"/>
      <c r="N988" s="701"/>
      <c r="O988" s="557"/>
      <c r="P988" s="556"/>
      <c r="Q988" s="550"/>
      <c r="R988" s="558" t="n">
        <f aca="false">SUM(S988,T988,U988,V988)</f>
        <v>0</v>
      </c>
      <c r="S988" s="558"/>
      <c r="T988" s="558"/>
      <c r="U988" s="558"/>
      <c r="V988" s="558"/>
    </row>
    <row r="989" customFormat="false" ht="15.75" hidden="false" customHeight="false" outlineLevel="1" collapsed="false">
      <c r="A989" s="552"/>
      <c r="B989" s="830"/>
      <c r="C989" s="583"/>
      <c r="D989" s="540"/>
      <c r="E989" s="541" t="s">
        <v>1149</v>
      </c>
      <c r="F989" s="541" t="s">
        <v>1064</v>
      </c>
      <c r="G989" s="540"/>
      <c r="H989" s="522" t="s">
        <v>1065</v>
      </c>
      <c r="I989" s="541"/>
      <c r="J989" s="541"/>
      <c r="K989" s="541"/>
      <c r="L989" s="541"/>
      <c r="M989" s="554"/>
      <c r="N989" s="701"/>
      <c r="O989" s="557"/>
      <c r="P989" s="556"/>
      <c r="Q989" s="550"/>
      <c r="R989" s="558" t="n">
        <f aca="false">SUM(S989,T989,U989,V989)</f>
        <v>0</v>
      </c>
      <c r="S989" s="558"/>
      <c r="T989" s="558"/>
      <c r="U989" s="558"/>
      <c r="V989" s="558"/>
    </row>
    <row r="990" customFormat="false" ht="15.75" hidden="false" customHeight="false" outlineLevel="1" collapsed="false">
      <c r="A990" s="552"/>
      <c r="B990" s="830"/>
      <c r="C990" s="583"/>
      <c r="D990" s="540"/>
      <c r="E990" s="541" t="s">
        <v>1149</v>
      </c>
      <c r="F990" s="541" t="s">
        <v>1064</v>
      </c>
      <c r="G990" s="540"/>
      <c r="H990" s="522" t="s">
        <v>1065</v>
      </c>
      <c r="I990" s="541"/>
      <c r="J990" s="541"/>
      <c r="K990" s="541"/>
      <c r="L990" s="541"/>
      <c r="M990" s="554"/>
      <c r="N990" s="701"/>
      <c r="O990" s="557"/>
      <c r="P990" s="556"/>
      <c r="Q990" s="550"/>
      <c r="R990" s="558" t="n">
        <f aca="false">SUM(S990,T990,U990,V990)</f>
        <v>0</v>
      </c>
      <c r="S990" s="558"/>
      <c r="T990" s="558"/>
      <c r="U990" s="558"/>
      <c r="V990" s="558"/>
    </row>
    <row r="991" customFormat="false" ht="15.75" hidden="false" customHeight="false" outlineLevel="1" collapsed="false">
      <c r="A991" s="552"/>
      <c r="B991" s="830"/>
      <c r="C991" s="583"/>
      <c r="D991" s="540"/>
      <c r="E991" s="541" t="s">
        <v>1149</v>
      </c>
      <c r="F991" s="541" t="s">
        <v>1064</v>
      </c>
      <c r="G991" s="540"/>
      <c r="H991" s="522" t="s">
        <v>1065</v>
      </c>
      <c r="I991" s="541"/>
      <c r="J991" s="541"/>
      <c r="K991" s="541"/>
      <c r="L991" s="541"/>
      <c r="M991" s="554"/>
      <c r="N991" s="701"/>
      <c r="O991" s="557"/>
      <c r="P991" s="556"/>
      <c r="Q991" s="550"/>
      <c r="R991" s="558" t="n">
        <f aca="false">SUM(S991,T991,U991,V991)</f>
        <v>0</v>
      </c>
      <c r="S991" s="558"/>
      <c r="T991" s="558"/>
      <c r="U991" s="558"/>
      <c r="V991" s="558"/>
    </row>
    <row r="992" customFormat="false" ht="15.75" hidden="false" customHeight="false" outlineLevel="1" collapsed="false">
      <c r="A992" s="552"/>
      <c r="B992" s="830"/>
      <c r="C992" s="583"/>
      <c r="D992" s="540"/>
      <c r="E992" s="541" t="s">
        <v>1149</v>
      </c>
      <c r="F992" s="541" t="s">
        <v>1064</v>
      </c>
      <c r="G992" s="540"/>
      <c r="H992" s="522" t="s">
        <v>1065</v>
      </c>
      <c r="I992" s="541"/>
      <c r="J992" s="541"/>
      <c r="K992" s="541"/>
      <c r="L992" s="541"/>
      <c r="M992" s="554"/>
      <c r="N992" s="701"/>
      <c r="O992" s="557"/>
      <c r="P992" s="556"/>
      <c r="Q992" s="550"/>
      <c r="R992" s="558" t="n">
        <f aca="false">SUM(S992,T992,U992,V992)</f>
        <v>0</v>
      </c>
      <c r="S992" s="558"/>
      <c r="T992" s="558"/>
      <c r="U992" s="558"/>
      <c r="V992" s="558"/>
    </row>
    <row r="993" customFormat="false" ht="15.75" hidden="false" customHeight="false" outlineLevel="1" collapsed="false">
      <c r="A993" s="552"/>
      <c r="B993" s="830"/>
      <c r="C993" s="583"/>
      <c r="D993" s="540"/>
      <c r="E993" s="541" t="s">
        <v>1149</v>
      </c>
      <c r="F993" s="541" t="s">
        <v>1064</v>
      </c>
      <c r="G993" s="540"/>
      <c r="H993" s="522" t="s">
        <v>1065</v>
      </c>
      <c r="I993" s="541"/>
      <c r="J993" s="541"/>
      <c r="K993" s="541"/>
      <c r="L993" s="541"/>
      <c r="M993" s="554"/>
      <c r="N993" s="701"/>
      <c r="O993" s="557"/>
      <c r="P993" s="556"/>
      <c r="Q993" s="550"/>
      <c r="R993" s="558" t="n">
        <f aca="false">SUM(S993,T993,U993,V993)</f>
        <v>0</v>
      </c>
      <c r="S993" s="558"/>
      <c r="T993" s="558"/>
      <c r="U993" s="558"/>
      <c r="V993" s="558"/>
    </row>
    <row r="994" customFormat="false" ht="15.75" hidden="false" customHeight="false" outlineLevel="1" collapsed="false">
      <c r="A994" s="552"/>
      <c r="B994" s="830"/>
      <c r="C994" s="583"/>
      <c r="D994" s="540"/>
      <c r="E994" s="541" t="s">
        <v>1149</v>
      </c>
      <c r="F994" s="541" t="s">
        <v>1064</v>
      </c>
      <c r="G994" s="540"/>
      <c r="H994" s="522" t="s">
        <v>1065</v>
      </c>
      <c r="I994" s="541"/>
      <c r="J994" s="541"/>
      <c r="K994" s="541"/>
      <c r="L994" s="541"/>
      <c r="M994" s="554"/>
      <c r="N994" s="701"/>
      <c r="O994" s="557"/>
      <c r="P994" s="556"/>
      <c r="Q994" s="550"/>
      <c r="R994" s="558" t="n">
        <f aca="false">SUM(S994,T994,U994,V994)</f>
        <v>0</v>
      </c>
      <c r="S994" s="558"/>
      <c r="T994" s="558"/>
      <c r="U994" s="558"/>
      <c r="V994" s="558"/>
    </row>
    <row r="995" customFormat="false" ht="15.75" hidden="false" customHeight="false" outlineLevel="1" collapsed="false">
      <c r="A995" s="552"/>
      <c r="B995" s="830"/>
      <c r="C995" s="583"/>
      <c r="D995" s="540"/>
      <c r="E995" s="541" t="s">
        <v>1149</v>
      </c>
      <c r="F995" s="541" t="s">
        <v>1064</v>
      </c>
      <c r="G995" s="540"/>
      <c r="H995" s="522" t="s">
        <v>1065</v>
      </c>
      <c r="I995" s="541"/>
      <c r="J995" s="541"/>
      <c r="K995" s="541"/>
      <c r="L995" s="541"/>
      <c r="M995" s="554"/>
      <c r="N995" s="701"/>
      <c r="O995" s="557"/>
      <c r="P995" s="556"/>
      <c r="Q995" s="550"/>
      <c r="R995" s="558" t="n">
        <f aca="false">SUM(S995,T995,U995,V995)</f>
        <v>0</v>
      </c>
      <c r="S995" s="558"/>
      <c r="T995" s="558"/>
      <c r="U995" s="558"/>
      <c r="V995" s="558"/>
    </row>
    <row r="996" customFormat="false" ht="15.75" hidden="false" customHeight="false" outlineLevel="1" collapsed="false">
      <c r="A996" s="552"/>
      <c r="B996" s="830"/>
      <c r="C996" s="583"/>
      <c r="D996" s="540"/>
      <c r="E996" s="541" t="s">
        <v>1149</v>
      </c>
      <c r="F996" s="541" t="s">
        <v>1064</v>
      </c>
      <c r="G996" s="540"/>
      <c r="H996" s="522" t="s">
        <v>1065</v>
      </c>
      <c r="I996" s="541"/>
      <c r="J996" s="541"/>
      <c r="K996" s="541"/>
      <c r="L996" s="541"/>
      <c r="M996" s="554"/>
      <c r="N996" s="701"/>
      <c r="O996" s="557"/>
      <c r="P996" s="556"/>
      <c r="Q996" s="550"/>
      <c r="R996" s="558" t="n">
        <f aca="false">SUM(S996,T996,U996,V996)</f>
        <v>0</v>
      </c>
      <c r="S996" s="558"/>
      <c r="T996" s="558"/>
      <c r="U996" s="558"/>
      <c r="V996" s="558"/>
    </row>
    <row r="997" customFormat="false" ht="15.75" hidden="false" customHeight="false" outlineLevel="1" collapsed="false">
      <c r="A997" s="552"/>
      <c r="B997" s="830"/>
      <c r="C997" s="583"/>
      <c r="D997" s="540"/>
      <c r="E997" s="541" t="s">
        <v>1149</v>
      </c>
      <c r="F997" s="541" t="s">
        <v>1064</v>
      </c>
      <c r="G997" s="540"/>
      <c r="H997" s="522" t="s">
        <v>1065</v>
      </c>
      <c r="I997" s="541"/>
      <c r="J997" s="541"/>
      <c r="K997" s="541"/>
      <c r="L997" s="541"/>
      <c r="M997" s="554"/>
      <c r="N997" s="701"/>
      <c r="O997" s="557"/>
      <c r="P997" s="556"/>
      <c r="Q997" s="550"/>
      <c r="R997" s="558" t="n">
        <f aca="false">SUM(S997,T997,U997,V997)</f>
        <v>0</v>
      </c>
      <c r="S997" s="558"/>
      <c r="T997" s="558"/>
      <c r="U997" s="558"/>
      <c r="V997" s="558"/>
    </row>
    <row r="998" customFormat="false" ht="15.75" hidden="false" customHeight="false" outlineLevel="1" collapsed="false">
      <c r="A998" s="552"/>
      <c r="B998" s="830"/>
      <c r="C998" s="583"/>
      <c r="D998" s="540"/>
      <c r="E998" s="541" t="s">
        <v>1149</v>
      </c>
      <c r="F998" s="541" t="s">
        <v>1064</v>
      </c>
      <c r="G998" s="540"/>
      <c r="H998" s="522" t="s">
        <v>1065</v>
      </c>
      <c r="I998" s="541"/>
      <c r="J998" s="541"/>
      <c r="K998" s="541"/>
      <c r="L998" s="541"/>
      <c r="M998" s="554"/>
      <c r="N998" s="701"/>
      <c r="O998" s="557"/>
      <c r="P998" s="556"/>
      <c r="Q998" s="550"/>
      <c r="R998" s="558" t="n">
        <f aca="false">SUM(S998,T998,U998,V998)</f>
        <v>0</v>
      </c>
      <c r="S998" s="558"/>
      <c r="T998" s="558"/>
      <c r="U998" s="558"/>
      <c r="V998" s="558"/>
    </row>
    <row r="999" customFormat="false" ht="15.75" hidden="false" customHeight="false" outlineLevel="1" collapsed="false">
      <c r="A999" s="552"/>
      <c r="B999" s="755"/>
      <c r="C999" s="583"/>
      <c r="D999" s="540"/>
      <c r="E999" s="541" t="s">
        <v>1149</v>
      </c>
      <c r="F999" s="541" t="s">
        <v>1064</v>
      </c>
      <c r="G999" s="540"/>
      <c r="H999" s="522" t="s">
        <v>1065</v>
      </c>
      <c r="I999" s="541"/>
      <c r="J999" s="541"/>
      <c r="K999" s="541"/>
      <c r="L999" s="541"/>
      <c r="M999" s="554"/>
      <c r="N999" s="701"/>
      <c r="O999" s="557"/>
      <c r="P999" s="556"/>
      <c r="Q999" s="550"/>
      <c r="R999" s="558" t="n">
        <f aca="false">SUM(S999,T999,U999,V999)</f>
        <v>0</v>
      </c>
      <c r="S999" s="558"/>
      <c r="T999" s="558"/>
      <c r="U999" s="558"/>
      <c r="V999" s="558"/>
    </row>
    <row r="1000" customFormat="false" ht="15.75" hidden="false" customHeight="false" outlineLevel="1" collapsed="false">
      <c r="A1000" s="552"/>
      <c r="B1000" s="755"/>
      <c r="C1000" s="583"/>
      <c r="D1000" s="540"/>
      <c r="E1000" s="541" t="s">
        <v>1149</v>
      </c>
      <c r="F1000" s="541" t="s">
        <v>1064</v>
      </c>
      <c r="G1000" s="540"/>
      <c r="H1000" s="522" t="s">
        <v>1065</v>
      </c>
      <c r="I1000" s="541"/>
      <c r="J1000" s="541"/>
      <c r="K1000" s="541"/>
      <c r="L1000" s="541"/>
      <c r="M1000" s="554"/>
      <c r="N1000" s="701"/>
      <c r="O1000" s="557"/>
      <c r="P1000" s="556"/>
      <c r="Q1000" s="550"/>
      <c r="R1000" s="558" t="n">
        <f aca="false">SUM(S1000,T1000,U1000,V1000)</f>
        <v>0</v>
      </c>
      <c r="S1000" s="558"/>
      <c r="T1000" s="558"/>
      <c r="U1000" s="558"/>
      <c r="V1000" s="558"/>
    </row>
    <row r="1001" customFormat="false" ht="15.75" hidden="false" customHeight="false" outlineLevel="1" collapsed="false">
      <c r="A1001" s="552"/>
      <c r="B1001" s="755"/>
      <c r="C1001" s="583"/>
      <c r="D1001" s="540"/>
      <c r="E1001" s="541" t="s">
        <v>1149</v>
      </c>
      <c r="F1001" s="541" t="s">
        <v>1064</v>
      </c>
      <c r="G1001" s="540"/>
      <c r="H1001" s="522" t="s">
        <v>1065</v>
      </c>
      <c r="I1001" s="541"/>
      <c r="J1001" s="541"/>
      <c r="K1001" s="541"/>
      <c r="L1001" s="541"/>
      <c r="M1001" s="554"/>
      <c r="N1001" s="701"/>
      <c r="O1001" s="557"/>
      <c r="P1001" s="556"/>
      <c r="Q1001" s="550"/>
      <c r="R1001" s="558" t="n">
        <f aca="false">SUM(S1001,T1001,U1001,V1001)</f>
        <v>0</v>
      </c>
      <c r="S1001" s="558"/>
      <c r="T1001" s="558"/>
      <c r="U1001" s="558"/>
      <c r="V1001" s="558"/>
    </row>
    <row r="1002" customFormat="false" ht="15.75" hidden="false" customHeight="false" outlineLevel="1" collapsed="false">
      <c r="A1002" s="552"/>
      <c r="B1002" s="553"/>
      <c r="C1002" s="583"/>
      <c r="D1002" s="540"/>
      <c r="E1002" s="541" t="s">
        <v>1149</v>
      </c>
      <c r="F1002" s="541" t="s">
        <v>1064</v>
      </c>
      <c r="G1002" s="540"/>
      <c r="H1002" s="522" t="s">
        <v>1065</v>
      </c>
      <c r="I1002" s="776"/>
      <c r="J1002" s="776"/>
      <c r="K1002" s="776"/>
      <c r="L1002" s="541"/>
      <c r="M1002" s="554"/>
      <c r="N1002" s="701"/>
      <c r="O1002" s="557"/>
      <c r="P1002" s="556"/>
      <c r="Q1002" s="550"/>
      <c r="R1002" s="558" t="n">
        <f aca="false">SUM(S1002,T1002,U1002,V1002)</f>
        <v>0</v>
      </c>
      <c r="S1002" s="558"/>
      <c r="T1002" s="558"/>
      <c r="U1002" s="558"/>
      <c r="V1002" s="558"/>
    </row>
    <row r="1003" customFormat="false" ht="15.75" hidden="false" customHeight="false" outlineLevel="1" collapsed="false">
      <c r="A1003" s="552"/>
      <c r="B1003" s="830"/>
      <c r="C1003" s="583"/>
      <c r="D1003" s="540"/>
      <c r="E1003" s="541" t="s">
        <v>1149</v>
      </c>
      <c r="F1003" s="541" t="s">
        <v>1064</v>
      </c>
      <c r="G1003" s="540"/>
      <c r="H1003" s="522" t="s">
        <v>1065</v>
      </c>
      <c r="I1003" s="541"/>
      <c r="J1003" s="541"/>
      <c r="K1003" s="541"/>
      <c r="L1003" s="541"/>
      <c r="M1003" s="554"/>
      <c r="N1003" s="701"/>
      <c r="O1003" s="557"/>
      <c r="P1003" s="556"/>
      <c r="Q1003" s="550"/>
      <c r="R1003" s="558" t="n">
        <f aca="false">SUM(S1003,T1003,U1003,V1003)</f>
        <v>0</v>
      </c>
      <c r="S1003" s="558"/>
      <c r="T1003" s="558"/>
      <c r="U1003" s="558"/>
      <c r="V1003" s="558"/>
    </row>
    <row r="1004" customFormat="false" ht="15.75" hidden="false" customHeight="false" outlineLevel="1" collapsed="false">
      <c r="A1004" s="552"/>
      <c r="B1004" s="830"/>
      <c r="C1004" s="583"/>
      <c r="D1004" s="540"/>
      <c r="E1004" s="541" t="s">
        <v>1149</v>
      </c>
      <c r="F1004" s="541" t="s">
        <v>1064</v>
      </c>
      <c r="G1004" s="540"/>
      <c r="H1004" s="522" t="s">
        <v>1065</v>
      </c>
      <c r="I1004" s="541"/>
      <c r="J1004" s="541"/>
      <c r="K1004" s="541"/>
      <c r="L1004" s="541"/>
      <c r="M1004" s="554"/>
      <c r="N1004" s="701"/>
      <c r="O1004" s="557"/>
      <c r="P1004" s="556"/>
      <c r="Q1004" s="550"/>
      <c r="R1004" s="558" t="n">
        <f aca="false">SUM(S1004,T1004,U1004,V1004)</f>
        <v>0</v>
      </c>
      <c r="S1004" s="558"/>
      <c r="T1004" s="558"/>
      <c r="U1004" s="558"/>
      <c r="V1004" s="558"/>
    </row>
    <row r="1005" customFormat="false" ht="15.75" hidden="false" customHeight="false" outlineLevel="1" collapsed="false">
      <c r="A1005" s="552"/>
      <c r="B1005" s="830"/>
      <c r="C1005" s="583"/>
      <c r="D1005" s="540"/>
      <c r="E1005" s="541" t="s">
        <v>1149</v>
      </c>
      <c r="F1005" s="541" t="s">
        <v>1064</v>
      </c>
      <c r="G1005" s="540"/>
      <c r="H1005" s="522" t="s">
        <v>1065</v>
      </c>
      <c r="I1005" s="541"/>
      <c r="J1005" s="541"/>
      <c r="K1005" s="541"/>
      <c r="L1005" s="541"/>
      <c r="M1005" s="554"/>
      <c r="N1005" s="701"/>
      <c r="O1005" s="557"/>
      <c r="P1005" s="556"/>
      <c r="Q1005" s="550"/>
      <c r="R1005" s="558" t="n">
        <f aca="false">SUM(S1005,T1005,U1005,V1005)</f>
        <v>0</v>
      </c>
      <c r="S1005" s="558"/>
      <c r="T1005" s="558"/>
      <c r="U1005" s="558"/>
      <c r="V1005" s="558"/>
    </row>
    <row r="1006" customFormat="false" ht="15.75" hidden="false" customHeight="false" outlineLevel="1" collapsed="false">
      <c r="A1006" s="552"/>
      <c r="B1006" s="830"/>
      <c r="C1006" s="583"/>
      <c r="D1006" s="540"/>
      <c r="E1006" s="541" t="s">
        <v>1149</v>
      </c>
      <c r="F1006" s="541" t="s">
        <v>1064</v>
      </c>
      <c r="G1006" s="540"/>
      <c r="H1006" s="522" t="s">
        <v>1065</v>
      </c>
      <c r="I1006" s="541"/>
      <c r="J1006" s="541"/>
      <c r="K1006" s="541"/>
      <c r="L1006" s="541"/>
      <c r="M1006" s="554"/>
      <c r="N1006" s="701"/>
      <c r="O1006" s="557"/>
      <c r="P1006" s="556"/>
      <c r="Q1006" s="550"/>
      <c r="R1006" s="558" t="n">
        <f aca="false">SUM(S1006,T1006,U1006,V1006)</f>
        <v>0</v>
      </c>
      <c r="S1006" s="558"/>
      <c r="T1006" s="558"/>
      <c r="U1006" s="558"/>
      <c r="V1006" s="558"/>
    </row>
    <row r="1007" customFormat="false" ht="15.75" hidden="false" customHeight="false" outlineLevel="1" collapsed="false">
      <c r="A1007" s="552"/>
      <c r="B1007" s="830"/>
      <c r="C1007" s="583"/>
      <c r="D1007" s="540"/>
      <c r="E1007" s="541" t="s">
        <v>1149</v>
      </c>
      <c r="F1007" s="541" t="s">
        <v>1064</v>
      </c>
      <c r="G1007" s="540"/>
      <c r="H1007" s="522" t="s">
        <v>1065</v>
      </c>
      <c r="I1007" s="541"/>
      <c r="J1007" s="541"/>
      <c r="K1007" s="541"/>
      <c r="L1007" s="541"/>
      <c r="M1007" s="554"/>
      <c r="N1007" s="701"/>
      <c r="O1007" s="557"/>
      <c r="P1007" s="556"/>
      <c r="Q1007" s="550"/>
      <c r="R1007" s="558" t="n">
        <f aca="false">SUM(S1007,T1007,U1007,V1007)</f>
        <v>0</v>
      </c>
      <c r="S1007" s="558"/>
      <c r="T1007" s="558"/>
      <c r="U1007" s="558"/>
      <c r="V1007" s="558"/>
    </row>
    <row r="1008" customFormat="false" ht="15.75" hidden="false" customHeight="false" outlineLevel="1" collapsed="false">
      <c r="A1008" s="552"/>
      <c r="B1008" s="830"/>
      <c r="C1008" s="583"/>
      <c r="D1008" s="540"/>
      <c r="E1008" s="541" t="s">
        <v>1149</v>
      </c>
      <c r="F1008" s="541" t="s">
        <v>1064</v>
      </c>
      <c r="G1008" s="540"/>
      <c r="H1008" s="522" t="s">
        <v>1065</v>
      </c>
      <c r="I1008" s="541"/>
      <c r="J1008" s="541"/>
      <c r="K1008" s="541"/>
      <c r="L1008" s="541"/>
      <c r="M1008" s="554"/>
      <c r="N1008" s="701"/>
      <c r="O1008" s="557"/>
      <c r="P1008" s="556"/>
      <c r="Q1008" s="550"/>
      <c r="R1008" s="558" t="n">
        <f aca="false">SUM(S1008,T1008,U1008,V1008)</f>
        <v>0</v>
      </c>
      <c r="S1008" s="558"/>
      <c r="T1008" s="558"/>
      <c r="U1008" s="558"/>
      <c r="V1008" s="558"/>
    </row>
    <row r="1009" customFormat="false" ht="15.75" hidden="false" customHeight="false" outlineLevel="1" collapsed="false">
      <c r="A1009" s="552"/>
      <c r="B1009" s="830"/>
      <c r="C1009" s="583"/>
      <c r="D1009" s="540"/>
      <c r="E1009" s="541" t="s">
        <v>1149</v>
      </c>
      <c r="F1009" s="541" t="s">
        <v>1064</v>
      </c>
      <c r="G1009" s="540"/>
      <c r="H1009" s="522" t="s">
        <v>1065</v>
      </c>
      <c r="I1009" s="541"/>
      <c r="J1009" s="541"/>
      <c r="K1009" s="541"/>
      <c r="L1009" s="541"/>
      <c r="M1009" s="554"/>
      <c r="N1009" s="701"/>
      <c r="O1009" s="557"/>
      <c r="P1009" s="556"/>
      <c r="Q1009" s="550"/>
      <c r="R1009" s="558" t="n">
        <f aca="false">SUM(S1009,T1009,U1009,V1009)</f>
        <v>0</v>
      </c>
      <c r="S1009" s="558"/>
      <c r="T1009" s="558"/>
      <c r="U1009" s="558"/>
      <c r="V1009" s="558"/>
    </row>
    <row r="1010" customFormat="false" ht="15.75" hidden="false" customHeight="false" outlineLevel="1" collapsed="false">
      <c r="A1010" s="552"/>
      <c r="B1010" s="830"/>
      <c r="C1010" s="583"/>
      <c r="D1010" s="540"/>
      <c r="E1010" s="541" t="s">
        <v>1149</v>
      </c>
      <c r="F1010" s="541" t="s">
        <v>1064</v>
      </c>
      <c r="G1010" s="540"/>
      <c r="H1010" s="522" t="s">
        <v>1065</v>
      </c>
      <c r="I1010" s="541"/>
      <c r="J1010" s="541"/>
      <c r="K1010" s="541"/>
      <c r="L1010" s="541"/>
      <c r="M1010" s="554"/>
      <c r="N1010" s="701"/>
      <c r="O1010" s="557"/>
      <c r="P1010" s="556"/>
      <c r="Q1010" s="550"/>
      <c r="R1010" s="558" t="n">
        <f aca="false">SUM(S1010,T1010,U1010,V1010)</f>
        <v>0</v>
      </c>
      <c r="S1010" s="558"/>
      <c r="T1010" s="558"/>
      <c r="U1010" s="558"/>
      <c r="V1010" s="558"/>
    </row>
    <row r="1011" customFormat="false" ht="15.75" hidden="false" customHeight="false" outlineLevel="1" collapsed="false">
      <c r="A1011" s="552"/>
      <c r="B1011" s="830"/>
      <c r="C1011" s="583"/>
      <c r="D1011" s="540"/>
      <c r="E1011" s="541" t="s">
        <v>1149</v>
      </c>
      <c r="F1011" s="541" t="s">
        <v>1064</v>
      </c>
      <c r="G1011" s="540"/>
      <c r="H1011" s="522" t="s">
        <v>1065</v>
      </c>
      <c r="I1011" s="541"/>
      <c r="J1011" s="541"/>
      <c r="K1011" s="541"/>
      <c r="L1011" s="541"/>
      <c r="M1011" s="554"/>
      <c r="N1011" s="701"/>
      <c r="O1011" s="557"/>
      <c r="P1011" s="556"/>
      <c r="Q1011" s="550"/>
      <c r="R1011" s="558" t="n">
        <f aca="false">SUM(S1011,T1011,U1011,V1011)</f>
        <v>0</v>
      </c>
      <c r="S1011" s="558"/>
      <c r="T1011" s="558"/>
      <c r="U1011" s="558"/>
      <c r="V1011" s="558"/>
    </row>
    <row r="1012" customFormat="false" ht="15.75" hidden="false" customHeight="false" outlineLevel="1" collapsed="false">
      <c r="A1012" s="552"/>
      <c r="B1012" s="830"/>
      <c r="C1012" s="583"/>
      <c r="D1012" s="540"/>
      <c r="E1012" s="541" t="s">
        <v>1149</v>
      </c>
      <c r="F1012" s="541" t="s">
        <v>1064</v>
      </c>
      <c r="G1012" s="540"/>
      <c r="H1012" s="522" t="s">
        <v>1065</v>
      </c>
      <c r="I1012" s="541"/>
      <c r="J1012" s="541"/>
      <c r="K1012" s="541"/>
      <c r="L1012" s="541"/>
      <c r="M1012" s="554"/>
      <c r="N1012" s="701"/>
      <c r="O1012" s="557"/>
      <c r="P1012" s="556"/>
      <c r="Q1012" s="550"/>
      <c r="R1012" s="558" t="n">
        <f aca="false">SUM(S1012,T1012,U1012,V1012)</f>
        <v>0</v>
      </c>
      <c r="S1012" s="558"/>
      <c r="T1012" s="558"/>
      <c r="U1012" s="558"/>
      <c r="V1012" s="558"/>
    </row>
    <row r="1013" customFormat="false" ht="15.75" hidden="false" customHeight="false" outlineLevel="1" collapsed="false">
      <c r="A1013" s="552"/>
      <c r="B1013" s="830"/>
      <c r="C1013" s="583"/>
      <c r="D1013" s="540"/>
      <c r="E1013" s="541" t="s">
        <v>1149</v>
      </c>
      <c r="F1013" s="541" t="s">
        <v>1064</v>
      </c>
      <c r="G1013" s="540"/>
      <c r="H1013" s="522" t="s">
        <v>1065</v>
      </c>
      <c r="I1013" s="541"/>
      <c r="J1013" s="541"/>
      <c r="K1013" s="541"/>
      <c r="L1013" s="541"/>
      <c r="M1013" s="554"/>
      <c r="N1013" s="701"/>
      <c r="O1013" s="557"/>
      <c r="P1013" s="556"/>
      <c r="Q1013" s="550"/>
      <c r="R1013" s="558" t="n">
        <f aca="false">SUM(S1013,T1013,U1013,V1013)</f>
        <v>0</v>
      </c>
      <c r="S1013" s="558"/>
      <c r="T1013" s="558"/>
      <c r="U1013" s="558"/>
      <c r="V1013" s="558"/>
    </row>
    <row r="1014" customFormat="false" ht="15.75" hidden="false" customHeight="false" outlineLevel="1" collapsed="false">
      <c r="A1014" s="552"/>
      <c r="B1014" s="755"/>
      <c r="C1014" s="583"/>
      <c r="D1014" s="540"/>
      <c r="E1014" s="541" t="s">
        <v>1149</v>
      </c>
      <c r="F1014" s="541" t="s">
        <v>1064</v>
      </c>
      <c r="G1014" s="540"/>
      <c r="H1014" s="522" t="s">
        <v>1065</v>
      </c>
      <c r="I1014" s="541"/>
      <c r="J1014" s="541"/>
      <c r="K1014" s="541"/>
      <c r="L1014" s="541"/>
      <c r="M1014" s="554"/>
      <c r="N1014" s="701"/>
      <c r="O1014" s="557"/>
      <c r="P1014" s="556"/>
      <c r="Q1014" s="550"/>
      <c r="R1014" s="558" t="n">
        <f aca="false">SUM(S1014,T1014,U1014,V1014)</f>
        <v>0</v>
      </c>
      <c r="S1014" s="558"/>
      <c r="T1014" s="558"/>
      <c r="U1014" s="558"/>
      <c r="V1014" s="558"/>
    </row>
    <row r="1015" customFormat="false" ht="15.75" hidden="false" customHeight="false" outlineLevel="1" collapsed="false">
      <c r="A1015" s="552"/>
      <c r="B1015" s="755"/>
      <c r="C1015" s="583"/>
      <c r="D1015" s="540"/>
      <c r="E1015" s="541" t="s">
        <v>1149</v>
      </c>
      <c r="F1015" s="541" t="s">
        <v>1064</v>
      </c>
      <c r="G1015" s="540"/>
      <c r="H1015" s="522" t="s">
        <v>1065</v>
      </c>
      <c r="I1015" s="541"/>
      <c r="J1015" s="541"/>
      <c r="K1015" s="541"/>
      <c r="L1015" s="541"/>
      <c r="M1015" s="554"/>
      <c r="N1015" s="701"/>
      <c r="O1015" s="557"/>
      <c r="P1015" s="556"/>
      <c r="Q1015" s="550"/>
      <c r="R1015" s="558" t="n">
        <f aca="false">SUM(S1015,T1015,U1015,V1015)</f>
        <v>0</v>
      </c>
      <c r="S1015" s="558"/>
      <c r="T1015" s="558"/>
      <c r="U1015" s="558"/>
      <c r="V1015" s="558"/>
    </row>
    <row r="1016" customFormat="false" ht="15.75" hidden="false" customHeight="false" outlineLevel="1" collapsed="false">
      <c r="A1016" s="552"/>
      <c r="B1016" s="755"/>
      <c r="C1016" s="583"/>
      <c r="D1016" s="540"/>
      <c r="E1016" s="541" t="s">
        <v>1149</v>
      </c>
      <c r="F1016" s="541" t="s">
        <v>1064</v>
      </c>
      <c r="G1016" s="540"/>
      <c r="H1016" s="522" t="s">
        <v>1065</v>
      </c>
      <c r="I1016" s="541"/>
      <c r="J1016" s="541"/>
      <c r="K1016" s="541"/>
      <c r="L1016" s="541"/>
      <c r="M1016" s="554"/>
      <c r="N1016" s="701"/>
      <c r="O1016" s="557"/>
      <c r="P1016" s="556"/>
      <c r="Q1016" s="550"/>
      <c r="R1016" s="558" t="n">
        <f aca="false">SUM(S1016,T1016,U1016,V1016)</f>
        <v>0</v>
      </c>
      <c r="S1016" s="558"/>
      <c r="T1016" s="558"/>
      <c r="U1016" s="558"/>
      <c r="V1016" s="558"/>
    </row>
    <row r="1017" customFormat="false" ht="15.75" hidden="false" customHeight="false" outlineLevel="1" collapsed="false">
      <c r="A1017" s="552"/>
      <c r="B1017" s="830"/>
      <c r="C1017" s="583"/>
      <c r="D1017" s="540"/>
      <c r="E1017" s="541" t="s">
        <v>1149</v>
      </c>
      <c r="F1017" s="541" t="s">
        <v>1064</v>
      </c>
      <c r="G1017" s="540"/>
      <c r="H1017" s="522" t="s">
        <v>1065</v>
      </c>
      <c r="I1017" s="541"/>
      <c r="J1017" s="541"/>
      <c r="K1017" s="541"/>
      <c r="L1017" s="541"/>
      <c r="M1017" s="554"/>
      <c r="N1017" s="701"/>
      <c r="O1017" s="557"/>
      <c r="P1017" s="556"/>
      <c r="Q1017" s="550"/>
      <c r="R1017" s="558" t="n">
        <f aca="false">SUM(S1017,T1017,U1017,V1017)</f>
        <v>0</v>
      </c>
      <c r="S1017" s="558"/>
      <c r="T1017" s="558"/>
      <c r="U1017" s="558"/>
      <c r="V1017" s="558"/>
    </row>
    <row r="1018" customFormat="false" ht="15.75" hidden="false" customHeight="false" outlineLevel="1" collapsed="false">
      <c r="A1018" s="552"/>
      <c r="B1018" s="830"/>
      <c r="C1018" s="583"/>
      <c r="D1018" s="540"/>
      <c r="E1018" s="541" t="s">
        <v>1149</v>
      </c>
      <c r="F1018" s="541" t="s">
        <v>1064</v>
      </c>
      <c r="G1018" s="540"/>
      <c r="H1018" s="522" t="s">
        <v>1065</v>
      </c>
      <c r="I1018" s="541"/>
      <c r="J1018" s="541"/>
      <c r="K1018" s="541"/>
      <c r="L1018" s="541"/>
      <c r="M1018" s="554"/>
      <c r="N1018" s="701"/>
      <c r="O1018" s="557"/>
      <c r="P1018" s="556"/>
      <c r="Q1018" s="550"/>
      <c r="R1018" s="558" t="n">
        <f aca="false">SUM(S1018,T1018,U1018,V1018)</f>
        <v>0</v>
      </c>
      <c r="S1018" s="558"/>
      <c r="T1018" s="558"/>
      <c r="U1018" s="558"/>
      <c r="V1018" s="558"/>
    </row>
    <row r="1019" customFormat="false" ht="15.75" hidden="false" customHeight="false" outlineLevel="1" collapsed="false">
      <c r="A1019" s="552"/>
      <c r="B1019" s="830"/>
      <c r="C1019" s="583"/>
      <c r="D1019" s="540"/>
      <c r="E1019" s="541" t="s">
        <v>1149</v>
      </c>
      <c r="F1019" s="541" t="s">
        <v>1064</v>
      </c>
      <c r="G1019" s="540"/>
      <c r="H1019" s="522" t="s">
        <v>1065</v>
      </c>
      <c r="I1019" s="541"/>
      <c r="J1019" s="541"/>
      <c r="K1019" s="541"/>
      <c r="L1019" s="541"/>
      <c r="M1019" s="554"/>
      <c r="N1019" s="701"/>
      <c r="O1019" s="557"/>
      <c r="P1019" s="556"/>
      <c r="Q1019" s="550"/>
      <c r="R1019" s="558" t="n">
        <f aca="false">SUM(S1019,T1019,U1019,V1019)</f>
        <v>0</v>
      </c>
      <c r="S1019" s="558"/>
      <c r="T1019" s="558"/>
      <c r="U1019" s="558"/>
      <c r="V1019" s="558"/>
    </row>
    <row r="1020" customFormat="false" ht="15.75" hidden="false" customHeight="false" outlineLevel="1" collapsed="false">
      <c r="A1020" s="552"/>
      <c r="B1020" s="755"/>
      <c r="C1020" s="583"/>
      <c r="D1020" s="540"/>
      <c r="E1020" s="541" t="s">
        <v>1149</v>
      </c>
      <c r="F1020" s="541" t="s">
        <v>1064</v>
      </c>
      <c r="G1020" s="540"/>
      <c r="H1020" s="522" t="s">
        <v>1065</v>
      </c>
      <c r="I1020" s="541"/>
      <c r="J1020" s="541"/>
      <c r="K1020" s="541"/>
      <c r="L1020" s="541"/>
      <c r="M1020" s="554"/>
      <c r="N1020" s="701"/>
      <c r="O1020" s="557"/>
      <c r="P1020" s="556"/>
      <c r="Q1020" s="550"/>
      <c r="R1020" s="558" t="n">
        <f aca="false">SUM(S1020,T1020,U1020,V1020)</f>
        <v>0</v>
      </c>
      <c r="S1020" s="558"/>
      <c r="T1020" s="558"/>
      <c r="U1020" s="558"/>
      <c r="V1020" s="558"/>
    </row>
    <row r="1021" customFormat="false" ht="15.75" hidden="false" customHeight="false" outlineLevel="1" collapsed="false">
      <c r="A1021" s="552"/>
      <c r="B1021" s="755"/>
      <c r="C1021" s="583"/>
      <c r="D1021" s="540"/>
      <c r="E1021" s="541" t="s">
        <v>1149</v>
      </c>
      <c r="F1021" s="541" t="s">
        <v>1064</v>
      </c>
      <c r="G1021" s="540"/>
      <c r="H1021" s="522" t="s">
        <v>1065</v>
      </c>
      <c r="I1021" s="541"/>
      <c r="J1021" s="541"/>
      <c r="K1021" s="541"/>
      <c r="L1021" s="541"/>
      <c r="M1021" s="554"/>
      <c r="N1021" s="701"/>
      <c r="O1021" s="557"/>
      <c r="P1021" s="556"/>
      <c r="Q1021" s="550"/>
      <c r="R1021" s="558" t="n">
        <f aca="false">SUM(S1021,T1021,U1021,V1021)</f>
        <v>0</v>
      </c>
      <c r="S1021" s="558"/>
      <c r="T1021" s="558"/>
      <c r="U1021" s="558"/>
      <c r="V1021" s="558"/>
    </row>
    <row r="1022" customFormat="false" ht="15.75" hidden="false" customHeight="false" outlineLevel="1" collapsed="false">
      <c r="A1022" s="552"/>
      <c r="B1022" s="755"/>
      <c r="C1022" s="583"/>
      <c r="D1022" s="540"/>
      <c r="E1022" s="541" t="s">
        <v>1149</v>
      </c>
      <c r="F1022" s="541" t="s">
        <v>1064</v>
      </c>
      <c r="G1022" s="540"/>
      <c r="H1022" s="522" t="s">
        <v>1065</v>
      </c>
      <c r="I1022" s="541"/>
      <c r="J1022" s="541"/>
      <c r="K1022" s="541"/>
      <c r="L1022" s="541"/>
      <c r="M1022" s="554"/>
      <c r="N1022" s="701"/>
      <c r="O1022" s="557"/>
      <c r="P1022" s="556"/>
      <c r="Q1022" s="550"/>
      <c r="R1022" s="558" t="n">
        <f aca="false">SUM(S1022,T1022,U1022,V1022)</f>
        <v>0</v>
      </c>
      <c r="S1022" s="558"/>
      <c r="T1022" s="558"/>
      <c r="U1022" s="558"/>
      <c r="V1022" s="558"/>
    </row>
    <row r="1023" customFormat="false" ht="15.75" hidden="false" customHeight="false" outlineLevel="1" collapsed="false">
      <c r="A1023" s="552"/>
      <c r="B1023" s="553"/>
      <c r="C1023" s="583"/>
      <c r="D1023" s="540"/>
      <c r="E1023" s="541" t="s">
        <v>1149</v>
      </c>
      <c r="F1023" s="541" t="s">
        <v>1064</v>
      </c>
      <c r="G1023" s="540"/>
      <c r="H1023" s="522" t="s">
        <v>1065</v>
      </c>
      <c r="I1023" s="776"/>
      <c r="J1023" s="776"/>
      <c r="K1023" s="776"/>
      <c r="L1023" s="541"/>
      <c r="M1023" s="554"/>
      <c r="N1023" s="701"/>
      <c r="O1023" s="557"/>
      <c r="P1023" s="556"/>
      <c r="Q1023" s="550"/>
      <c r="R1023" s="558" t="n">
        <f aca="false">SUM(S1023,T1023,U1023,V1023)</f>
        <v>0</v>
      </c>
      <c r="S1023" s="558"/>
      <c r="T1023" s="558"/>
      <c r="U1023" s="558"/>
      <c r="V1023" s="558"/>
    </row>
    <row r="1024" customFormat="false" ht="15.75" hidden="false" customHeight="false" outlineLevel="1" collapsed="false">
      <c r="A1024" s="552"/>
      <c r="B1024" s="830"/>
      <c r="C1024" s="583"/>
      <c r="D1024" s="540"/>
      <c r="E1024" s="541" t="s">
        <v>1149</v>
      </c>
      <c r="F1024" s="541" t="s">
        <v>1064</v>
      </c>
      <c r="G1024" s="540"/>
      <c r="H1024" s="522" t="s">
        <v>1065</v>
      </c>
      <c r="I1024" s="541"/>
      <c r="J1024" s="541"/>
      <c r="K1024" s="541"/>
      <c r="L1024" s="541"/>
      <c r="M1024" s="554"/>
      <c r="N1024" s="701"/>
      <c r="O1024" s="557"/>
      <c r="P1024" s="556"/>
      <c r="Q1024" s="550"/>
      <c r="R1024" s="558" t="n">
        <f aca="false">SUM(S1024,T1024,U1024,V1024)</f>
        <v>0</v>
      </c>
      <c r="S1024" s="558"/>
      <c r="T1024" s="558"/>
      <c r="U1024" s="558"/>
      <c r="V1024" s="558"/>
    </row>
    <row r="1025" customFormat="false" ht="15.75" hidden="false" customHeight="false" outlineLevel="1" collapsed="false">
      <c r="A1025" s="552"/>
      <c r="B1025" s="830"/>
      <c r="C1025" s="583"/>
      <c r="D1025" s="540"/>
      <c r="E1025" s="541" t="s">
        <v>1149</v>
      </c>
      <c r="F1025" s="541" t="s">
        <v>1064</v>
      </c>
      <c r="G1025" s="540"/>
      <c r="H1025" s="522" t="s">
        <v>1065</v>
      </c>
      <c r="I1025" s="541"/>
      <c r="J1025" s="541"/>
      <c r="K1025" s="541"/>
      <c r="L1025" s="541"/>
      <c r="M1025" s="554"/>
      <c r="N1025" s="701"/>
      <c r="O1025" s="557"/>
      <c r="P1025" s="556"/>
      <c r="Q1025" s="550"/>
      <c r="R1025" s="558" t="n">
        <f aca="false">SUM(S1025,T1025,U1025,V1025)</f>
        <v>0</v>
      </c>
      <c r="S1025" s="558"/>
      <c r="T1025" s="558"/>
      <c r="U1025" s="558"/>
      <c r="V1025" s="558"/>
    </row>
    <row r="1026" customFormat="false" ht="15.75" hidden="false" customHeight="false" outlineLevel="1" collapsed="false">
      <c r="A1026" s="552"/>
      <c r="B1026" s="830"/>
      <c r="C1026" s="583"/>
      <c r="D1026" s="540"/>
      <c r="E1026" s="541" t="s">
        <v>1149</v>
      </c>
      <c r="F1026" s="541" t="s">
        <v>1064</v>
      </c>
      <c r="G1026" s="540"/>
      <c r="H1026" s="522" t="s">
        <v>1065</v>
      </c>
      <c r="I1026" s="541"/>
      <c r="J1026" s="541"/>
      <c r="K1026" s="541"/>
      <c r="L1026" s="541"/>
      <c r="M1026" s="554"/>
      <c r="N1026" s="701"/>
      <c r="O1026" s="557"/>
      <c r="P1026" s="556"/>
      <c r="Q1026" s="550"/>
      <c r="R1026" s="558" t="n">
        <f aca="false">SUM(S1026,T1026,U1026,V1026)</f>
        <v>0</v>
      </c>
      <c r="S1026" s="558"/>
      <c r="T1026" s="558"/>
      <c r="U1026" s="558"/>
      <c r="V1026" s="558"/>
    </row>
    <row r="1027" customFormat="false" ht="15.75" hidden="false" customHeight="false" outlineLevel="1" collapsed="false">
      <c r="A1027" s="552"/>
      <c r="B1027" s="830"/>
      <c r="C1027" s="583"/>
      <c r="D1027" s="540"/>
      <c r="E1027" s="541" t="s">
        <v>1149</v>
      </c>
      <c r="F1027" s="541" t="s">
        <v>1064</v>
      </c>
      <c r="G1027" s="540"/>
      <c r="H1027" s="522" t="s">
        <v>1065</v>
      </c>
      <c r="I1027" s="541"/>
      <c r="J1027" s="541"/>
      <c r="K1027" s="541"/>
      <c r="L1027" s="541"/>
      <c r="M1027" s="554"/>
      <c r="N1027" s="701"/>
      <c r="O1027" s="557"/>
      <c r="P1027" s="556"/>
      <c r="Q1027" s="550"/>
      <c r="R1027" s="558" t="n">
        <f aca="false">SUM(S1027,T1027,U1027,V1027)</f>
        <v>0</v>
      </c>
      <c r="S1027" s="558"/>
      <c r="T1027" s="558"/>
      <c r="U1027" s="558"/>
      <c r="V1027" s="558"/>
    </row>
    <row r="1028" customFormat="false" ht="15.75" hidden="false" customHeight="false" outlineLevel="1" collapsed="false">
      <c r="A1028" s="552"/>
      <c r="B1028" s="830"/>
      <c r="C1028" s="583"/>
      <c r="D1028" s="540"/>
      <c r="E1028" s="541" t="s">
        <v>1149</v>
      </c>
      <c r="F1028" s="541" t="s">
        <v>1064</v>
      </c>
      <c r="G1028" s="540"/>
      <c r="H1028" s="522" t="s">
        <v>1065</v>
      </c>
      <c r="I1028" s="541"/>
      <c r="J1028" s="541"/>
      <c r="K1028" s="541"/>
      <c r="L1028" s="541"/>
      <c r="M1028" s="554"/>
      <c r="N1028" s="701"/>
      <c r="O1028" s="557"/>
      <c r="P1028" s="556"/>
      <c r="Q1028" s="550"/>
      <c r="R1028" s="558" t="n">
        <f aca="false">SUM(S1028,T1028,U1028,V1028)</f>
        <v>0</v>
      </c>
      <c r="S1028" s="558"/>
      <c r="T1028" s="558"/>
      <c r="U1028" s="558"/>
      <c r="V1028" s="558"/>
    </row>
    <row r="1029" customFormat="false" ht="15.75" hidden="false" customHeight="false" outlineLevel="1" collapsed="false">
      <c r="A1029" s="552"/>
      <c r="B1029" s="830"/>
      <c r="C1029" s="584"/>
      <c r="D1029" s="540"/>
      <c r="E1029" s="541" t="s">
        <v>1149</v>
      </c>
      <c r="F1029" s="541" t="s">
        <v>1064</v>
      </c>
      <c r="G1029" s="540"/>
      <c r="H1029" s="522" t="s">
        <v>1065</v>
      </c>
      <c r="I1029" s="541"/>
      <c r="J1029" s="541"/>
      <c r="K1029" s="541"/>
      <c r="L1029" s="541"/>
      <c r="M1029" s="554"/>
      <c r="N1029" s="701"/>
      <c r="O1029" s="557"/>
      <c r="P1029" s="556"/>
      <c r="Q1029" s="550"/>
      <c r="R1029" s="558" t="n">
        <f aca="false">SUM(S1029,T1029,U1029,V1029)</f>
        <v>0</v>
      </c>
      <c r="S1029" s="558"/>
      <c r="T1029" s="558"/>
      <c r="U1029" s="558"/>
      <c r="V1029" s="558"/>
    </row>
    <row r="1030" customFormat="false" ht="15.75" hidden="false" customHeight="false" outlineLevel="1" collapsed="false">
      <c r="A1030" s="552"/>
      <c r="B1030" s="830"/>
      <c r="C1030" s="584"/>
      <c r="D1030" s="540"/>
      <c r="E1030" s="541" t="s">
        <v>1149</v>
      </c>
      <c r="F1030" s="541" t="s">
        <v>1064</v>
      </c>
      <c r="G1030" s="540"/>
      <c r="H1030" s="522" t="s">
        <v>1065</v>
      </c>
      <c r="I1030" s="541"/>
      <c r="J1030" s="541"/>
      <c r="K1030" s="541"/>
      <c r="L1030" s="541"/>
      <c r="M1030" s="554"/>
      <c r="N1030" s="701"/>
      <c r="O1030" s="557"/>
      <c r="P1030" s="556"/>
      <c r="Q1030" s="550"/>
      <c r="R1030" s="558" t="n">
        <f aca="false">SUM(S1030,T1030,U1030,V1030)</f>
        <v>0</v>
      </c>
      <c r="S1030" s="558"/>
      <c r="T1030" s="558"/>
      <c r="U1030" s="558"/>
      <c r="V1030" s="558"/>
    </row>
    <row r="1031" customFormat="false" ht="15.75" hidden="false" customHeight="false" outlineLevel="1" collapsed="false">
      <c r="A1031" s="552"/>
      <c r="B1031" s="830"/>
      <c r="C1031" s="584"/>
      <c r="D1031" s="540"/>
      <c r="E1031" s="541" t="s">
        <v>1149</v>
      </c>
      <c r="F1031" s="541" t="s">
        <v>1064</v>
      </c>
      <c r="G1031" s="540"/>
      <c r="H1031" s="522" t="s">
        <v>1065</v>
      </c>
      <c r="I1031" s="541"/>
      <c r="J1031" s="541"/>
      <c r="K1031" s="541"/>
      <c r="L1031" s="541"/>
      <c r="M1031" s="554"/>
      <c r="N1031" s="701"/>
      <c r="O1031" s="557"/>
      <c r="P1031" s="556"/>
      <c r="Q1031" s="550"/>
      <c r="R1031" s="558" t="n">
        <f aca="false">SUM(S1031,T1031,U1031,V1031)</f>
        <v>0</v>
      </c>
      <c r="S1031" s="558"/>
      <c r="T1031" s="558"/>
      <c r="U1031" s="558"/>
      <c r="V1031" s="558"/>
    </row>
    <row r="1032" customFormat="false" ht="15.75" hidden="false" customHeight="false" outlineLevel="1" collapsed="false">
      <c r="A1032" s="552"/>
      <c r="B1032" s="830"/>
      <c r="C1032" s="584"/>
      <c r="D1032" s="540"/>
      <c r="E1032" s="541" t="s">
        <v>1149</v>
      </c>
      <c r="F1032" s="541" t="s">
        <v>1064</v>
      </c>
      <c r="G1032" s="540"/>
      <c r="H1032" s="522" t="s">
        <v>1065</v>
      </c>
      <c r="I1032" s="541"/>
      <c r="J1032" s="541"/>
      <c r="K1032" s="541"/>
      <c r="L1032" s="541"/>
      <c r="M1032" s="554"/>
      <c r="N1032" s="701"/>
      <c r="O1032" s="557"/>
      <c r="P1032" s="556"/>
      <c r="Q1032" s="550"/>
      <c r="R1032" s="558" t="n">
        <f aca="false">SUM(S1032,T1032,U1032,V1032)</f>
        <v>0</v>
      </c>
      <c r="S1032" s="558"/>
      <c r="T1032" s="558"/>
      <c r="U1032" s="558"/>
      <c r="V1032" s="558"/>
    </row>
    <row r="1033" customFormat="false" ht="15.75" hidden="false" customHeight="false" outlineLevel="1" collapsed="false">
      <c r="A1033" s="552"/>
      <c r="B1033" s="830"/>
      <c r="C1033" s="584"/>
      <c r="D1033" s="540"/>
      <c r="E1033" s="541" t="s">
        <v>1149</v>
      </c>
      <c r="F1033" s="541" t="s">
        <v>1064</v>
      </c>
      <c r="G1033" s="540"/>
      <c r="H1033" s="522" t="s">
        <v>1065</v>
      </c>
      <c r="I1033" s="541"/>
      <c r="J1033" s="541"/>
      <c r="K1033" s="541"/>
      <c r="L1033" s="541"/>
      <c r="M1033" s="554"/>
      <c r="N1033" s="701"/>
      <c r="O1033" s="557"/>
      <c r="P1033" s="556"/>
      <c r="Q1033" s="550"/>
      <c r="R1033" s="558" t="n">
        <f aca="false">SUM(S1033,T1033,U1033,V1033)</f>
        <v>0</v>
      </c>
      <c r="S1033" s="558"/>
      <c r="T1033" s="558"/>
      <c r="U1033" s="558"/>
      <c r="V1033" s="558"/>
    </row>
    <row r="1034" customFormat="false" ht="15.75" hidden="false" customHeight="false" outlineLevel="1" collapsed="false">
      <c r="A1034" s="552"/>
      <c r="B1034" s="830"/>
      <c r="C1034" s="583"/>
      <c r="D1034" s="540"/>
      <c r="E1034" s="541" t="s">
        <v>1149</v>
      </c>
      <c r="F1034" s="541" t="s">
        <v>1064</v>
      </c>
      <c r="G1034" s="540"/>
      <c r="H1034" s="522" t="s">
        <v>1065</v>
      </c>
      <c r="I1034" s="541"/>
      <c r="J1034" s="541"/>
      <c r="K1034" s="541"/>
      <c r="L1034" s="541"/>
      <c r="M1034" s="554"/>
      <c r="N1034" s="701"/>
      <c r="O1034" s="557"/>
      <c r="P1034" s="556"/>
      <c r="Q1034" s="550"/>
      <c r="R1034" s="558" t="n">
        <f aca="false">SUM(S1034,T1034,U1034,V1034)</f>
        <v>0</v>
      </c>
      <c r="S1034" s="558"/>
      <c r="T1034" s="558"/>
      <c r="U1034" s="558"/>
      <c r="V1034" s="558"/>
    </row>
    <row r="1035" customFormat="false" ht="15.75" hidden="false" customHeight="false" outlineLevel="1" collapsed="false">
      <c r="A1035" s="552"/>
      <c r="B1035" s="755"/>
      <c r="C1035" s="584"/>
      <c r="D1035" s="540"/>
      <c r="E1035" s="541" t="s">
        <v>1149</v>
      </c>
      <c r="F1035" s="541" t="s">
        <v>1064</v>
      </c>
      <c r="G1035" s="540"/>
      <c r="H1035" s="522" t="s">
        <v>1065</v>
      </c>
      <c r="I1035" s="541"/>
      <c r="J1035" s="541"/>
      <c r="K1035" s="541"/>
      <c r="L1035" s="541"/>
      <c r="M1035" s="554"/>
      <c r="N1035" s="701"/>
      <c r="O1035" s="557"/>
      <c r="P1035" s="556"/>
      <c r="Q1035" s="550"/>
      <c r="R1035" s="558" t="n">
        <f aca="false">SUM(S1035,T1035,U1035,V1035)</f>
        <v>0</v>
      </c>
      <c r="S1035" s="558"/>
      <c r="T1035" s="558"/>
      <c r="U1035" s="558"/>
      <c r="V1035" s="558"/>
    </row>
    <row r="1036" customFormat="false" ht="15.75" hidden="false" customHeight="false" outlineLevel="1" collapsed="false">
      <c r="A1036" s="552"/>
      <c r="B1036" s="755"/>
      <c r="C1036" s="584"/>
      <c r="D1036" s="540"/>
      <c r="E1036" s="541" t="s">
        <v>1149</v>
      </c>
      <c r="F1036" s="541" t="s">
        <v>1064</v>
      </c>
      <c r="G1036" s="540"/>
      <c r="H1036" s="522" t="s">
        <v>1065</v>
      </c>
      <c r="I1036" s="541"/>
      <c r="J1036" s="541"/>
      <c r="K1036" s="541"/>
      <c r="L1036" s="541"/>
      <c r="M1036" s="554"/>
      <c r="N1036" s="701"/>
      <c r="O1036" s="557"/>
      <c r="P1036" s="556"/>
      <c r="Q1036" s="550"/>
      <c r="R1036" s="558" t="n">
        <f aca="false">SUM(S1036,T1036,U1036,V1036)</f>
        <v>0</v>
      </c>
      <c r="S1036" s="558"/>
      <c r="T1036" s="558"/>
      <c r="U1036" s="558"/>
      <c r="V1036" s="558"/>
    </row>
    <row r="1037" customFormat="false" ht="15.75" hidden="false" customHeight="false" outlineLevel="1" collapsed="false">
      <c r="A1037" s="552"/>
      <c r="B1037" s="755"/>
      <c r="C1037" s="584"/>
      <c r="D1037" s="540"/>
      <c r="E1037" s="541" t="s">
        <v>1149</v>
      </c>
      <c r="F1037" s="541" t="s">
        <v>1064</v>
      </c>
      <c r="G1037" s="540"/>
      <c r="H1037" s="522" t="s">
        <v>1065</v>
      </c>
      <c r="I1037" s="541"/>
      <c r="J1037" s="541"/>
      <c r="K1037" s="541"/>
      <c r="L1037" s="541"/>
      <c r="M1037" s="554"/>
      <c r="N1037" s="701"/>
      <c r="O1037" s="557"/>
      <c r="P1037" s="556"/>
      <c r="Q1037" s="550"/>
      <c r="R1037" s="558" t="n">
        <f aca="false">SUM(S1037,T1037,U1037,V1037)</f>
        <v>0</v>
      </c>
      <c r="S1037" s="558"/>
      <c r="T1037" s="558"/>
      <c r="U1037" s="558"/>
      <c r="V1037" s="558"/>
    </row>
    <row r="1038" s="196" customFormat="true" ht="15.75" hidden="false" customHeight="false" outlineLevel="0" collapsed="false">
      <c r="A1038" s="559" t="s">
        <v>1382</v>
      </c>
      <c r="B1038" s="560"/>
      <c r="C1038" s="560"/>
      <c r="D1038" s="560"/>
      <c r="E1038" s="560"/>
      <c r="F1038" s="603"/>
      <c r="G1038" s="601"/>
      <c r="H1038" s="560"/>
      <c r="I1038" s="602"/>
      <c r="J1038" s="603"/>
      <c r="K1038" s="560"/>
      <c r="L1038" s="560"/>
      <c r="M1038" s="561"/>
      <c r="N1038" s="707" t="s">
        <v>528</v>
      </c>
      <c r="O1038" s="822" t="n">
        <v>244</v>
      </c>
      <c r="P1038" s="823" t="n">
        <v>346</v>
      </c>
      <c r="Q1038" s="824"/>
      <c r="R1038" s="551" t="n">
        <f aca="false">SUM(R1039:R1083)</f>
        <v>83308.1</v>
      </c>
      <c r="S1038" s="551" t="n">
        <f aca="false">SUM(S1039:S1083)</f>
        <v>0</v>
      </c>
      <c r="T1038" s="551" t="n">
        <f aca="false">SUM(T1039:T1083)</f>
        <v>0</v>
      </c>
      <c r="U1038" s="551" t="n">
        <f aca="false">SUM(U1039:U1083)</f>
        <v>0</v>
      </c>
      <c r="V1038" s="551" t="n">
        <f aca="false">SUM(V1039:V1083)</f>
        <v>83308.1</v>
      </c>
      <c r="AC1038" s="303"/>
      <c r="AD1038" s="474"/>
    </row>
    <row r="1039" s="196" customFormat="true" ht="18.75" hidden="false" customHeight="false" outlineLevel="1" collapsed="false">
      <c r="A1039" s="781"/>
      <c r="B1039" s="752" t="s">
        <v>1383</v>
      </c>
      <c r="C1039" s="584"/>
      <c r="D1039" s="540"/>
      <c r="E1039" s="541" t="s">
        <v>1149</v>
      </c>
      <c r="F1039" s="607" t="s">
        <v>1064</v>
      </c>
      <c r="G1039" s="540"/>
      <c r="H1039" s="522" t="s">
        <v>1065</v>
      </c>
      <c r="I1039" s="607"/>
      <c r="J1039" s="601"/>
      <c r="K1039" s="522"/>
      <c r="L1039" s="831"/>
      <c r="M1039" s="832"/>
      <c r="N1039" s="833"/>
      <c r="O1039" s="834"/>
      <c r="P1039" s="835"/>
      <c r="Q1039" s="836"/>
      <c r="R1039" s="558" t="n">
        <f aca="false">SUM(S1039,T1039,U1039,V1039)</f>
        <v>80860.98</v>
      </c>
      <c r="S1039" s="558"/>
      <c r="T1039" s="558"/>
      <c r="U1039" s="558"/>
      <c r="V1039" s="779" t="n">
        <f aca="false">39052.54+41808.44</f>
        <v>80860.98</v>
      </c>
      <c r="AC1039" s="303"/>
      <c r="AD1039" s="474"/>
    </row>
    <row r="1040" customFormat="false" ht="15.75" hidden="false" customHeight="false" outlineLevel="1" collapsed="false">
      <c r="A1040" s="781"/>
      <c r="B1040" s="752" t="s">
        <v>1384</v>
      </c>
      <c r="C1040" s="584"/>
      <c r="D1040" s="540"/>
      <c r="E1040" s="541" t="s">
        <v>1149</v>
      </c>
      <c r="F1040" s="607" t="s">
        <v>1064</v>
      </c>
      <c r="G1040" s="540"/>
      <c r="H1040" s="522" t="s">
        <v>1065</v>
      </c>
      <c r="I1040" s="607"/>
      <c r="J1040" s="601"/>
      <c r="K1040" s="522"/>
      <c r="L1040" s="541"/>
      <c r="M1040" s="554"/>
      <c r="N1040" s="701"/>
      <c r="O1040" s="557"/>
      <c r="P1040" s="556"/>
      <c r="Q1040" s="550"/>
      <c r="R1040" s="558" t="n">
        <f aca="false">SUM(S1040,T1040,U1040,V1040)</f>
        <v>2447.12</v>
      </c>
      <c r="S1040" s="558"/>
      <c r="T1040" s="558"/>
      <c r="U1040" s="558"/>
      <c r="V1040" s="779" t="n">
        <v>2447.12</v>
      </c>
    </row>
    <row r="1041" customFormat="false" ht="15.75" hidden="false" customHeight="false" outlineLevel="1" collapsed="false">
      <c r="A1041" s="781"/>
      <c r="B1041" s="752" t="s">
        <v>1378</v>
      </c>
      <c r="C1041" s="584"/>
      <c r="D1041" s="540"/>
      <c r="E1041" s="541" t="s">
        <v>1149</v>
      </c>
      <c r="F1041" s="607" t="s">
        <v>1064</v>
      </c>
      <c r="G1041" s="540"/>
      <c r="H1041" s="522" t="s">
        <v>1065</v>
      </c>
      <c r="I1041" s="607"/>
      <c r="J1041" s="601"/>
      <c r="K1041" s="522"/>
      <c r="L1041" s="541"/>
      <c r="M1041" s="554"/>
      <c r="N1041" s="701"/>
      <c r="O1041" s="557"/>
      <c r="P1041" s="556"/>
      <c r="Q1041" s="550"/>
      <c r="R1041" s="558" t="n">
        <f aca="false">SUM(S1041,T1041,U1041,V1041)</f>
        <v>0</v>
      </c>
      <c r="S1041" s="558"/>
      <c r="T1041" s="558"/>
      <c r="U1041" s="558"/>
      <c r="V1041" s="558"/>
    </row>
    <row r="1042" customFormat="false" ht="15.75" hidden="false" customHeight="false" outlineLevel="1" collapsed="false">
      <c r="A1042" s="781"/>
      <c r="B1042" s="752"/>
      <c r="C1042" s="584"/>
      <c r="D1042" s="540"/>
      <c r="E1042" s="541" t="s">
        <v>1149</v>
      </c>
      <c r="F1042" s="607" t="s">
        <v>1064</v>
      </c>
      <c r="G1042" s="540"/>
      <c r="H1042" s="522" t="s">
        <v>1065</v>
      </c>
      <c r="I1042" s="607"/>
      <c r="J1042" s="601"/>
      <c r="K1042" s="522"/>
      <c r="L1042" s="541"/>
      <c r="M1042" s="554"/>
      <c r="N1042" s="701"/>
      <c r="O1042" s="557"/>
      <c r="P1042" s="556"/>
      <c r="Q1042" s="550"/>
      <c r="R1042" s="558" t="n">
        <f aca="false">SUM(S1042,T1042,U1042,V1042)</f>
        <v>0</v>
      </c>
      <c r="S1042" s="558"/>
      <c r="T1042" s="558"/>
      <c r="U1042" s="558"/>
      <c r="V1042" s="558"/>
    </row>
    <row r="1043" customFormat="false" ht="15.75" hidden="false" customHeight="false" outlineLevel="1" collapsed="false">
      <c r="A1043" s="781"/>
      <c r="B1043" s="752"/>
      <c r="C1043" s="584"/>
      <c r="D1043" s="540"/>
      <c r="E1043" s="541" t="s">
        <v>1149</v>
      </c>
      <c r="F1043" s="607" t="s">
        <v>1064</v>
      </c>
      <c r="G1043" s="540"/>
      <c r="H1043" s="522" t="s">
        <v>1065</v>
      </c>
      <c r="I1043" s="607"/>
      <c r="J1043" s="601"/>
      <c r="K1043" s="522"/>
      <c r="L1043" s="541"/>
      <c r="M1043" s="554"/>
      <c r="N1043" s="701"/>
      <c r="O1043" s="557"/>
      <c r="P1043" s="556"/>
      <c r="Q1043" s="550"/>
      <c r="R1043" s="558" t="n">
        <f aca="false">SUM(S1043,T1043,U1043,V1043)</f>
        <v>0</v>
      </c>
      <c r="S1043" s="558"/>
      <c r="T1043" s="558"/>
      <c r="U1043" s="558"/>
      <c r="V1043" s="558"/>
    </row>
    <row r="1044" customFormat="false" ht="15.75" hidden="false" customHeight="false" outlineLevel="1" collapsed="false">
      <c r="A1044" s="781"/>
      <c r="B1044" s="752"/>
      <c r="C1044" s="584"/>
      <c r="D1044" s="540"/>
      <c r="E1044" s="541" t="s">
        <v>1149</v>
      </c>
      <c r="F1044" s="607" t="s">
        <v>1064</v>
      </c>
      <c r="G1044" s="540"/>
      <c r="H1044" s="522" t="s">
        <v>1065</v>
      </c>
      <c r="I1044" s="607"/>
      <c r="J1044" s="601"/>
      <c r="K1044" s="522"/>
      <c r="L1044" s="541"/>
      <c r="M1044" s="554"/>
      <c r="N1044" s="701"/>
      <c r="O1044" s="557"/>
      <c r="P1044" s="556"/>
      <c r="Q1044" s="550"/>
      <c r="R1044" s="558" t="n">
        <f aca="false">SUM(S1044,T1044,U1044,V1044)</f>
        <v>0</v>
      </c>
      <c r="S1044" s="558"/>
      <c r="T1044" s="558"/>
      <c r="U1044" s="558"/>
      <c r="V1044" s="558"/>
    </row>
    <row r="1045" customFormat="false" ht="15.75" hidden="false" customHeight="false" outlineLevel="1" collapsed="false">
      <c r="A1045" s="781"/>
      <c r="B1045" s="752"/>
      <c r="C1045" s="584"/>
      <c r="D1045" s="540"/>
      <c r="E1045" s="541" t="s">
        <v>1149</v>
      </c>
      <c r="F1045" s="607" t="s">
        <v>1064</v>
      </c>
      <c r="G1045" s="540"/>
      <c r="H1045" s="522" t="s">
        <v>1065</v>
      </c>
      <c r="I1045" s="607"/>
      <c r="J1045" s="601"/>
      <c r="K1045" s="522"/>
      <c r="L1045" s="541"/>
      <c r="M1045" s="554"/>
      <c r="N1045" s="701"/>
      <c r="O1045" s="557"/>
      <c r="P1045" s="556"/>
      <c r="Q1045" s="550"/>
      <c r="R1045" s="558" t="n">
        <f aca="false">SUM(S1045,T1045,U1045,V1045)</f>
        <v>0</v>
      </c>
      <c r="S1045" s="558"/>
      <c r="T1045" s="558"/>
      <c r="U1045" s="558"/>
      <c r="V1045" s="558"/>
    </row>
    <row r="1046" customFormat="false" ht="15.75" hidden="false" customHeight="false" outlineLevel="1" collapsed="false">
      <c r="A1046" s="781"/>
      <c r="B1046" s="752"/>
      <c r="C1046" s="584"/>
      <c r="D1046" s="540"/>
      <c r="E1046" s="541" t="s">
        <v>1149</v>
      </c>
      <c r="F1046" s="607" t="s">
        <v>1064</v>
      </c>
      <c r="G1046" s="540"/>
      <c r="H1046" s="522" t="s">
        <v>1065</v>
      </c>
      <c r="I1046" s="607"/>
      <c r="J1046" s="601"/>
      <c r="K1046" s="522"/>
      <c r="L1046" s="541"/>
      <c r="M1046" s="554"/>
      <c r="N1046" s="701"/>
      <c r="O1046" s="557"/>
      <c r="P1046" s="556"/>
      <c r="Q1046" s="550"/>
      <c r="R1046" s="558" t="n">
        <f aca="false">SUM(S1046,T1046,U1046,V1046)</f>
        <v>0</v>
      </c>
      <c r="S1046" s="558"/>
      <c r="T1046" s="558"/>
      <c r="U1046" s="558"/>
      <c r="V1046" s="558"/>
    </row>
    <row r="1047" customFormat="false" ht="15.75" hidden="false" customHeight="false" outlineLevel="1" collapsed="false">
      <c r="A1047" s="781"/>
      <c r="B1047" s="752"/>
      <c r="C1047" s="584"/>
      <c r="D1047" s="540"/>
      <c r="E1047" s="541" t="s">
        <v>1149</v>
      </c>
      <c r="F1047" s="607" t="s">
        <v>1064</v>
      </c>
      <c r="G1047" s="540"/>
      <c r="H1047" s="522" t="s">
        <v>1065</v>
      </c>
      <c r="I1047" s="607"/>
      <c r="J1047" s="601"/>
      <c r="K1047" s="522"/>
      <c r="L1047" s="541"/>
      <c r="M1047" s="554"/>
      <c r="N1047" s="701"/>
      <c r="O1047" s="557"/>
      <c r="P1047" s="556"/>
      <c r="Q1047" s="550"/>
      <c r="R1047" s="558" t="n">
        <f aca="false">SUM(S1047,T1047,U1047,V1047)</f>
        <v>0</v>
      </c>
      <c r="S1047" s="558"/>
      <c r="T1047" s="558"/>
      <c r="U1047" s="558"/>
      <c r="V1047" s="558"/>
    </row>
    <row r="1048" customFormat="false" ht="15.75" hidden="false" customHeight="false" outlineLevel="1" collapsed="false">
      <c r="A1048" s="781"/>
      <c r="B1048" s="752"/>
      <c r="C1048" s="584"/>
      <c r="D1048" s="540"/>
      <c r="E1048" s="541" t="s">
        <v>1149</v>
      </c>
      <c r="F1048" s="607" t="s">
        <v>1064</v>
      </c>
      <c r="G1048" s="540"/>
      <c r="H1048" s="522" t="s">
        <v>1065</v>
      </c>
      <c r="I1048" s="607"/>
      <c r="J1048" s="601"/>
      <c r="K1048" s="522"/>
      <c r="L1048" s="541"/>
      <c r="M1048" s="554"/>
      <c r="N1048" s="701"/>
      <c r="O1048" s="557"/>
      <c r="P1048" s="556"/>
      <c r="Q1048" s="550"/>
      <c r="R1048" s="558" t="n">
        <f aca="false">SUM(S1048,T1048,U1048,V1048)</f>
        <v>0</v>
      </c>
      <c r="S1048" s="558"/>
      <c r="T1048" s="558"/>
      <c r="U1048" s="558"/>
      <c r="V1048" s="558"/>
    </row>
    <row r="1049" customFormat="false" ht="15.75" hidden="false" customHeight="false" outlineLevel="1" collapsed="false">
      <c r="A1049" s="781"/>
      <c r="B1049" s="752"/>
      <c r="C1049" s="584"/>
      <c r="D1049" s="540"/>
      <c r="E1049" s="541" t="s">
        <v>1149</v>
      </c>
      <c r="F1049" s="607" t="s">
        <v>1064</v>
      </c>
      <c r="G1049" s="540"/>
      <c r="H1049" s="522" t="s">
        <v>1065</v>
      </c>
      <c r="I1049" s="607"/>
      <c r="J1049" s="601"/>
      <c r="K1049" s="522"/>
      <c r="L1049" s="541"/>
      <c r="M1049" s="554"/>
      <c r="N1049" s="701"/>
      <c r="O1049" s="557"/>
      <c r="P1049" s="556"/>
      <c r="Q1049" s="550"/>
      <c r="R1049" s="558" t="n">
        <f aca="false">SUM(S1049,T1049,U1049,V1049)</f>
        <v>0</v>
      </c>
      <c r="S1049" s="558"/>
      <c r="T1049" s="558"/>
      <c r="U1049" s="558"/>
      <c r="V1049" s="558"/>
    </row>
    <row r="1050" customFormat="false" ht="15.75" hidden="false" customHeight="false" outlineLevel="1" collapsed="false">
      <c r="A1050" s="781"/>
      <c r="B1050" s="752"/>
      <c r="C1050" s="584"/>
      <c r="D1050" s="540"/>
      <c r="E1050" s="541" t="s">
        <v>1149</v>
      </c>
      <c r="F1050" s="607" t="s">
        <v>1064</v>
      </c>
      <c r="G1050" s="540"/>
      <c r="H1050" s="522" t="s">
        <v>1065</v>
      </c>
      <c r="I1050" s="607"/>
      <c r="J1050" s="601"/>
      <c r="K1050" s="522"/>
      <c r="L1050" s="541"/>
      <c r="M1050" s="554"/>
      <c r="N1050" s="701"/>
      <c r="O1050" s="557"/>
      <c r="P1050" s="556"/>
      <c r="Q1050" s="550"/>
      <c r="R1050" s="558" t="n">
        <f aca="false">SUM(S1050,T1050,U1050,V1050)</f>
        <v>0</v>
      </c>
      <c r="S1050" s="558"/>
      <c r="T1050" s="558"/>
      <c r="U1050" s="558"/>
      <c r="V1050" s="558"/>
    </row>
    <row r="1051" customFormat="false" ht="15.75" hidden="false" customHeight="false" outlineLevel="1" collapsed="false">
      <c r="A1051" s="781"/>
      <c r="B1051" s="752"/>
      <c r="C1051" s="584"/>
      <c r="D1051" s="540"/>
      <c r="E1051" s="541" t="s">
        <v>1149</v>
      </c>
      <c r="F1051" s="607" t="s">
        <v>1064</v>
      </c>
      <c r="G1051" s="540"/>
      <c r="H1051" s="522" t="s">
        <v>1065</v>
      </c>
      <c r="I1051" s="607"/>
      <c r="J1051" s="601"/>
      <c r="K1051" s="522"/>
      <c r="L1051" s="541"/>
      <c r="M1051" s="554"/>
      <c r="N1051" s="701"/>
      <c r="O1051" s="557"/>
      <c r="P1051" s="556"/>
      <c r="Q1051" s="550"/>
      <c r="R1051" s="558" t="n">
        <f aca="false">SUM(S1051,T1051,U1051,V1051)</f>
        <v>0</v>
      </c>
      <c r="S1051" s="558"/>
      <c r="T1051" s="558"/>
      <c r="U1051" s="558"/>
      <c r="V1051" s="558"/>
    </row>
    <row r="1052" customFormat="false" ht="15.75" hidden="false" customHeight="false" outlineLevel="1" collapsed="false">
      <c r="A1052" s="781"/>
      <c r="B1052" s="752"/>
      <c r="C1052" s="584"/>
      <c r="D1052" s="540"/>
      <c r="E1052" s="541" t="s">
        <v>1149</v>
      </c>
      <c r="F1052" s="607" t="s">
        <v>1064</v>
      </c>
      <c r="G1052" s="540"/>
      <c r="H1052" s="522" t="s">
        <v>1065</v>
      </c>
      <c r="I1052" s="607"/>
      <c r="J1052" s="601"/>
      <c r="K1052" s="522"/>
      <c r="L1052" s="541"/>
      <c r="M1052" s="554"/>
      <c r="N1052" s="701"/>
      <c r="O1052" s="557"/>
      <c r="P1052" s="556"/>
      <c r="Q1052" s="550"/>
      <c r="R1052" s="558" t="n">
        <f aca="false">SUM(S1052,T1052,U1052,V1052)</f>
        <v>0</v>
      </c>
      <c r="S1052" s="558"/>
      <c r="T1052" s="558"/>
      <c r="U1052" s="558"/>
      <c r="V1052" s="558"/>
    </row>
    <row r="1053" customFormat="false" ht="15.75" hidden="false" customHeight="false" outlineLevel="1" collapsed="false">
      <c r="A1053" s="781"/>
      <c r="B1053" s="752"/>
      <c r="C1053" s="584"/>
      <c r="D1053" s="540"/>
      <c r="E1053" s="541" t="s">
        <v>1149</v>
      </c>
      <c r="F1053" s="607" t="s">
        <v>1064</v>
      </c>
      <c r="G1053" s="540"/>
      <c r="H1053" s="522" t="s">
        <v>1065</v>
      </c>
      <c r="I1053" s="607"/>
      <c r="J1053" s="601"/>
      <c r="K1053" s="522"/>
      <c r="L1053" s="541"/>
      <c r="M1053" s="554"/>
      <c r="N1053" s="701"/>
      <c r="O1053" s="557"/>
      <c r="P1053" s="556"/>
      <c r="Q1053" s="550"/>
      <c r="R1053" s="558" t="n">
        <f aca="false">SUM(S1053,T1053,U1053,V1053)</f>
        <v>0</v>
      </c>
      <c r="S1053" s="558"/>
      <c r="T1053" s="558"/>
      <c r="U1053" s="558"/>
      <c r="V1053" s="558"/>
    </row>
    <row r="1054" customFormat="false" ht="15.75" hidden="false" customHeight="false" outlineLevel="1" collapsed="false">
      <c r="A1054" s="781"/>
      <c r="B1054" s="752"/>
      <c r="C1054" s="584"/>
      <c r="D1054" s="540"/>
      <c r="E1054" s="541" t="s">
        <v>1149</v>
      </c>
      <c r="F1054" s="607" t="s">
        <v>1064</v>
      </c>
      <c r="G1054" s="540"/>
      <c r="H1054" s="522" t="s">
        <v>1065</v>
      </c>
      <c r="I1054" s="607"/>
      <c r="J1054" s="601"/>
      <c r="K1054" s="522"/>
      <c r="L1054" s="541"/>
      <c r="M1054" s="554"/>
      <c r="N1054" s="701"/>
      <c r="O1054" s="557"/>
      <c r="P1054" s="556"/>
      <c r="Q1054" s="550"/>
      <c r="R1054" s="558" t="n">
        <f aca="false">SUM(S1054,T1054,U1054,V1054)</f>
        <v>0</v>
      </c>
      <c r="S1054" s="558"/>
      <c r="T1054" s="558"/>
      <c r="U1054" s="558"/>
      <c r="V1054" s="558"/>
    </row>
    <row r="1055" customFormat="false" ht="15.75" hidden="false" customHeight="false" outlineLevel="1" collapsed="false">
      <c r="A1055" s="781"/>
      <c r="B1055" s="752"/>
      <c r="C1055" s="584"/>
      <c r="D1055" s="540"/>
      <c r="E1055" s="541" t="s">
        <v>1149</v>
      </c>
      <c r="F1055" s="607" t="s">
        <v>1064</v>
      </c>
      <c r="G1055" s="540"/>
      <c r="H1055" s="522" t="s">
        <v>1065</v>
      </c>
      <c r="I1055" s="607"/>
      <c r="J1055" s="601"/>
      <c r="K1055" s="522"/>
      <c r="L1055" s="541"/>
      <c r="M1055" s="554"/>
      <c r="N1055" s="701"/>
      <c r="O1055" s="557"/>
      <c r="P1055" s="556"/>
      <c r="Q1055" s="550"/>
      <c r="R1055" s="558" t="n">
        <f aca="false">SUM(S1055,T1055,U1055,V1055)</f>
        <v>0</v>
      </c>
      <c r="S1055" s="558"/>
      <c r="T1055" s="558"/>
      <c r="U1055" s="558"/>
      <c r="V1055" s="558"/>
    </row>
    <row r="1056" customFormat="false" ht="15.75" hidden="false" customHeight="false" outlineLevel="1" collapsed="false">
      <c r="A1056" s="781"/>
      <c r="B1056" s="752"/>
      <c r="C1056" s="584"/>
      <c r="D1056" s="540"/>
      <c r="E1056" s="541" t="s">
        <v>1149</v>
      </c>
      <c r="F1056" s="607" t="s">
        <v>1064</v>
      </c>
      <c r="G1056" s="540"/>
      <c r="H1056" s="522" t="s">
        <v>1065</v>
      </c>
      <c r="I1056" s="607"/>
      <c r="J1056" s="601"/>
      <c r="K1056" s="522"/>
      <c r="L1056" s="541"/>
      <c r="M1056" s="554"/>
      <c r="N1056" s="701"/>
      <c r="O1056" s="557"/>
      <c r="P1056" s="556"/>
      <c r="Q1056" s="550"/>
      <c r="R1056" s="558" t="n">
        <f aca="false">SUM(S1056,T1056,U1056,V1056)</f>
        <v>0</v>
      </c>
      <c r="S1056" s="558"/>
      <c r="T1056" s="558"/>
      <c r="U1056" s="558"/>
      <c r="V1056" s="558"/>
    </row>
    <row r="1057" customFormat="false" ht="15.75" hidden="false" customHeight="false" outlineLevel="1" collapsed="false">
      <c r="A1057" s="781"/>
      <c r="B1057" s="752"/>
      <c r="C1057" s="584"/>
      <c r="D1057" s="540"/>
      <c r="E1057" s="541" t="s">
        <v>1149</v>
      </c>
      <c r="F1057" s="607" t="s">
        <v>1064</v>
      </c>
      <c r="G1057" s="540"/>
      <c r="H1057" s="522" t="s">
        <v>1065</v>
      </c>
      <c r="I1057" s="607"/>
      <c r="J1057" s="601"/>
      <c r="K1057" s="522"/>
      <c r="L1057" s="541"/>
      <c r="M1057" s="554"/>
      <c r="N1057" s="701"/>
      <c r="O1057" s="557"/>
      <c r="P1057" s="556"/>
      <c r="Q1057" s="550"/>
      <c r="R1057" s="558" t="n">
        <f aca="false">SUM(S1057,T1057,U1057,V1057)</f>
        <v>0</v>
      </c>
      <c r="S1057" s="558"/>
      <c r="T1057" s="558"/>
      <c r="U1057" s="558"/>
      <c r="V1057" s="558"/>
    </row>
    <row r="1058" customFormat="false" ht="15.75" hidden="false" customHeight="false" outlineLevel="1" collapsed="false">
      <c r="A1058" s="781"/>
      <c r="B1058" s="752"/>
      <c r="C1058" s="584"/>
      <c r="D1058" s="540"/>
      <c r="E1058" s="541" t="s">
        <v>1149</v>
      </c>
      <c r="F1058" s="607" t="s">
        <v>1064</v>
      </c>
      <c r="G1058" s="540"/>
      <c r="H1058" s="522" t="s">
        <v>1065</v>
      </c>
      <c r="I1058" s="607"/>
      <c r="J1058" s="601"/>
      <c r="K1058" s="522"/>
      <c r="L1058" s="541"/>
      <c r="M1058" s="554"/>
      <c r="N1058" s="701"/>
      <c r="O1058" s="557"/>
      <c r="P1058" s="556"/>
      <c r="Q1058" s="550"/>
      <c r="R1058" s="558" t="n">
        <f aca="false">SUM(S1058,T1058,U1058,V1058)</f>
        <v>0</v>
      </c>
      <c r="S1058" s="558"/>
      <c r="T1058" s="558"/>
      <c r="U1058" s="558"/>
      <c r="V1058" s="558"/>
    </row>
    <row r="1059" customFormat="false" ht="15.75" hidden="false" customHeight="false" outlineLevel="1" collapsed="false">
      <c r="A1059" s="781"/>
      <c r="B1059" s="752"/>
      <c r="C1059" s="584"/>
      <c r="D1059" s="540"/>
      <c r="E1059" s="541" t="s">
        <v>1149</v>
      </c>
      <c r="F1059" s="607" t="s">
        <v>1064</v>
      </c>
      <c r="G1059" s="540"/>
      <c r="H1059" s="522" t="s">
        <v>1065</v>
      </c>
      <c r="I1059" s="607"/>
      <c r="J1059" s="601"/>
      <c r="K1059" s="522"/>
      <c r="L1059" s="541"/>
      <c r="M1059" s="554"/>
      <c r="N1059" s="701"/>
      <c r="O1059" s="557"/>
      <c r="P1059" s="556"/>
      <c r="Q1059" s="550"/>
      <c r="R1059" s="558" t="n">
        <f aca="false">SUM(S1059,T1059,U1059,V1059)</f>
        <v>0</v>
      </c>
      <c r="S1059" s="558"/>
      <c r="T1059" s="558"/>
      <c r="U1059" s="558"/>
      <c r="V1059" s="558"/>
    </row>
    <row r="1060" customFormat="false" ht="15.75" hidden="false" customHeight="false" outlineLevel="1" collapsed="false">
      <c r="A1060" s="781"/>
      <c r="B1060" s="752"/>
      <c r="C1060" s="584"/>
      <c r="D1060" s="540"/>
      <c r="E1060" s="541" t="s">
        <v>1149</v>
      </c>
      <c r="F1060" s="607" t="s">
        <v>1064</v>
      </c>
      <c r="G1060" s="540"/>
      <c r="H1060" s="522" t="s">
        <v>1065</v>
      </c>
      <c r="I1060" s="607"/>
      <c r="J1060" s="601"/>
      <c r="K1060" s="522"/>
      <c r="L1060" s="541"/>
      <c r="M1060" s="554"/>
      <c r="N1060" s="701"/>
      <c r="O1060" s="557"/>
      <c r="P1060" s="556"/>
      <c r="Q1060" s="550"/>
      <c r="R1060" s="558" t="n">
        <f aca="false">SUM(S1060,T1060,U1060,V1060)</f>
        <v>0</v>
      </c>
      <c r="S1060" s="558"/>
      <c r="T1060" s="558"/>
      <c r="U1060" s="558"/>
      <c r="V1060" s="558"/>
    </row>
    <row r="1061" customFormat="false" ht="15.75" hidden="false" customHeight="false" outlineLevel="1" collapsed="false">
      <c r="A1061" s="781"/>
      <c r="B1061" s="752"/>
      <c r="C1061" s="584"/>
      <c r="D1061" s="540"/>
      <c r="E1061" s="541" t="s">
        <v>1149</v>
      </c>
      <c r="F1061" s="607" t="s">
        <v>1064</v>
      </c>
      <c r="G1061" s="540"/>
      <c r="H1061" s="522" t="s">
        <v>1065</v>
      </c>
      <c r="I1061" s="607"/>
      <c r="J1061" s="601"/>
      <c r="K1061" s="522"/>
      <c r="L1061" s="541"/>
      <c r="M1061" s="554"/>
      <c r="N1061" s="701"/>
      <c r="O1061" s="557"/>
      <c r="P1061" s="556"/>
      <c r="Q1061" s="550"/>
      <c r="R1061" s="558" t="n">
        <f aca="false">SUM(S1061,T1061,U1061,V1061)</f>
        <v>0</v>
      </c>
      <c r="S1061" s="558"/>
      <c r="T1061" s="558"/>
      <c r="U1061" s="558"/>
      <c r="V1061" s="558"/>
    </row>
    <row r="1062" customFormat="false" ht="15.75" hidden="false" customHeight="false" outlineLevel="1" collapsed="false">
      <c r="A1062" s="781"/>
      <c r="B1062" s="752"/>
      <c r="C1062" s="584"/>
      <c r="D1062" s="540"/>
      <c r="E1062" s="541" t="s">
        <v>1149</v>
      </c>
      <c r="F1062" s="607" t="s">
        <v>1064</v>
      </c>
      <c r="G1062" s="540"/>
      <c r="H1062" s="522" t="s">
        <v>1065</v>
      </c>
      <c r="I1062" s="607"/>
      <c r="J1062" s="601"/>
      <c r="K1062" s="522"/>
      <c r="L1062" s="541"/>
      <c r="M1062" s="554"/>
      <c r="N1062" s="701"/>
      <c r="O1062" s="557"/>
      <c r="P1062" s="556"/>
      <c r="Q1062" s="550"/>
      <c r="R1062" s="558" t="n">
        <f aca="false">SUM(S1062,T1062,U1062,V1062)</f>
        <v>0</v>
      </c>
      <c r="S1062" s="558"/>
      <c r="T1062" s="558"/>
      <c r="U1062" s="558"/>
      <c r="V1062" s="558"/>
    </row>
    <row r="1063" customFormat="false" ht="15.75" hidden="false" customHeight="false" outlineLevel="1" collapsed="false">
      <c r="A1063" s="781"/>
      <c r="B1063" s="752"/>
      <c r="C1063" s="584"/>
      <c r="D1063" s="540"/>
      <c r="E1063" s="541" t="s">
        <v>1149</v>
      </c>
      <c r="F1063" s="607" t="s">
        <v>1064</v>
      </c>
      <c r="G1063" s="540"/>
      <c r="H1063" s="522" t="s">
        <v>1065</v>
      </c>
      <c r="I1063" s="607"/>
      <c r="J1063" s="601"/>
      <c r="K1063" s="522"/>
      <c r="L1063" s="541"/>
      <c r="M1063" s="554"/>
      <c r="N1063" s="701"/>
      <c r="O1063" s="557"/>
      <c r="P1063" s="556"/>
      <c r="Q1063" s="550"/>
      <c r="R1063" s="558" t="n">
        <f aca="false">SUM(S1063,T1063,U1063,V1063)</f>
        <v>0</v>
      </c>
      <c r="S1063" s="558"/>
      <c r="T1063" s="558"/>
      <c r="U1063" s="558"/>
      <c r="V1063" s="558"/>
    </row>
    <row r="1064" customFormat="false" ht="15.75" hidden="false" customHeight="false" outlineLevel="1" collapsed="false">
      <c r="A1064" s="781"/>
      <c r="B1064" s="752"/>
      <c r="C1064" s="584"/>
      <c r="D1064" s="540"/>
      <c r="E1064" s="541" t="s">
        <v>1149</v>
      </c>
      <c r="F1064" s="607" t="s">
        <v>1064</v>
      </c>
      <c r="G1064" s="540"/>
      <c r="H1064" s="522" t="s">
        <v>1065</v>
      </c>
      <c r="I1064" s="607"/>
      <c r="J1064" s="601"/>
      <c r="K1064" s="522"/>
      <c r="L1064" s="541"/>
      <c r="M1064" s="554"/>
      <c r="N1064" s="701"/>
      <c r="O1064" s="557"/>
      <c r="P1064" s="556"/>
      <c r="Q1064" s="550"/>
      <c r="R1064" s="558" t="n">
        <f aca="false">SUM(S1064,T1064,U1064,V1064)</f>
        <v>0</v>
      </c>
      <c r="S1064" s="558"/>
      <c r="T1064" s="558"/>
      <c r="U1064" s="558"/>
      <c r="V1064" s="558"/>
    </row>
    <row r="1065" customFormat="false" ht="15.75" hidden="false" customHeight="false" outlineLevel="1" collapsed="false">
      <c r="A1065" s="781"/>
      <c r="B1065" s="752"/>
      <c r="C1065" s="584"/>
      <c r="D1065" s="540"/>
      <c r="E1065" s="541" t="s">
        <v>1149</v>
      </c>
      <c r="F1065" s="607" t="s">
        <v>1064</v>
      </c>
      <c r="G1065" s="540"/>
      <c r="H1065" s="522" t="s">
        <v>1065</v>
      </c>
      <c r="I1065" s="607"/>
      <c r="J1065" s="601"/>
      <c r="K1065" s="522"/>
      <c r="L1065" s="541"/>
      <c r="M1065" s="554"/>
      <c r="N1065" s="701"/>
      <c r="O1065" s="557"/>
      <c r="P1065" s="556"/>
      <c r="Q1065" s="550"/>
      <c r="R1065" s="558" t="n">
        <f aca="false">SUM(S1065,T1065,U1065,V1065)</f>
        <v>0</v>
      </c>
      <c r="S1065" s="558"/>
      <c r="T1065" s="558"/>
      <c r="U1065" s="558"/>
      <c r="V1065" s="558"/>
    </row>
    <row r="1066" customFormat="false" ht="15.75" hidden="false" customHeight="false" outlineLevel="1" collapsed="false">
      <c r="A1066" s="781"/>
      <c r="B1066" s="752"/>
      <c r="C1066" s="584"/>
      <c r="D1066" s="540"/>
      <c r="E1066" s="541" t="s">
        <v>1149</v>
      </c>
      <c r="F1066" s="607" t="s">
        <v>1064</v>
      </c>
      <c r="G1066" s="540"/>
      <c r="H1066" s="522" t="s">
        <v>1065</v>
      </c>
      <c r="I1066" s="607"/>
      <c r="J1066" s="601"/>
      <c r="K1066" s="522"/>
      <c r="L1066" s="541"/>
      <c r="M1066" s="554"/>
      <c r="N1066" s="701"/>
      <c r="O1066" s="557"/>
      <c r="P1066" s="556"/>
      <c r="Q1066" s="550"/>
      <c r="R1066" s="558" t="n">
        <f aca="false">SUM(S1066,T1066,U1066,V1066)</f>
        <v>0</v>
      </c>
      <c r="S1066" s="558"/>
      <c r="T1066" s="558"/>
      <c r="U1066" s="558"/>
      <c r="V1066" s="558"/>
    </row>
    <row r="1067" customFormat="false" ht="15.75" hidden="false" customHeight="false" outlineLevel="1" collapsed="false">
      <c r="A1067" s="781"/>
      <c r="B1067" s="752"/>
      <c r="C1067" s="584"/>
      <c r="D1067" s="540"/>
      <c r="E1067" s="541" t="s">
        <v>1149</v>
      </c>
      <c r="F1067" s="607" t="s">
        <v>1064</v>
      </c>
      <c r="G1067" s="540"/>
      <c r="H1067" s="522" t="s">
        <v>1065</v>
      </c>
      <c r="I1067" s="607"/>
      <c r="J1067" s="601"/>
      <c r="K1067" s="522"/>
      <c r="L1067" s="541"/>
      <c r="M1067" s="554"/>
      <c r="N1067" s="701"/>
      <c r="O1067" s="557"/>
      <c r="P1067" s="556"/>
      <c r="Q1067" s="550"/>
      <c r="R1067" s="558" t="n">
        <f aca="false">SUM(S1067,T1067,U1067,V1067)</f>
        <v>0</v>
      </c>
      <c r="S1067" s="558"/>
      <c r="T1067" s="558"/>
      <c r="U1067" s="558"/>
      <c r="V1067" s="558"/>
    </row>
    <row r="1068" customFormat="false" ht="15.75" hidden="false" customHeight="false" outlineLevel="1" collapsed="false">
      <c r="A1068" s="781"/>
      <c r="B1068" s="752"/>
      <c r="C1068" s="584"/>
      <c r="D1068" s="540"/>
      <c r="E1068" s="541" t="s">
        <v>1149</v>
      </c>
      <c r="F1068" s="607" t="s">
        <v>1064</v>
      </c>
      <c r="G1068" s="540"/>
      <c r="H1068" s="522" t="s">
        <v>1065</v>
      </c>
      <c r="I1068" s="607"/>
      <c r="J1068" s="601"/>
      <c r="K1068" s="522"/>
      <c r="L1068" s="541"/>
      <c r="M1068" s="554"/>
      <c r="N1068" s="701"/>
      <c r="O1068" s="557"/>
      <c r="P1068" s="556"/>
      <c r="Q1068" s="550"/>
      <c r="R1068" s="558" t="n">
        <f aca="false">SUM(S1068,T1068,U1068,V1068)</f>
        <v>0</v>
      </c>
      <c r="S1068" s="558"/>
      <c r="T1068" s="558"/>
      <c r="U1068" s="558"/>
      <c r="V1068" s="558"/>
    </row>
    <row r="1069" customFormat="false" ht="15.75" hidden="false" customHeight="false" outlineLevel="1" collapsed="false">
      <c r="A1069" s="781"/>
      <c r="B1069" s="752"/>
      <c r="C1069" s="584"/>
      <c r="D1069" s="540"/>
      <c r="E1069" s="541" t="s">
        <v>1149</v>
      </c>
      <c r="F1069" s="607" t="s">
        <v>1064</v>
      </c>
      <c r="G1069" s="540"/>
      <c r="H1069" s="522" t="s">
        <v>1065</v>
      </c>
      <c r="I1069" s="607"/>
      <c r="J1069" s="601"/>
      <c r="K1069" s="522"/>
      <c r="L1069" s="541"/>
      <c r="M1069" s="554"/>
      <c r="N1069" s="701"/>
      <c r="O1069" s="557"/>
      <c r="P1069" s="556"/>
      <c r="Q1069" s="550"/>
      <c r="R1069" s="558" t="n">
        <f aca="false">SUM(S1069,T1069,U1069,V1069)</f>
        <v>0</v>
      </c>
      <c r="S1069" s="558"/>
      <c r="T1069" s="558"/>
      <c r="U1069" s="558"/>
      <c r="V1069" s="558"/>
    </row>
    <row r="1070" customFormat="false" ht="15.75" hidden="false" customHeight="false" outlineLevel="1" collapsed="false">
      <c r="A1070" s="781"/>
      <c r="B1070" s="752"/>
      <c r="C1070" s="584"/>
      <c r="D1070" s="540"/>
      <c r="E1070" s="541" t="s">
        <v>1149</v>
      </c>
      <c r="F1070" s="607" t="s">
        <v>1064</v>
      </c>
      <c r="G1070" s="540"/>
      <c r="H1070" s="522" t="s">
        <v>1065</v>
      </c>
      <c r="I1070" s="607"/>
      <c r="J1070" s="601"/>
      <c r="K1070" s="522"/>
      <c r="L1070" s="541"/>
      <c r="M1070" s="554"/>
      <c r="N1070" s="701"/>
      <c r="O1070" s="557"/>
      <c r="P1070" s="556"/>
      <c r="Q1070" s="550"/>
      <c r="R1070" s="558" t="n">
        <f aca="false">SUM(S1070,T1070,U1070,V1070)</f>
        <v>0</v>
      </c>
      <c r="S1070" s="558"/>
      <c r="T1070" s="558"/>
      <c r="U1070" s="558"/>
      <c r="V1070" s="558"/>
    </row>
    <row r="1071" customFormat="false" ht="15.75" hidden="false" customHeight="false" outlineLevel="1" collapsed="false">
      <c r="A1071" s="781"/>
      <c r="B1071" s="752"/>
      <c r="C1071" s="584"/>
      <c r="D1071" s="540"/>
      <c r="E1071" s="541" t="s">
        <v>1149</v>
      </c>
      <c r="F1071" s="607" t="s">
        <v>1064</v>
      </c>
      <c r="G1071" s="540"/>
      <c r="H1071" s="522" t="s">
        <v>1065</v>
      </c>
      <c r="I1071" s="607"/>
      <c r="J1071" s="601"/>
      <c r="K1071" s="522"/>
      <c r="L1071" s="541"/>
      <c r="M1071" s="554"/>
      <c r="N1071" s="701"/>
      <c r="O1071" s="557"/>
      <c r="P1071" s="556"/>
      <c r="Q1071" s="550"/>
      <c r="R1071" s="558" t="n">
        <f aca="false">SUM(S1071,T1071,U1071,V1071)</f>
        <v>0</v>
      </c>
      <c r="S1071" s="558"/>
      <c r="T1071" s="558"/>
      <c r="U1071" s="558"/>
      <c r="V1071" s="558"/>
    </row>
    <row r="1072" customFormat="false" ht="15.75" hidden="false" customHeight="false" outlineLevel="1" collapsed="false">
      <c r="A1072" s="781"/>
      <c r="B1072" s="752"/>
      <c r="C1072" s="584"/>
      <c r="D1072" s="540"/>
      <c r="E1072" s="541" t="s">
        <v>1149</v>
      </c>
      <c r="F1072" s="607" t="s">
        <v>1064</v>
      </c>
      <c r="G1072" s="540"/>
      <c r="H1072" s="522" t="s">
        <v>1065</v>
      </c>
      <c r="I1072" s="607"/>
      <c r="J1072" s="601"/>
      <c r="K1072" s="522"/>
      <c r="L1072" s="541"/>
      <c r="M1072" s="554"/>
      <c r="N1072" s="701"/>
      <c r="O1072" s="557"/>
      <c r="P1072" s="556"/>
      <c r="Q1072" s="550"/>
      <c r="R1072" s="558" t="n">
        <f aca="false">SUM(S1072,T1072,U1072,V1072)</f>
        <v>0</v>
      </c>
      <c r="S1072" s="558"/>
      <c r="T1072" s="558"/>
      <c r="U1072" s="558"/>
      <c r="V1072" s="558"/>
    </row>
    <row r="1073" customFormat="false" ht="15.75" hidden="false" customHeight="false" outlineLevel="1" collapsed="false">
      <c r="A1073" s="781"/>
      <c r="B1073" s="752"/>
      <c r="C1073" s="584"/>
      <c r="D1073" s="540"/>
      <c r="E1073" s="541" t="s">
        <v>1149</v>
      </c>
      <c r="F1073" s="607" t="s">
        <v>1064</v>
      </c>
      <c r="G1073" s="540"/>
      <c r="H1073" s="522" t="s">
        <v>1065</v>
      </c>
      <c r="I1073" s="607"/>
      <c r="J1073" s="601"/>
      <c r="K1073" s="522"/>
      <c r="L1073" s="541"/>
      <c r="M1073" s="554"/>
      <c r="N1073" s="701"/>
      <c r="O1073" s="557"/>
      <c r="P1073" s="556"/>
      <c r="Q1073" s="550"/>
      <c r="R1073" s="558" t="n">
        <f aca="false">SUM(S1073,T1073,U1073,V1073)</f>
        <v>0</v>
      </c>
      <c r="S1073" s="558"/>
      <c r="T1073" s="558"/>
      <c r="U1073" s="558"/>
      <c r="V1073" s="558"/>
    </row>
    <row r="1074" customFormat="false" ht="15.75" hidden="false" customHeight="false" outlineLevel="1" collapsed="false">
      <c r="A1074" s="781"/>
      <c r="B1074" s="752"/>
      <c r="C1074" s="584"/>
      <c r="D1074" s="540"/>
      <c r="E1074" s="541" t="s">
        <v>1149</v>
      </c>
      <c r="F1074" s="607" t="s">
        <v>1064</v>
      </c>
      <c r="G1074" s="540"/>
      <c r="H1074" s="522" t="s">
        <v>1065</v>
      </c>
      <c r="I1074" s="607"/>
      <c r="J1074" s="601"/>
      <c r="K1074" s="522"/>
      <c r="L1074" s="541"/>
      <c r="M1074" s="554"/>
      <c r="N1074" s="701"/>
      <c r="O1074" s="557"/>
      <c r="P1074" s="556"/>
      <c r="Q1074" s="550"/>
      <c r="R1074" s="558" t="n">
        <f aca="false">SUM(S1074,T1074,U1074,V1074)</f>
        <v>0</v>
      </c>
      <c r="S1074" s="558"/>
      <c r="T1074" s="558"/>
      <c r="U1074" s="558"/>
      <c r="V1074" s="558"/>
    </row>
    <row r="1075" customFormat="false" ht="15.75" hidden="false" customHeight="false" outlineLevel="1" collapsed="false">
      <c r="A1075" s="781"/>
      <c r="B1075" s="752"/>
      <c r="C1075" s="584"/>
      <c r="D1075" s="540"/>
      <c r="E1075" s="541" t="s">
        <v>1149</v>
      </c>
      <c r="F1075" s="607" t="s">
        <v>1064</v>
      </c>
      <c r="G1075" s="540"/>
      <c r="H1075" s="522" t="s">
        <v>1065</v>
      </c>
      <c r="I1075" s="607"/>
      <c r="J1075" s="601"/>
      <c r="K1075" s="522"/>
      <c r="L1075" s="541"/>
      <c r="M1075" s="554"/>
      <c r="N1075" s="701"/>
      <c r="O1075" s="557"/>
      <c r="P1075" s="556"/>
      <c r="Q1075" s="550"/>
      <c r="R1075" s="558" t="n">
        <f aca="false">SUM(S1075,T1075,U1075,V1075)</f>
        <v>0</v>
      </c>
      <c r="S1075" s="558"/>
      <c r="T1075" s="558"/>
      <c r="U1075" s="558"/>
      <c r="V1075" s="558"/>
    </row>
    <row r="1076" customFormat="false" ht="15.75" hidden="false" customHeight="false" outlineLevel="1" collapsed="false">
      <c r="A1076" s="781"/>
      <c r="B1076" s="752"/>
      <c r="C1076" s="584"/>
      <c r="D1076" s="540"/>
      <c r="E1076" s="541" t="s">
        <v>1149</v>
      </c>
      <c r="F1076" s="607" t="s">
        <v>1064</v>
      </c>
      <c r="G1076" s="540"/>
      <c r="H1076" s="522" t="s">
        <v>1065</v>
      </c>
      <c r="I1076" s="607"/>
      <c r="J1076" s="601"/>
      <c r="K1076" s="522"/>
      <c r="L1076" s="541"/>
      <c r="M1076" s="554"/>
      <c r="N1076" s="701"/>
      <c r="O1076" s="557"/>
      <c r="P1076" s="556"/>
      <c r="Q1076" s="550"/>
      <c r="R1076" s="558" t="n">
        <f aca="false">SUM(S1076,T1076,U1076,V1076)</f>
        <v>0</v>
      </c>
      <c r="S1076" s="558"/>
      <c r="T1076" s="558"/>
      <c r="U1076" s="558"/>
      <c r="V1076" s="558"/>
    </row>
    <row r="1077" customFormat="false" ht="15.75" hidden="false" customHeight="false" outlineLevel="1" collapsed="false">
      <c r="A1077" s="781"/>
      <c r="B1077" s="752"/>
      <c r="C1077" s="584"/>
      <c r="D1077" s="540"/>
      <c r="E1077" s="541" t="s">
        <v>1149</v>
      </c>
      <c r="F1077" s="607" t="s">
        <v>1064</v>
      </c>
      <c r="G1077" s="540"/>
      <c r="H1077" s="522" t="s">
        <v>1065</v>
      </c>
      <c r="I1077" s="607"/>
      <c r="J1077" s="601"/>
      <c r="K1077" s="522"/>
      <c r="L1077" s="541"/>
      <c r="M1077" s="554"/>
      <c r="N1077" s="701"/>
      <c r="O1077" s="557"/>
      <c r="P1077" s="556"/>
      <c r="Q1077" s="550"/>
      <c r="R1077" s="558" t="n">
        <f aca="false">SUM(S1077,T1077,U1077,V1077)</f>
        <v>0</v>
      </c>
      <c r="S1077" s="558"/>
      <c r="T1077" s="558"/>
      <c r="U1077" s="558"/>
      <c r="V1077" s="558"/>
    </row>
    <row r="1078" customFormat="false" ht="15.75" hidden="false" customHeight="false" outlineLevel="1" collapsed="false">
      <c r="A1078" s="781"/>
      <c r="B1078" s="752"/>
      <c r="C1078" s="584"/>
      <c r="D1078" s="540"/>
      <c r="E1078" s="541" t="s">
        <v>1149</v>
      </c>
      <c r="F1078" s="607" t="s">
        <v>1064</v>
      </c>
      <c r="G1078" s="540"/>
      <c r="H1078" s="522" t="s">
        <v>1065</v>
      </c>
      <c r="I1078" s="607"/>
      <c r="J1078" s="601"/>
      <c r="K1078" s="522"/>
      <c r="L1078" s="541"/>
      <c r="M1078" s="554"/>
      <c r="N1078" s="701"/>
      <c r="O1078" s="557"/>
      <c r="P1078" s="556"/>
      <c r="Q1078" s="550"/>
      <c r="R1078" s="558" t="n">
        <f aca="false">SUM(S1078,T1078,U1078,V1078)</f>
        <v>0</v>
      </c>
      <c r="S1078" s="558"/>
      <c r="T1078" s="558"/>
      <c r="U1078" s="558"/>
      <c r="V1078" s="558"/>
    </row>
    <row r="1079" customFormat="false" ht="15.75" hidden="false" customHeight="false" outlineLevel="1" collapsed="false">
      <c r="A1079" s="781"/>
      <c r="B1079" s="752"/>
      <c r="C1079" s="584"/>
      <c r="D1079" s="540"/>
      <c r="E1079" s="541" t="s">
        <v>1149</v>
      </c>
      <c r="F1079" s="607" t="s">
        <v>1064</v>
      </c>
      <c r="G1079" s="540"/>
      <c r="H1079" s="522" t="s">
        <v>1065</v>
      </c>
      <c r="I1079" s="607"/>
      <c r="J1079" s="601"/>
      <c r="K1079" s="522"/>
      <c r="L1079" s="541"/>
      <c r="M1079" s="554"/>
      <c r="N1079" s="701"/>
      <c r="O1079" s="557"/>
      <c r="P1079" s="556"/>
      <c r="Q1079" s="550"/>
      <c r="R1079" s="558" t="n">
        <f aca="false">SUM(S1079,T1079,U1079,V1079)</f>
        <v>0</v>
      </c>
      <c r="S1079" s="558"/>
      <c r="T1079" s="558"/>
      <c r="U1079" s="558"/>
      <c r="V1079" s="558"/>
    </row>
    <row r="1080" customFormat="false" ht="15.75" hidden="false" customHeight="false" outlineLevel="1" collapsed="false">
      <c r="A1080" s="781"/>
      <c r="B1080" s="752"/>
      <c r="C1080" s="584"/>
      <c r="D1080" s="540"/>
      <c r="E1080" s="541" t="s">
        <v>1149</v>
      </c>
      <c r="F1080" s="607" t="s">
        <v>1064</v>
      </c>
      <c r="G1080" s="540"/>
      <c r="H1080" s="522" t="s">
        <v>1065</v>
      </c>
      <c r="I1080" s="607"/>
      <c r="J1080" s="601"/>
      <c r="K1080" s="522"/>
      <c r="L1080" s="541"/>
      <c r="M1080" s="554"/>
      <c r="N1080" s="701"/>
      <c r="O1080" s="557"/>
      <c r="P1080" s="556"/>
      <c r="Q1080" s="550"/>
      <c r="R1080" s="558" t="n">
        <f aca="false">SUM(S1080,T1080,U1080,V1080)</f>
        <v>0</v>
      </c>
      <c r="S1080" s="558"/>
      <c r="T1080" s="558"/>
      <c r="U1080" s="558"/>
      <c r="V1080" s="558"/>
    </row>
    <row r="1081" customFormat="false" ht="15.75" hidden="false" customHeight="false" outlineLevel="1" collapsed="false">
      <c r="A1081" s="781"/>
      <c r="B1081" s="752"/>
      <c r="C1081" s="584"/>
      <c r="D1081" s="540"/>
      <c r="E1081" s="541" t="s">
        <v>1149</v>
      </c>
      <c r="F1081" s="607" t="s">
        <v>1064</v>
      </c>
      <c r="G1081" s="540"/>
      <c r="H1081" s="522" t="s">
        <v>1065</v>
      </c>
      <c r="I1081" s="607"/>
      <c r="J1081" s="601"/>
      <c r="K1081" s="522"/>
      <c r="L1081" s="541"/>
      <c r="M1081" s="554"/>
      <c r="N1081" s="701"/>
      <c r="O1081" s="557"/>
      <c r="P1081" s="556"/>
      <c r="Q1081" s="550"/>
      <c r="R1081" s="558" t="n">
        <f aca="false">SUM(S1081,T1081,U1081,V1081)</f>
        <v>0</v>
      </c>
      <c r="S1081" s="558"/>
      <c r="T1081" s="558"/>
      <c r="U1081" s="558"/>
      <c r="V1081" s="558"/>
    </row>
    <row r="1082" customFormat="false" ht="15.75" hidden="false" customHeight="false" outlineLevel="1" collapsed="false">
      <c r="A1082" s="781"/>
      <c r="B1082" s="752"/>
      <c r="C1082" s="584"/>
      <c r="D1082" s="540"/>
      <c r="E1082" s="541" t="s">
        <v>1149</v>
      </c>
      <c r="F1082" s="607" t="s">
        <v>1064</v>
      </c>
      <c r="G1082" s="540"/>
      <c r="H1082" s="522" t="s">
        <v>1065</v>
      </c>
      <c r="I1082" s="607"/>
      <c r="J1082" s="601"/>
      <c r="K1082" s="522"/>
      <c r="L1082" s="541"/>
      <c r="M1082" s="554"/>
      <c r="N1082" s="701"/>
      <c r="O1082" s="557"/>
      <c r="P1082" s="556"/>
      <c r="Q1082" s="550"/>
      <c r="R1082" s="558" t="n">
        <f aca="false">SUM(S1082,T1082,U1082,V1082)</f>
        <v>0</v>
      </c>
      <c r="S1082" s="558"/>
      <c r="T1082" s="558"/>
      <c r="U1082" s="558"/>
      <c r="V1082" s="558"/>
    </row>
    <row r="1083" customFormat="false" ht="15.75" hidden="false" customHeight="false" outlineLevel="1" collapsed="false">
      <c r="A1083" s="781"/>
      <c r="B1083" s="752"/>
      <c r="C1083" s="541"/>
      <c r="D1083" s="540"/>
      <c r="E1083" s="541" t="s">
        <v>1149</v>
      </c>
      <c r="F1083" s="607" t="s">
        <v>1064</v>
      </c>
      <c r="G1083" s="540"/>
      <c r="H1083" s="522" t="s">
        <v>1065</v>
      </c>
      <c r="I1083" s="607"/>
      <c r="J1083" s="601"/>
      <c r="K1083" s="522"/>
      <c r="L1083" s="541"/>
      <c r="M1083" s="554"/>
      <c r="N1083" s="701"/>
      <c r="O1083" s="557"/>
      <c r="P1083" s="556"/>
      <c r="Q1083" s="550"/>
      <c r="R1083" s="558" t="n">
        <f aca="false">SUM(S1083,T1083,U1083,V1083)</f>
        <v>0</v>
      </c>
      <c r="S1083" s="558"/>
      <c r="T1083" s="558"/>
      <c r="U1083" s="558"/>
      <c r="V1083" s="558"/>
    </row>
    <row r="1084" customFormat="false" ht="15.75" hidden="false" customHeight="false" outlineLevel="0" collapsed="false">
      <c r="A1084" s="570" t="s">
        <v>1385</v>
      </c>
      <c r="B1084" s="560"/>
      <c r="C1084" s="560"/>
      <c r="D1084" s="560"/>
      <c r="E1084" s="560"/>
      <c r="F1084" s="603"/>
      <c r="G1084" s="601"/>
      <c r="H1084" s="560"/>
      <c r="I1084" s="602"/>
      <c r="J1084" s="603"/>
      <c r="K1084" s="560"/>
      <c r="L1084" s="560"/>
      <c r="M1084" s="561"/>
      <c r="N1084" s="707"/>
      <c r="O1084" s="822" t="n">
        <v>244</v>
      </c>
      <c r="P1084" s="823" t="n">
        <v>344</v>
      </c>
      <c r="Q1084" s="824"/>
      <c r="R1084" s="551" t="n">
        <f aca="false">SUM(R1085:R1168)</f>
        <v>150000</v>
      </c>
      <c r="S1084" s="551" t="n">
        <f aca="false">SUM(S1085:S1168)</f>
        <v>0</v>
      </c>
      <c r="T1084" s="551" t="n">
        <f aca="false">SUM(T1085:T1168)</f>
        <v>0</v>
      </c>
      <c r="U1084" s="551" t="n">
        <f aca="false">SUM(U1085:U1168)</f>
        <v>0</v>
      </c>
      <c r="V1084" s="551" t="n">
        <f aca="false">SUM(V1085:V1168)</f>
        <v>150000</v>
      </c>
    </row>
    <row r="1085" s="196" customFormat="true" ht="18.75" hidden="false" customHeight="false" outlineLevel="1" collapsed="false">
      <c r="A1085" s="781"/>
      <c r="B1085" s="752"/>
      <c r="C1085" s="541"/>
      <c r="D1085" s="540"/>
      <c r="E1085" s="541" t="s">
        <v>1149</v>
      </c>
      <c r="F1085" s="607" t="s">
        <v>1064</v>
      </c>
      <c r="G1085" s="540"/>
      <c r="H1085" s="522" t="s">
        <v>1065</v>
      </c>
      <c r="I1085" s="607"/>
      <c r="J1085" s="601"/>
      <c r="K1085" s="522"/>
      <c r="L1085" s="831"/>
      <c r="M1085" s="832"/>
      <c r="N1085" s="833"/>
      <c r="O1085" s="834"/>
      <c r="P1085" s="835"/>
      <c r="Q1085" s="836"/>
      <c r="R1085" s="558" t="n">
        <f aca="false">SUM(S1085,T1085,U1085,V1085)</f>
        <v>150000</v>
      </c>
      <c r="S1085" s="558"/>
      <c r="T1085" s="558"/>
      <c r="U1085" s="558"/>
      <c r="V1085" s="558" t="n">
        <f aca="false">150000</f>
        <v>150000</v>
      </c>
      <c r="AC1085" s="303"/>
      <c r="AD1085" s="474"/>
    </row>
    <row r="1086" customFormat="false" ht="15.75" hidden="false" customHeight="false" outlineLevel="1" collapsed="false">
      <c r="A1086" s="781"/>
      <c r="B1086" s="752"/>
      <c r="C1086" s="541"/>
      <c r="D1086" s="540"/>
      <c r="E1086" s="541" t="s">
        <v>1149</v>
      </c>
      <c r="F1086" s="607" t="s">
        <v>1064</v>
      </c>
      <c r="G1086" s="540"/>
      <c r="H1086" s="522" t="s">
        <v>1065</v>
      </c>
      <c r="I1086" s="607"/>
      <c r="J1086" s="601"/>
      <c r="K1086" s="522"/>
      <c r="L1086" s="541"/>
      <c r="M1086" s="554"/>
      <c r="N1086" s="701"/>
      <c r="O1086" s="557"/>
      <c r="P1086" s="556"/>
      <c r="Q1086" s="550"/>
      <c r="R1086" s="558" t="n">
        <f aca="false">SUM(S1086,T1086,U1086,V1086)</f>
        <v>0</v>
      </c>
      <c r="S1086" s="558"/>
      <c r="T1086" s="558"/>
      <c r="U1086" s="558"/>
      <c r="V1086" s="558"/>
    </row>
    <row r="1087" customFormat="false" ht="15.75" hidden="false" customHeight="false" outlineLevel="1" collapsed="false">
      <c r="A1087" s="781"/>
      <c r="B1087" s="752"/>
      <c r="C1087" s="541"/>
      <c r="D1087" s="540"/>
      <c r="E1087" s="541" t="s">
        <v>1149</v>
      </c>
      <c r="F1087" s="607" t="s">
        <v>1064</v>
      </c>
      <c r="G1087" s="540"/>
      <c r="H1087" s="522" t="s">
        <v>1065</v>
      </c>
      <c r="I1087" s="837"/>
      <c r="J1087" s="766"/>
      <c r="K1087" s="838"/>
      <c r="L1087" s="541"/>
      <c r="M1087" s="554"/>
      <c r="N1087" s="701"/>
      <c r="O1087" s="557"/>
      <c r="P1087" s="556"/>
      <c r="Q1087" s="550"/>
      <c r="R1087" s="558" t="n">
        <f aca="false">SUM(S1087,T1087,U1087,V1087)</f>
        <v>0</v>
      </c>
      <c r="S1087" s="558"/>
      <c r="T1087" s="558"/>
      <c r="U1087" s="558"/>
      <c r="V1087" s="558"/>
    </row>
    <row r="1088" customFormat="false" ht="15.75" hidden="false" customHeight="false" outlineLevel="1" collapsed="false">
      <c r="A1088" s="781"/>
      <c r="B1088" s="752"/>
      <c r="C1088" s="541"/>
      <c r="D1088" s="540"/>
      <c r="E1088" s="541" t="s">
        <v>1149</v>
      </c>
      <c r="F1088" s="607" t="s">
        <v>1064</v>
      </c>
      <c r="G1088" s="540"/>
      <c r="H1088" s="522" t="s">
        <v>1065</v>
      </c>
      <c r="I1088" s="607"/>
      <c r="J1088" s="601"/>
      <c r="K1088" s="522"/>
      <c r="L1088" s="541"/>
      <c r="M1088" s="554"/>
      <c r="N1088" s="701"/>
      <c r="O1088" s="557"/>
      <c r="P1088" s="556"/>
      <c r="Q1088" s="550"/>
      <c r="R1088" s="558" t="n">
        <f aca="false">SUM(S1088,T1088,U1088,V1088)</f>
        <v>0</v>
      </c>
      <c r="S1088" s="558"/>
      <c r="T1088" s="558"/>
      <c r="U1088" s="558"/>
      <c r="V1088" s="558"/>
    </row>
    <row r="1089" customFormat="false" ht="15.75" hidden="false" customHeight="false" outlineLevel="1" collapsed="false">
      <c r="A1089" s="781"/>
      <c r="B1089" s="752"/>
      <c r="C1089" s="541"/>
      <c r="D1089" s="540"/>
      <c r="E1089" s="541" t="s">
        <v>1386</v>
      </c>
      <c r="F1089" s="607" t="s">
        <v>1064</v>
      </c>
      <c r="G1089" s="540"/>
      <c r="H1089" s="522" t="s">
        <v>1065</v>
      </c>
      <c r="I1089" s="607"/>
      <c r="J1089" s="601"/>
      <c r="K1089" s="522"/>
      <c r="L1089" s="541"/>
      <c r="M1089" s="554"/>
      <c r="N1089" s="701"/>
      <c r="O1089" s="557"/>
      <c r="P1089" s="556"/>
      <c r="Q1089" s="550"/>
      <c r="R1089" s="558" t="n">
        <f aca="false">SUM(S1089,T1089,U1089,V1089)</f>
        <v>0</v>
      </c>
      <c r="S1089" s="558"/>
      <c r="T1089" s="558"/>
      <c r="U1089" s="558"/>
      <c r="V1089" s="558"/>
    </row>
    <row r="1090" customFormat="false" ht="15.75" hidden="false" customHeight="false" outlineLevel="1" collapsed="false">
      <c r="A1090" s="781"/>
      <c r="B1090" s="752"/>
      <c r="C1090" s="541"/>
      <c r="D1090" s="540"/>
      <c r="E1090" s="541" t="s">
        <v>1149</v>
      </c>
      <c r="F1090" s="607" t="s">
        <v>1064</v>
      </c>
      <c r="G1090" s="540"/>
      <c r="H1090" s="522" t="s">
        <v>1065</v>
      </c>
      <c r="I1090" s="607"/>
      <c r="J1090" s="601"/>
      <c r="K1090" s="522"/>
      <c r="L1090" s="541"/>
      <c r="M1090" s="554"/>
      <c r="N1090" s="701"/>
      <c r="O1090" s="557"/>
      <c r="P1090" s="556"/>
      <c r="Q1090" s="550"/>
      <c r="R1090" s="558" t="n">
        <f aca="false">SUM(S1090,T1090,U1090,V1090)</f>
        <v>0</v>
      </c>
      <c r="S1090" s="558"/>
      <c r="T1090" s="558"/>
      <c r="U1090" s="558"/>
      <c r="V1090" s="558"/>
    </row>
    <row r="1091" customFormat="false" ht="15.75" hidden="false" customHeight="false" outlineLevel="1" collapsed="false">
      <c r="A1091" s="781"/>
      <c r="B1091" s="752"/>
      <c r="C1091" s="541"/>
      <c r="D1091" s="540"/>
      <c r="E1091" s="541" t="s">
        <v>1149</v>
      </c>
      <c r="F1091" s="607" t="s">
        <v>1064</v>
      </c>
      <c r="G1091" s="540"/>
      <c r="H1091" s="522" t="s">
        <v>1065</v>
      </c>
      <c r="I1091" s="607"/>
      <c r="J1091" s="601"/>
      <c r="K1091" s="522"/>
      <c r="L1091" s="541"/>
      <c r="M1091" s="554"/>
      <c r="N1091" s="701"/>
      <c r="O1091" s="557"/>
      <c r="P1091" s="556"/>
      <c r="Q1091" s="550"/>
      <c r="R1091" s="558" t="n">
        <f aca="false">SUM(S1091,T1091,U1091,V1091)</f>
        <v>0</v>
      </c>
      <c r="S1091" s="558"/>
      <c r="T1091" s="558"/>
      <c r="U1091" s="558"/>
      <c r="V1091" s="558"/>
    </row>
    <row r="1092" customFormat="false" ht="15.75" hidden="false" customHeight="false" outlineLevel="1" collapsed="false">
      <c r="A1092" s="781"/>
      <c r="B1092" s="752"/>
      <c r="C1092" s="541"/>
      <c r="D1092" s="540"/>
      <c r="E1092" s="541" t="s">
        <v>1149</v>
      </c>
      <c r="F1092" s="607" t="s">
        <v>1064</v>
      </c>
      <c r="G1092" s="540"/>
      <c r="H1092" s="522" t="s">
        <v>1065</v>
      </c>
      <c r="I1092" s="607"/>
      <c r="J1092" s="601"/>
      <c r="K1092" s="522"/>
      <c r="L1092" s="541"/>
      <c r="M1092" s="554"/>
      <c r="N1092" s="701"/>
      <c r="O1092" s="557"/>
      <c r="P1092" s="556"/>
      <c r="Q1092" s="550"/>
      <c r="R1092" s="558" t="n">
        <f aca="false">SUM(S1092,T1092,U1092,V1092)</f>
        <v>0</v>
      </c>
      <c r="S1092" s="558"/>
      <c r="T1092" s="558"/>
      <c r="U1092" s="558"/>
      <c r="V1092" s="558"/>
    </row>
    <row r="1093" customFormat="false" ht="15.75" hidden="false" customHeight="false" outlineLevel="1" collapsed="false">
      <c r="A1093" s="781"/>
      <c r="B1093" s="752"/>
      <c r="C1093" s="541"/>
      <c r="D1093" s="540"/>
      <c r="E1093" s="541" t="s">
        <v>1149</v>
      </c>
      <c r="F1093" s="607" t="s">
        <v>1064</v>
      </c>
      <c r="G1093" s="540"/>
      <c r="H1093" s="522" t="s">
        <v>1065</v>
      </c>
      <c r="I1093" s="607"/>
      <c r="J1093" s="601"/>
      <c r="K1093" s="522"/>
      <c r="L1093" s="541"/>
      <c r="M1093" s="554"/>
      <c r="N1093" s="701"/>
      <c r="O1093" s="557"/>
      <c r="P1093" s="556"/>
      <c r="Q1093" s="550"/>
      <c r="R1093" s="558" t="n">
        <f aca="false">SUM(S1093,T1093,U1093,V1093)</f>
        <v>0</v>
      </c>
      <c r="S1093" s="558"/>
      <c r="T1093" s="558"/>
      <c r="U1093" s="558"/>
      <c r="V1093" s="558"/>
    </row>
    <row r="1094" customFormat="false" ht="15.75" hidden="false" customHeight="false" outlineLevel="1" collapsed="false">
      <c r="A1094" s="781"/>
      <c r="B1094" s="752"/>
      <c r="C1094" s="541"/>
      <c r="D1094" s="540"/>
      <c r="E1094" s="541" t="s">
        <v>1149</v>
      </c>
      <c r="F1094" s="607" t="s">
        <v>1064</v>
      </c>
      <c r="G1094" s="540"/>
      <c r="H1094" s="522" t="s">
        <v>1065</v>
      </c>
      <c r="I1094" s="607"/>
      <c r="J1094" s="601"/>
      <c r="K1094" s="522"/>
      <c r="L1094" s="541"/>
      <c r="M1094" s="554"/>
      <c r="N1094" s="701"/>
      <c r="O1094" s="557"/>
      <c r="P1094" s="556"/>
      <c r="Q1094" s="550"/>
      <c r="R1094" s="558" t="n">
        <f aca="false">SUM(S1094,T1094,U1094,V1094)</f>
        <v>0</v>
      </c>
      <c r="S1094" s="558"/>
      <c r="T1094" s="558"/>
      <c r="U1094" s="558"/>
      <c r="V1094" s="558"/>
    </row>
    <row r="1095" customFormat="false" ht="15.75" hidden="false" customHeight="false" outlineLevel="1" collapsed="false">
      <c r="A1095" s="781"/>
      <c r="B1095" s="752"/>
      <c r="C1095" s="541"/>
      <c r="D1095" s="540"/>
      <c r="E1095" s="541" t="s">
        <v>1149</v>
      </c>
      <c r="F1095" s="607" t="s">
        <v>1064</v>
      </c>
      <c r="G1095" s="540"/>
      <c r="H1095" s="522" t="s">
        <v>1065</v>
      </c>
      <c r="I1095" s="607"/>
      <c r="J1095" s="601"/>
      <c r="K1095" s="522"/>
      <c r="L1095" s="541"/>
      <c r="M1095" s="554"/>
      <c r="N1095" s="701"/>
      <c r="O1095" s="557"/>
      <c r="P1095" s="556"/>
      <c r="Q1095" s="550"/>
      <c r="R1095" s="558" t="n">
        <f aca="false">SUM(S1095,T1095,U1095,V1095)</f>
        <v>0</v>
      </c>
      <c r="S1095" s="558"/>
      <c r="T1095" s="558"/>
      <c r="U1095" s="558"/>
      <c r="V1095" s="558"/>
    </row>
    <row r="1096" customFormat="false" ht="15.75" hidden="false" customHeight="false" outlineLevel="1" collapsed="false">
      <c r="A1096" s="781"/>
      <c r="B1096" s="752"/>
      <c r="C1096" s="541"/>
      <c r="D1096" s="540"/>
      <c r="E1096" s="541" t="s">
        <v>1149</v>
      </c>
      <c r="F1096" s="607" t="s">
        <v>1064</v>
      </c>
      <c r="G1096" s="540"/>
      <c r="H1096" s="522" t="s">
        <v>1065</v>
      </c>
      <c r="I1096" s="607"/>
      <c r="J1096" s="601"/>
      <c r="K1096" s="522"/>
      <c r="L1096" s="541"/>
      <c r="M1096" s="554"/>
      <c r="N1096" s="701"/>
      <c r="O1096" s="557"/>
      <c r="P1096" s="556"/>
      <c r="Q1096" s="550"/>
      <c r="R1096" s="558" t="n">
        <f aca="false">SUM(S1096,T1096,U1096,V1096)</f>
        <v>0</v>
      </c>
      <c r="S1096" s="558"/>
      <c r="T1096" s="558"/>
      <c r="U1096" s="558"/>
      <c r="V1096" s="558"/>
    </row>
    <row r="1097" customFormat="false" ht="15.75" hidden="false" customHeight="false" outlineLevel="1" collapsed="false">
      <c r="A1097" s="781"/>
      <c r="B1097" s="752"/>
      <c r="C1097" s="541"/>
      <c r="D1097" s="540"/>
      <c r="E1097" s="541" t="s">
        <v>1149</v>
      </c>
      <c r="F1097" s="607" t="s">
        <v>1064</v>
      </c>
      <c r="G1097" s="540"/>
      <c r="H1097" s="522" t="s">
        <v>1065</v>
      </c>
      <c r="I1097" s="607"/>
      <c r="J1097" s="601"/>
      <c r="K1097" s="522"/>
      <c r="L1097" s="541"/>
      <c r="M1097" s="554"/>
      <c r="N1097" s="701"/>
      <c r="O1097" s="557"/>
      <c r="P1097" s="556"/>
      <c r="Q1097" s="550"/>
      <c r="R1097" s="558" t="n">
        <f aca="false">SUM(S1097,T1097,U1097,V1097)</f>
        <v>0</v>
      </c>
      <c r="S1097" s="558"/>
      <c r="T1097" s="558"/>
      <c r="U1097" s="558"/>
      <c r="V1097" s="558"/>
    </row>
    <row r="1098" customFormat="false" ht="15.75" hidden="false" customHeight="false" outlineLevel="1" collapsed="false">
      <c r="A1098" s="781"/>
      <c r="B1098" s="752"/>
      <c r="C1098" s="541"/>
      <c r="D1098" s="540"/>
      <c r="E1098" s="541" t="s">
        <v>1149</v>
      </c>
      <c r="F1098" s="607" t="s">
        <v>1064</v>
      </c>
      <c r="G1098" s="540"/>
      <c r="H1098" s="522" t="s">
        <v>1065</v>
      </c>
      <c r="I1098" s="607"/>
      <c r="J1098" s="601"/>
      <c r="K1098" s="522"/>
      <c r="L1098" s="541"/>
      <c r="M1098" s="554"/>
      <c r="N1098" s="701"/>
      <c r="O1098" s="557"/>
      <c r="P1098" s="556"/>
      <c r="Q1098" s="550"/>
      <c r="R1098" s="558" t="n">
        <f aca="false">SUM(S1098,T1098,U1098,V1098)</f>
        <v>0</v>
      </c>
      <c r="S1098" s="558"/>
      <c r="T1098" s="558"/>
      <c r="U1098" s="558"/>
      <c r="V1098" s="558"/>
    </row>
    <row r="1099" customFormat="false" ht="15.75" hidden="false" customHeight="false" outlineLevel="1" collapsed="false">
      <c r="A1099" s="781"/>
      <c r="B1099" s="752"/>
      <c r="C1099" s="541"/>
      <c r="D1099" s="540"/>
      <c r="E1099" s="541" t="s">
        <v>1149</v>
      </c>
      <c r="F1099" s="607" t="s">
        <v>1064</v>
      </c>
      <c r="G1099" s="540"/>
      <c r="H1099" s="522" t="s">
        <v>1065</v>
      </c>
      <c r="I1099" s="607"/>
      <c r="J1099" s="601"/>
      <c r="K1099" s="522"/>
      <c r="L1099" s="541"/>
      <c r="M1099" s="554"/>
      <c r="N1099" s="701"/>
      <c r="O1099" s="557"/>
      <c r="P1099" s="556"/>
      <c r="Q1099" s="550"/>
      <c r="R1099" s="558" t="n">
        <f aca="false">SUM(S1099,T1099,U1099,V1099)</f>
        <v>0</v>
      </c>
      <c r="S1099" s="558"/>
      <c r="T1099" s="558"/>
      <c r="U1099" s="558"/>
      <c r="V1099" s="558"/>
    </row>
    <row r="1100" customFormat="false" ht="15.75" hidden="false" customHeight="false" outlineLevel="1" collapsed="false">
      <c r="A1100" s="781"/>
      <c r="B1100" s="752"/>
      <c r="C1100" s="541"/>
      <c r="D1100" s="540"/>
      <c r="E1100" s="541" t="s">
        <v>1149</v>
      </c>
      <c r="F1100" s="607" t="s">
        <v>1064</v>
      </c>
      <c r="G1100" s="540"/>
      <c r="H1100" s="522" t="s">
        <v>1065</v>
      </c>
      <c r="I1100" s="607"/>
      <c r="J1100" s="601"/>
      <c r="K1100" s="522"/>
      <c r="L1100" s="541"/>
      <c r="M1100" s="554"/>
      <c r="N1100" s="701"/>
      <c r="O1100" s="557"/>
      <c r="P1100" s="556"/>
      <c r="Q1100" s="550"/>
      <c r="R1100" s="558" t="n">
        <f aca="false">SUM(S1100,T1100,U1100,V1100)</f>
        <v>0</v>
      </c>
      <c r="S1100" s="558"/>
      <c r="T1100" s="558"/>
      <c r="U1100" s="558"/>
      <c r="V1100" s="558"/>
    </row>
    <row r="1101" customFormat="false" ht="15.75" hidden="false" customHeight="false" outlineLevel="1" collapsed="false">
      <c r="A1101" s="781"/>
      <c r="B1101" s="752"/>
      <c r="C1101" s="541"/>
      <c r="D1101" s="540"/>
      <c r="E1101" s="541" t="s">
        <v>1149</v>
      </c>
      <c r="F1101" s="607" t="s">
        <v>1064</v>
      </c>
      <c r="G1101" s="540"/>
      <c r="H1101" s="522" t="s">
        <v>1065</v>
      </c>
      <c r="I1101" s="607"/>
      <c r="J1101" s="601"/>
      <c r="K1101" s="522"/>
      <c r="L1101" s="541"/>
      <c r="M1101" s="554"/>
      <c r="N1101" s="701"/>
      <c r="O1101" s="557"/>
      <c r="P1101" s="556"/>
      <c r="Q1101" s="550"/>
      <c r="R1101" s="558" t="n">
        <f aca="false">SUM(S1101,T1101,U1101,V1101)</f>
        <v>0</v>
      </c>
      <c r="S1101" s="558"/>
      <c r="T1101" s="558"/>
      <c r="U1101" s="558"/>
      <c r="V1101" s="558"/>
    </row>
    <row r="1102" customFormat="false" ht="15.75" hidden="false" customHeight="false" outlineLevel="1" collapsed="false">
      <c r="A1102" s="781"/>
      <c r="B1102" s="752"/>
      <c r="C1102" s="541"/>
      <c r="D1102" s="540"/>
      <c r="E1102" s="541" t="s">
        <v>1149</v>
      </c>
      <c r="F1102" s="607" t="s">
        <v>1064</v>
      </c>
      <c r="G1102" s="540"/>
      <c r="H1102" s="522" t="s">
        <v>1065</v>
      </c>
      <c r="I1102" s="607"/>
      <c r="J1102" s="601"/>
      <c r="K1102" s="522"/>
      <c r="L1102" s="541"/>
      <c r="M1102" s="554"/>
      <c r="N1102" s="701"/>
      <c r="O1102" s="557"/>
      <c r="P1102" s="556"/>
      <c r="Q1102" s="550"/>
      <c r="R1102" s="558" t="n">
        <f aca="false">SUM(S1102,T1102,U1102,V1102)</f>
        <v>0</v>
      </c>
      <c r="S1102" s="558"/>
      <c r="T1102" s="558"/>
      <c r="U1102" s="558"/>
      <c r="V1102" s="558"/>
    </row>
    <row r="1103" customFormat="false" ht="15.75" hidden="false" customHeight="false" outlineLevel="1" collapsed="false">
      <c r="A1103" s="781"/>
      <c r="B1103" s="752"/>
      <c r="C1103" s="541"/>
      <c r="D1103" s="540"/>
      <c r="E1103" s="541" t="s">
        <v>1149</v>
      </c>
      <c r="F1103" s="607" t="s">
        <v>1064</v>
      </c>
      <c r="G1103" s="540"/>
      <c r="H1103" s="522" t="s">
        <v>1065</v>
      </c>
      <c r="I1103" s="607"/>
      <c r="J1103" s="601"/>
      <c r="K1103" s="522"/>
      <c r="L1103" s="541"/>
      <c r="M1103" s="554"/>
      <c r="N1103" s="701"/>
      <c r="O1103" s="557"/>
      <c r="P1103" s="556"/>
      <c r="Q1103" s="550"/>
      <c r="R1103" s="558" t="n">
        <f aca="false">SUM(S1103,T1103,U1103,V1103)</f>
        <v>0</v>
      </c>
      <c r="S1103" s="558"/>
      <c r="T1103" s="558"/>
      <c r="U1103" s="558"/>
      <c r="V1103" s="558"/>
    </row>
    <row r="1104" customFormat="false" ht="15.75" hidden="false" customHeight="false" outlineLevel="1" collapsed="false">
      <c r="A1104" s="781"/>
      <c r="B1104" s="752"/>
      <c r="C1104" s="541"/>
      <c r="D1104" s="540"/>
      <c r="E1104" s="541" t="s">
        <v>1149</v>
      </c>
      <c r="F1104" s="607" t="s">
        <v>1064</v>
      </c>
      <c r="G1104" s="540"/>
      <c r="H1104" s="522" t="s">
        <v>1065</v>
      </c>
      <c r="I1104" s="607"/>
      <c r="J1104" s="601"/>
      <c r="K1104" s="522"/>
      <c r="L1104" s="541"/>
      <c r="M1104" s="554"/>
      <c r="N1104" s="701"/>
      <c r="O1104" s="557"/>
      <c r="P1104" s="556"/>
      <c r="Q1104" s="550"/>
      <c r="R1104" s="558" t="n">
        <f aca="false">SUM(S1104,T1104,U1104,V1104)</f>
        <v>0</v>
      </c>
      <c r="S1104" s="558"/>
      <c r="T1104" s="558"/>
      <c r="U1104" s="558"/>
      <c r="V1104" s="558"/>
    </row>
    <row r="1105" customFormat="false" ht="15.75" hidden="false" customHeight="false" outlineLevel="1" collapsed="false">
      <c r="A1105" s="781"/>
      <c r="B1105" s="752"/>
      <c r="C1105" s="541"/>
      <c r="D1105" s="540"/>
      <c r="E1105" s="541" t="s">
        <v>1149</v>
      </c>
      <c r="F1105" s="607" t="s">
        <v>1064</v>
      </c>
      <c r="G1105" s="540"/>
      <c r="H1105" s="522" t="s">
        <v>1065</v>
      </c>
      <c r="I1105" s="607"/>
      <c r="J1105" s="601"/>
      <c r="K1105" s="522"/>
      <c r="L1105" s="541"/>
      <c r="M1105" s="554"/>
      <c r="N1105" s="701"/>
      <c r="O1105" s="557"/>
      <c r="P1105" s="556"/>
      <c r="Q1105" s="550"/>
      <c r="R1105" s="558" t="n">
        <f aca="false">SUM(S1105,T1105,U1105,V1105)</f>
        <v>0</v>
      </c>
      <c r="S1105" s="558"/>
      <c r="T1105" s="558"/>
      <c r="U1105" s="558"/>
      <c r="V1105" s="558"/>
    </row>
    <row r="1106" customFormat="false" ht="15.75" hidden="false" customHeight="false" outlineLevel="1" collapsed="false">
      <c r="A1106" s="781"/>
      <c r="B1106" s="752"/>
      <c r="C1106" s="541"/>
      <c r="D1106" s="540"/>
      <c r="E1106" s="541" t="s">
        <v>1386</v>
      </c>
      <c r="F1106" s="607" t="s">
        <v>1064</v>
      </c>
      <c r="G1106" s="540"/>
      <c r="H1106" s="522" t="s">
        <v>1065</v>
      </c>
      <c r="I1106" s="607"/>
      <c r="J1106" s="601"/>
      <c r="K1106" s="522"/>
      <c r="L1106" s="541"/>
      <c r="M1106" s="554"/>
      <c r="N1106" s="701"/>
      <c r="O1106" s="557"/>
      <c r="P1106" s="556"/>
      <c r="Q1106" s="550"/>
      <c r="R1106" s="558" t="n">
        <f aca="false">SUM(S1106,T1106,U1106,V1106)</f>
        <v>0</v>
      </c>
      <c r="S1106" s="558"/>
      <c r="T1106" s="558"/>
      <c r="U1106" s="558"/>
      <c r="V1106" s="558"/>
    </row>
    <row r="1107" customFormat="false" ht="15.75" hidden="false" customHeight="false" outlineLevel="1" collapsed="false">
      <c r="A1107" s="781"/>
      <c r="B1107" s="752"/>
      <c r="C1107" s="541"/>
      <c r="D1107" s="540"/>
      <c r="E1107" s="541" t="s">
        <v>1149</v>
      </c>
      <c r="F1107" s="607" t="s">
        <v>1064</v>
      </c>
      <c r="G1107" s="540"/>
      <c r="H1107" s="522" t="s">
        <v>1065</v>
      </c>
      <c r="I1107" s="607"/>
      <c r="J1107" s="601"/>
      <c r="K1107" s="522"/>
      <c r="L1107" s="541"/>
      <c r="M1107" s="554"/>
      <c r="N1107" s="701"/>
      <c r="O1107" s="557"/>
      <c r="P1107" s="556"/>
      <c r="Q1107" s="550"/>
      <c r="R1107" s="558" t="n">
        <f aca="false">SUM(S1107,T1107,U1107,V1107)</f>
        <v>0</v>
      </c>
      <c r="S1107" s="558"/>
      <c r="T1107" s="558"/>
      <c r="U1107" s="558"/>
      <c r="V1107" s="558"/>
    </row>
    <row r="1108" customFormat="false" ht="15.75" hidden="false" customHeight="false" outlineLevel="1" collapsed="false">
      <c r="A1108" s="781"/>
      <c r="B1108" s="752"/>
      <c r="C1108" s="541"/>
      <c r="D1108" s="540"/>
      <c r="E1108" s="541" t="s">
        <v>1149</v>
      </c>
      <c r="F1108" s="607" t="s">
        <v>1064</v>
      </c>
      <c r="G1108" s="540"/>
      <c r="H1108" s="522" t="s">
        <v>1065</v>
      </c>
      <c r="I1108" s="607"/>
      <c r="J1108" s="601"/>
      <c r="K1108" s="522"/>
      <c r="L1108" s="541"/>
      <c r="M1108" s="554"/>
      <c r="N1108" s="701"/>
      <c r="O1108" s="557"/>
      <c r="P1108" s="556"/>
      <c r="Q1108" s="550"/>
      <c r="R1108" s="558" t="n">
        <f aca="false">SUM(S1108,T1108,U1108,V1108)</f>
        <v>0</v>
      </c>
      <c r="S1108" s="558"/>
      <c r="T1108" s="558"/>
      <c r="U1108" s="558"/>
      <c r="V1108" s="558"/>
    </row>
    <row r="1109" customFormat="false" ht="15.75" hidden="false" customHeight="false" outlineLevel="1" collapsed="false">
      <c r="A1109" s="781"/>
      <c r="B1109" s="752"/>
      <c r="C1109" s="541"/>
      <c r="D1109" s="540"/>
      <c r="E1109" s="541" t="s">
        <v>1149</v>
      </c>
      <c r="F1109" s="607" t="s">
        <v>1064</v>
      </c>
      <c r="G1109" s="540"/>
      <c r="H1109" s="522" t="s">
        <v>1065</v>
      </c>
      <c r="I1109" s="607"/>
      <c r="J1109" s="601"/>
      <c r="K1109" s="522"/>
      <c r="L1109" s="541"/>
      <c r="M1109" s="554"/>
      <c r="N1109" s="701"/>
      <c r="O1109" s="557"/>
      <c r="P1109" s="556"/>
      <c r="Q1109" s="550"/>
      <c r="R1109" s="558" t="n">
        <f aca="false">SUM(S1109,T1109,U1109,V1109)</f>
        <v>0</v>
      </c>
      <c r="S1109" s="558"/>
      <c r="T1109" s="558"/>
      <c r="U1109" s="558"/>
      <c r="V1109" s="558"/>
    </row>
    <row r="1110" customFormat="false" ht="15.75" hidden="false" customHeight="false" outlineLevel="1" collapsed="false">
      <c r="A1110" s="781"/>
      <c r="B1110" s="752"/>
      <c r="C1110" s="584"/>
      <c r="D1110" s="839"/>
      <c r="E1110" s="731" t="s">
        <v>1380</v>
      </c>
      <c r="F1110" s="607" t="s">
        <v>1064</v>
      </c>
      <c r="G1110" s="540"/>
      <c r="H1110" s="522" t="s">
        <v>1065</v>
      </c>
      <c r="I1110" s="607"/>
      <c r="J1110" s="601"/>
      <c r="K1110" s="522"/>
      <c r="L1110" s="541"/>
      <c r="M1110" s="554"/>
      <c r="N1110" s="701"/>
      <c r="O1110" s="557"/>
      <c r="P1110" s="556"/>
      <c r="Q1110" s="550"/>
      <c r="R1110" s="558" t="n">
        <f aca="false">SUM(S1110,T1110,U1110,V1110)</f>
        <v>0</v>
      </c>
      <c r="S1110" s="558"/>
      <c r="T1110" s="558"/>
      <c r="U1110" s="558"/>
      <c r="V1110" s="558"/>
    </row>
    <row r="1111" customFormat="false" ht="15.75" hidden="false" customHeight="false" outlineLevel="1" collapsed="false">
      <c r="A1111" s="781"/>
      <c r="B1111" s="752"/>
      <c r="C1111" s="584"/>
      <c r="D1111" s="839"/>
      <c r="E1111" s="731" t="s">
        <v>1149</v>
      </c>
      <c r="F1111" s="607" t="s">
        <v>1064</v>
      </c>
      <c r="G1111" s="540"/>
      <c r="H1111" s="522" t="s">
        <v>1065</v>
      </c>
      <c r="I1111" s="607"/>
      <c r="J1111" s="601"/>
      <c r="K1111" s="522"/>
      <c r="L1111" s="541"/>
      <c r="M1111" s="554"/>
      <c r="N1111" s="701"/>
      <c r="O1111" s="557"/>
      <c r="P1111" s="556"/>
      <c r="Q1111" s="550"/>
      <c r="R1111" s="558" t="n">
        <f aca="false">SUM(S1111,T1111,U1111,V1111)</f>
        <v>0</v>
      </c>
      <c r="S1111" s="558"/>
      <c r="T1111" s="558"/>
      <c r="U1111" s="558"/>
      <c r="V1111" s="558"/>
    </row>
    <row r="1112" customFormat="false" ht="15.75" hidden="false" customHeight="false" outlineLevel="1" collapsed="false">
      <c r="A1112" s="781"/>
      <c r="B1112" s="752"/>
      <c r="C1112" s="584"/>
      <c r="D1112" s="839"/>
      <c r="E1112" s="731" t="s">
        <v>1149</v>
      </c>
      <c r="F1112" s="607" t="s">
        <v>1064</v>
      </c>
      <c r="G1112" s="540"/>
      <c r="H1112" s="522" t="s">
        <v>1065</v>
      </c>
      <c r="I1112" s="607"/>
      <c r="J1112" s="601"/>
      <c r="K1112" s="522"/>
      <c r="L1112" s="541"/>
      <c r="M1112" s="554"/>
      <c r="N1112" s="701"/>
      <c r="O1112" s="557"/>
      <c r="P1112" s="556"/>
      <c r="Q1112" s="550"/>
      <c r="R1112" s="558" t="n">
        <f aca="false">SUM(S1112,T1112,U1112,V1112)</f>
        <v>0</v>
      </c>
      <c r="S1112" s="558"/>
      <c r="T1112" s="558"/>
      <c r="U1112" s="558"/>
      <c r="V1112" s="558"/>
    </row>
    <row r="1113" customFormat="false" ht="15.75" hidden="false" customHeight="false" outlineLevel="1" collapsed="false">
      <c r="A1113" s="781"/>
      <c r="B1113" s="752"/>
      <c r="C1113" s="584"/>
      <c r="D1113" s="839"/>
      <c r="E1113" s="731" t="s">
        <v>1149</v>
      </c>
      <c r="F1113" s="607" t="s">
        <v>1064</v>
      </c>
      <c r="G1113" s="540"/>
      <c r="H1113" s="522" t="s">
        <v>1065</v>
      </c>
      <c r="I1113" s="607"/>
      <c r="J1113" s="601"/>
      <c r="K1113" s="522"/>
      <c r="L1113" s="541"/>
      <c r="M1113" s="554"/>
      <c r="N1113" s="701"/>
      <c r="O1113" s="557"/>
      <c r="P1113" s="556"/>
      <c r="Q1113" s="550"/>
      <c r="R1113" s="558" t="n">
        <f aca="false">SUM(S1113,T1113,U1113,V1113)</f>
        <v>0</v>
      </c>
      <c r="S1113" s="558"/>
      <c r="T1113" s="558"/>
      <c r="U1113" s="558"/>
      <c r="V1113" s="558"/>
    </row>
    <row r="1114" customFormat="false" ht="15.75" hidden="false" customHeight="false" outlineLevel="1" collapsed="false">
      <c r="A1114" s="747"/>
      <c r="B1114" s="752"/>
      <c r="C1114" s="583"/>
      <c r="D1114" s="839"/>
      <c r="E1114" s="731" t="s">
        <v>1365</v>
      </c>
      <c r="F1114" s="541" t="s">
        <v>1064</v>
      </c>
      <c r="G1114" s="540"/>
      <c r="H1114" s="522" t="s">
        <v>1065</v>
      </c>
      <c r="I1114" s="571"/>
      <c r="J1114" s="571"/>
      <c r="K1114" s="190"/>
      <c r="L1114" s="571"/>
      <c r="M1114" s="624"/>
      <c r="N1114" s="595"/>
      <c r="O1114" s="625"/>
      <c r="P1114" s="626"/>
      <c r="Q1114" s="627"/>
      <c r="R1114" s="558" t="n">
        <f aca="false">SUM(S1114,T1114,U1114,V1114)</f>
        <v>0</v>
      </c>
      <c r="S1114" s="698"/>
      <c r="T1114" s="698"/>
      <c r="U1114" s="698"/>
      <c r="V1114" s="698"/>
    </row>
    <row r="1115" s="196" customFormat="true" ht="15.75" hidden="false" customHeight="false" outlineLevel="1" collapsed="false">
      <c r="A1115" s="747"/>
      <c r="B1115" s="752"/>
      <c r="C1115" s="583"/>
      <c r="D1115" s="839"/>
      <c r="E1115" s="731" t="s">
        <v>1149</v>
      </c>
      <c r="F1115" s="541" t="s">
        <v>1064</v>
      </c>
      <c r="G1115" s="540"/>
      <c r="H1115" s="522" t="s">
        <v>1065</v>
      </c>
      <c r="I1115" s="571"/>
      <c r="J1115" s="571"/>
      <c r="K1115" s="190"/>
      <c r="L1115" s="571"/>
      <c r="M1115" s="624"/>
      <c r="N1115" s="595"/>
      <c r="O1115" s="625"/>
      <c r="P1115" s="626"/>
      <c r="Q1115" s="627"/>
      <c r="R1115" s="558" t="n">
        <f aca="false">SUM(S1115,T1115,U1115,V1115)</f>
        <v>0</v>
      </c>
      <c r="S1115" s="698"/>
      <c r="T1115" s="698"/>
      <c r="U1115" s="698"/>
      <c r="V1115" s="698"/>
      <c r="AC1115" s="303"/>
      <c r="AD1115" s="474"/>
    </row>
    <row r="1116" customFormat="false" ht="15.75" hidden="false" customHeight="false" outlineLevel="1" collapsed="false">
      <c r="A1116" s="781"/>
      <c r="B1116" s="752"/>
      <c r="C1116" s="584"/>
      <c r="D1116" s="839"/>
      <c r="E1116" s="731" t="s">
        <v>1149</v>
      </c>
      <c r="F1116" s="607" t="s">
        <v>1064</v>
      </c>
      <c r="G1116" s="540"/>
      <c r="H1116" s="522" t="s">
        <v>1065</v>
      </c>
      <c r="I1116" s="607"/>
      <c r="J1116" s="601"/>
      <c r="K1116" s="522"/>
      <c r="L1116" s="541"/>
      <c r="M1116" s="554"/>
      <c r="N1116" s="701"/>
      <c r="O1116" s="557"/>
      <c r="P1116" s="556"/>
      <c r="Q1116" s="550"/>
      <c r="R1116" s="558" t="n">
        <f aca="false">SUM(S1116,T1116,U1116,V1116)</f>
        <v>0</v>
      </c>
      <c r="S1116" s="558"/>
      <c r="T1116" s="558"/>
      <c r="U1116" s="558"/>
      <c r="V1116" s="558"/>
    </row>
    <row r="1117" customFormat="false" ht="15.75" hidden="false" customHeight="false" outlineLevel="1" collapsed="false">
      <c r="A1117" s="781"/>
      <c r="B1117" s="752"/>
      <c r="C1117" s="584"/>
      <c r="D1117" s="839"/>
      <c r="E1117" s="731" t="s">
        <v>1149</v>
      </c>
      <c r="F1117" s="607" t="s">
        <v>1064</v>
      </c>
      <c r="G1117" s="540"/>
      <c r="H1117" s="522" t="s">
        <v>1065</v>
      </c>
      <c r="I1117" s="607"/>
      <c r="J1117" s="601"/>
      <c r="K1117" s="522"/>
      <c r="L1117" s="541"/>
      <c r="M1117" s="554"/>
      <c r="N1117" s="701"/>
      <c r="O1117" s="557"/>
      <c r="P1117" s="556"/>
      <c r="Q1117" s="550"/>
      <c r="R1117" s="558" t="n">
        <f aca="false">SUM(S1117,T1117,U1117,V1117)</f>
        <v>0</v>
      </c>
      <c r="S1117" s="558"/>
      <c r="T1117" s="558"/>
      <c r="U1117" s="558"/>
      <c r="V1117" s="558"/>
    </row>
    <row r="1118" customFormat="false" ht="15.75" hidden="false" customHeight="false" outlineLevel="1" collapsed="false">
      <c r="A1118" s="781"/>
      <c r="B1118" s="752"/>
      <c r="C1118" s="584"/>
      <c r="D1118" s="839"/>
      <c r="E1118" s="731" t="s">
        <v>1149</v>
      </c>
      <c r="F1118" s="607" t="s">
        <v>1064</v>
      </c>
      <c r="G1118" s="540"/>
      <c r="H1118" s="522" t="s">
        <v>1065</v>
      </c>
      <c r="I1118" s="607"/>
      <c r="J1118" s="601"/>
      <c r="K1118" s="522"/>
      <c r="L1118" s="541"/>
      <c r="M1118" s="554"/>
      <c r="N1118" s="701"/>
      <c r="O1118" s="557"/>
      <c r="P1118" s="556"/>
      <c r="Q1118" s="550"/>
      <c r="R1118" s="558" t="n">
        <f aca="false">SUM(S1118,T1118,U1118,V1118)</f>
        <v>0</v>
      </c>
      <c r="S1118" s="558"/>
      <c r="T1118" s="558"/>
      <c r="U1118" s="558"/>
      <c r="V1118" s="558"/>
    </row>
    <row r="1119" customFormat="false" ht="15.75" hidden="false" customHeight="false" outlineLevel="1" collapsed="false">
      <c r="A1119" s="781"/>
      <c r="B1119" s="752"/>
      <c r="C1119" s="584"/>
      <c r="D1119" s="839"/>
      <c r="E1119" s="731" t="s">
        <v>1149</v>
      </c>
      <c r="F1119" s="607" t="s">
        <v>1064</v>
      </c>
      <c r="G1119" s="540"/>
      <c r="H1119" s="522" t="s">
        <v>1065</v>
      </c>
      <c r="I1119" s="607"/>
      <c r="J1119" s="601"/>
      <c r="K1119" s="522"/>
      <c r="L1119" s="541"/>
      <c r="M1119" s="554"/>
      <c r="N1119" s="701"/>
      <c r="O1119" s="557"/>
      <c r="P1119" s="556"/>
      <c r="Q1119" s="550"/>
      <c r="R1119" s="558" t="n">
        <f aca="false">SUM(S1119,T1119,U1119,V1119)</f>
        <v>0</v>
      </c>
      <c r="S1119" s="558"/>
      <c r="T1119" s="558"/>
      <c r="U1119" s="558"/>
      <c r="V1119" s="558"/>
    </row>
    <row r="1120" customFormat="false" ht="15.75" hidden="false" customHeight="false" outlineLevel="1" collapsed="false">
      <c r="A1120" s="781"/>
      <c r="B1120" s="752"/>
      <c r="C1120" s="584"/>
      <c r="D1120" s="839"/>
      <c r="E1120" s="731" t="s">
        <v>1149</v>
      </c>
      <c r="F1120" s="607" t="s">
        <v>1064</v>
      </c>
      <c r="G1120" s="540"/>
      <c r="H1120" s="522" t="s">
        <v>1065</v>
      </c>
      <c r="I1120" s="607"/>
      <c r="J1120" s="601"/>
      <c r="K1120" s="522"/>
      <c r="L1120" s="541"/>
      <c r="M1120" s="554"/>
      <c r="N1120" s="701"/>
      <c r="O1120" s="557"/>
      <c r="P1120" s="556"/>
      <c r="Q1120" s="550"/>
      <c r="R1120" s="558" t="n">
        <f aca="false">SUM(S1120,T1120,U1120,V1120)</f>
        <v>0</v>
      </c>
      <c r="S1120" s="558"/>
      <c r="T1120" s="558"/>
      <c r="U1120" s="558"/>
      <c r="V1120" s="558"/>
    </row>
    <row r="1121" customFormat="false" ht="15.75" hidden="false" customHeight="false" outlineLevel="1" collapsed="false">
      <c r="A1121" s="781"/>
      <c r="B1121" s="752"/>
      <c r="C1121" s="584"/>
      <c r="D1121" s="839"/>
      <c r="E1121" s="731" t="s">
        <v>1149</v>
      </c>
      <c r="F1121" s="607" t="s">
        <v>1064</v>
      </c>
      <c r="G1121" s="540"/>
      <c r="H1121" s="522" t="s">
        <v>1065</v>
      </c>
      <c r="I1121" s="607"/>
      <c r="J1121" s="601"/>
      <c r="K1121" s="522"/>
      <c r="L1121" s="541"/>
      <c r="M1121" s="554"/>
      <c r="N1121" s="701"/>
      <c r="O1121" s="557"/>
      <c r="P1121" s="556"/>
      <c r="Q1121" s="550"/>
      <c r="R1121" s="558" t="n">
        <f aca="false">SUM(S1121,T1121,U1121,V1121)</f>
        <v>0</v>
      </c>
      <c r="S1121" s="558"/>
      <c r="T1121" s="558"/>
      <c r="U1121" s="558"/>
      <c r="V1121" s="558"/>
    </row>
    <row r="1122" customFormat="false" ht="15.75" hidden="false" customHeight="false" outlineLevel="1" collapsed="false">
      <c r="A1122" s="781"/>
      <c r="B1122" s="752"/>
      <c r="C1122" s="584"/>
      <c r="D1122" s="839"/>
      <c r="E1122" s="731" t="s">
        <v>1149</v>
      </c>
      <c r="F1122" s="607" t="s">
        <v>1064</v>
      </c>
      <c r="G1122" s="540"/>
      <c r="H1122" s="522" t="s">
        <v>1065</v>
      </c>
      <c r="I1122" s="607"/>
      <c r="J1122" s="601"/>
      <c r="K1122" s="522"/>
      <c r="L1122" s="541"/>
      <c r="M1122" s="554"/>
      <c r="N1122" s="701"/>
      <c r="O1122" s="557"/>
      <c r="P1122" s="556"/>
      <c r="Q1122" s="550"/>
      <c r="R1122" s="558" t="n">
        <f aca="false">SUM(S1122,T1122,U1122,V1122)</f>
        <v>0</v>
      </c>
      <c r="S1122" s="558"/>
      <c r="T1122" s="558"/>
      <c r="U1122" s="558"/>
      <c r="V1122" s="558"/>
    </row>
    <row r="1123" customFormat="false" ht="15.75" hidden="false" customHeight="false" outlineLevel="1" collapsed="false">
      <c r="A1123" s="781"/>
      <c r="B1123" s="752"/>
      <c r="C1123" s="541"/>
      <c r="D1123" s="540"/>
      <c r="E1123" s="731" t="s">
        <v>1149</v>
      </c>
      <c r="F1123" s="607" t="s">
        <v>1064</v>
      </c>
      <c r="G1123" s="540"/>
      <c r="H1123" s="522" t="s">
        <v>1065</v>
      </c>
      <c r="I1123" s="607"/>
      <c r="J1123" s="601"/>
      <c r="K1123" s="522"/>
      <c r="L1123" s="541"/>
      <c r="M1123" s="554"/>
      <c r="N1123" s="701"/>
      <c r="O1123" s="557"/>
      <c r="P1123" s="556"/>
      <c r="Q1123" s="550"/>
      <c r="R1123" s="558" t="n">
        <f aca="false">SUM(S1123,T1123,U1123,V1123)</f>
        <v>0</v>
      </c>
      <c r="S1123" s="558"/>
      <c r="T1123" s="558"/>
      <c r="U1123" s="558"/>
      <c r="V1123" s="558"/>
    </row>
    <row r="1124" customFormat="false" ht="15.75" hidden="false" customHeight="false" outlineLevel="1" collapsed="false">
      <c r="A1124" s="781"/>
      <c r="B1124" s="752"/>
      <c r="C1124" s="541"/>
      <c r="D1124" s="540"/>
      <c r="E1124" s="731" t="s">
        <v>1149</v>
      </c>
      <c r="F1124" s="607" t="s">
        <v>1064</v>
      </c>
      <c r="G1124" s="540"/>
      <c r="H1124" s="522" t="s">
        <v>1065</v>
      </c>
      <c r="I1124" s="607"/>
      <c r="J1124" s="601"/>
      <c r="K1124" s="522"/>
      <c r="L1124" s="541"/>
      <c r="M1124" s="554"/>
      <c r="N1124" s="701"/>
      <c r="O1124" s="557"/>
      <c r="P1124" s="556"/>
      <c r="Q1124" s="550"/>
      <c r="R1124" s="558" t="n">
        <f aca="false">SUM(S1124,T1124,U1124,V1124)</f>
        <v>0</v>
      </c>
      <c r="S1124" s="558"/>
      <c r="T1124" s="558"/>
      <c r="U1124" s="558"/>
      <c r="V1124" s="558"/>
    </row>
    <row r="1125" customFormat="false" ht="15.75" hidden="false" customHeight="false" outlineLevel="1" collapsed="false">
      <c r="A1125" s="781"/>
      <c r="B1125" s="752"/>
      <c r="C1125" s="541"/>
      <c r="D1125" s="540"/>
      <c r="E1125" s="731" t="s">
        <v>1149</v>
      </c>
      <c r="F1125" s="607" t="s">
        <v>1064</v>
      </c>
      <c r="G1125" s="540"/>
      <c r="H1125" s="522" t="s">
        <v>1065</v>
      </c>
      <c r="I1125" s="607"/>
      <c r="J1125" s="601"/>
      <c r="K1125" s="522"/>
      <c r="L1125" s="541"/>
      <c r="M1125" s="554"/>
      <c r="N1125" s="701"/>
      <c r="O1125" s="557"/>
      <c r="P1125" s="556"/>
      <c r="Q1125" s="550"/>
      <c r="R1125" s="558" t="n">
        <f aca="false">SUM(S1125,T1125,U1125,V1125)</f>
        <v>0</v>
      </c>
      <c r="S1125" s="558"/>
      <c r="T1125" s="558"/>
      <c r="U1125" s="558"/>
      <c r="V1125" s="558"/>
    </row>
    <row r="1126" customFormat="false" ht="15.75" hidden="false" customHeight="false" outlineLevel="1" collapsed="false">
      <c r="A1126" s="781"/>
      <c r="B1126" s="752"/>
      <c r="C1126" s="541"/>
      <c r="D1126" s="540"/>
      <c r="E1126" s="731" t="s">
        <v>1149</v>
      </c>
      <c r="F1126" s="607" t="s">
        <v>1064</v>
      </c>
      <c r="G1126" s="540"/>
      <c r="H1126" s="522" t="s">
        <v>1065</v>
      </c>
      <c r="I1126" s="607"/>
      <c r="J1126" s="601"/>
      <c r="K1126" s="522"/>
      <c r="L1126" s="541"/>
      <c r="M1126" s="554"/>
      <c r="N1126" s="701"/>
      <c r="O1126" s="557"/>
      <c r="P1126" s="556"/>
      <c r="Q1126" s="550"/>
      <c r="R1126" s="558" t="n">
        <f aca="false">SUM(S1126,T1126,U1126,V1126)</f>
        <v>0</v>
      </c>
      <c r="S1126" s="558"/>
      <c r="T1126" s="558"/>
      <c r="U1126" s="558"/>
      <c r="V1126" s="558"/>
    </row>
    <row r="1127" customFormat="false" ht="15.75" hidden="false" customHeight="false" outlineLevel="1" collapsed="false">
      <c r="A1127" s="781"/>
      <c r="B1127" s="752"/>
      <c r="C1127" s="541"/>
      <c r="D1127" s="540"/>
      <c r="E1127" s="731" t="s">
        <v>1149</v>
      </c>
      <c r="F1127" s="607" t="s">
        <v>1064</v>
      </c>
      <c r="G1127" s="540"/>
      <c r="H1127" s="522" t="s">
        <v>1065</v>
      </c>
      <c r="I1127" s="607"/>
      <c r="J1127" s="601"/>
      <c r="K1127" s="522"/>
      <c r="L1127" s="541"/>
      <c r="M1127" s="554"/>
      <c r="N1127" s="701"/>
      <c r="O1127" s="557"/>
      <c r="P1127" s="556"/>
      <c r="Q1127" s="550"/>
      <c r="R1127" s="558" t="n">
        <f aca="false">SUM(S1127,T1127,U1127,V1127)</f>
        <v>0</v>
      </c>
      <c r="S1127" s="558"/>
      <c r="T1127" s="558"/>
      <c r="U1127" s="558"/>
      <c r="V1127" s="558"/>
    </row>
    <row r="1128" customFormat="false" ht="15.75" hidden="false" customHeight="false" outlineLevel="1" collapsed="false">
      <c r="A1128" s="781"/>
      <c r="B1128" s="752"/>
      <c r="C1128" s="541"/>
      <c r="D1128" s="540"/>
      <c r="E1128" s="541" t="s">
        <v>1149</v>
      </c>
      <c r="F1128" s="607" t="s">
        <v>1064</v>
      </c>
      <c r="G1128" s="540"/>
      <c r="H1128" s="522" t="s">
        <v>1065</v>
      </c>
      <c r="I1128" s="607"/>
      <c r="J1128" s="601"/>
      <c r="K1128" s="522"/>
      <c r="L1128" s="541"/>
      <c r="M1128" s="554"/>
      <c r="N1128" s="701"/>
      <c r="O1128" s="557"/>
      <c r="P1128" s="556"/>
      <c r="Q1128" s="550"/>
      <c r="R1128" s="558" t="n">
        <f aca="false">SUM(S1128,T1128,U1128,V1128)</f>
        <v>0</v>
      </c>
      <c r="S1128" s="558"/>
      <c r="T1128" s="558"/>
      <c r="U1128" s="558"/>
      <c r="V1128" s="558"/>
    </row>
    <row r="1129" customFormat="false" ht="15.75" hidden="false" customHeight="false" outlineLevel="1" collapsed="false">
      <c r="A1129" s="781"/>
      <c r="B1129" s="752"/>
      <c r="C1129" s="541"/>
      <c r="D1129" s="540"/>
      <c r="E1129" s="541" t="s">
        <v>1149</v>
      </c>
      <c r="F1129" s="607" t="s">
        <v>1064</v>
      </c>
      <c r="G1129" s="540"/>
      <c r="H1129" s="522" t="s">
        <v>1065</v>
      </c>
      <c r="I1129" s="607"/>
      <c r="J1129" s="601"/>
      <c r="K1129" s="522"/>
      <c r="L1129" s="541"/>
      <c r="M1129" s="554"/>
      <c r="N1129" s="701"/>
      <c r="O1129" s="557"/>
      <c r="P1129" s="556"/>
      <c r="Q1129" s="550"/>
      <c r="R1129" s="558" t="n">
        <f aca="false">SUM(S1129,T1129,U1129,V1129)</f>
        <v>0</v>
      </c>
      <c r="S1129" s="558"/>
      <c r="T1129" s="558"/>
      <c r="U1129" s="558"/>
      <c r="V1129" s="558"/>
    </row>
    <row r="1130" customFormat="false" ht="15.75" hidden="false" customHeight="false" outlineLevel="1" collapsed="false">
      <c r="A1130" s="781"/>
      <c r="B1130" s="752"/>
      <c r="C1130" s="541"/>
      <c r="D1130" s="540"/>
      <c r="E1130" s="541" t="s">
        <v>1365</v>
      </c>
      <c r="F1130" s="607" t="s">
        <v>1064</v>
      </c>
      <c r="G1130" s="540"/>
      <c r="H1130" s="522" t="s">
        <v>1065</v>
      </c>
      <c r="I1130" s="607"/>
      <c r="J1130" s="601"/>
      <c r="K1130" s="522"/>
      <c r="L1130" s="541"/>
      <c r="M1130" s="554"/>
      <c r="N1130" s="701"/>
      <c r="O1130" s="557"/>
      <c r="P1130" s="556"/>
      <c r="Q1130" s="550"/>
      <c r="R1130" s="558" t="n">
        <f aca="false">SUM(S1130,T1130,U1130,V1130)</f>
        <v>0</v>
      </c>
      <c r="S1130" s="558"/>
      <c r="T1130" s="558"/>
      <c r="U1130" s="558"/>
      <c r="V1130" s="558"/>
    </row>
    <row r="1131" customFormat="false" ht="15.75" hidden="false" customHeight="false" outlineLevel="1" collapsed="false">
      <c r="A1131" s="781"/>
      <c r="B1131" s="752"/>
      <c r="C1131" s="541"/>
      <c r="D1131" s="540"/>
      <c r="E1131" s="541" t="s">
        <v>1386</v>
      </c>
      <c r="F1131" s="607" t="s">
        <v>1064</v>
      </c>
      <c r="G1131" s="540"/>
      <c r="H1131" s="522" t="s">
        <v>1065</v>
      </c>
      <c r="I1131" s="607"/>
      <c r="J1131" s="601"/>
      <c r="K1131" s="522"/>
      <c r="L1131" s="541"/>
      <c r="M1131" s="554"/>
      <c r="N1131" s="701"/>
      <c r="O1131" s="557"/>
      <c r="P1131" s="556"/>
      <c r="Q1131" s="550"/>
      <c r="R1131" s="558" t="n">
        <f aca="false">SUM(S1131,T1131,U1131,V1131)</f>
        <v>0</v>
      </c>
      <c r="S1131" s="558"/>
      <c r="T1131" s="558"/>
      <c r="U1131" s="558"/>
      <c r="V1131" s="558"/>
    </row>
    <row r="1132" customFormat="false" ht="15.75" hidden="false" customHeight="false" outlineLevel="1" collapsed="false">
      <c r="A1132" s="781"/>
      <c r="B1132" s="752"/>
      <c r="C1132" s="541"/>
      <c r="D1132" s="540"/>
      <c r="E1132" s="541" t="s">
        <v>1387</v>
      </c>
      <c r="F1132" s="607" t="s">
        <v>1064</v>
      </c>
      <c r="G1132" s="540"/>
      <c r="H1132" s="522" t="s">
        <v>1065</v>
      </c>
      <c r="I1132" s="607"/>
      <c r="J1132" s="601"/>
      <c r="K1132" s="522"/>
      <c r="L1132" s="541"/>
      <c r="M1132" s="554"/>
      <c r="N1132" s="701"/>
      <c r="O1132" s="557"/>
      <c r="P1132" s="556"/>
      <c r="Q1132" s="550"/>
      <c r="R1132" s="558" t="n">
        <f aca="false">SUM(S1132,T1132,U1132,V1132)</f>
        <v>0</v>
      </c>
      <c r="S1132" s="558"/>
      <c r="T1132" s="558"/>
      <c r="U1132" s="558"/>
      <c r="V1132" s="558"/>
    </row>
    <row r="1133" customFormat="false" ht="15.75" hidden="false" customHeight="false" outlineLevel="1" collapsed="false">
      <c r="A1133" s="781"/>
      <c r="B1133" s="752"/>
      <c r="C1133" s="541"/>
      <c r="D1133" s="540"/>
      <c r="E1133" s="541" t="s">
        <v>1149</v>
      </c>
      <c r="F1133" s="607" t="s">
        <v>1064</v>
      </c>
      <c r="G1133" s="540"/>
      <c r="H1133" s="522" t="s">
        <v>1065</v>
      </c>
      <c r="I1133" s="607"/>
      <c r="J1133" s="601"/>
      <c r="K1133" s="522"/>
      <c r="L1133" s="541"/>
      <c r="M1133" s="554"/>
      <c r="N1133" s="701"/>
      <c r="O1133" s="557"/>
      <c r="P1133" s="556"/>
      <c r="Q1133" s="550"/>
      <c r="R1133" s="558" t="n">
        <f aca="false">SUM(S1133,T1133,U1133,V1133)</f>
        <v>0</v>
      </c>
      <c r="S1133" s="558"/>
      <c r="T1133" s="558"/>
      <c r="U1133" s="558"/>
      <c r="V1133" s="558"/>
    </row>
    <row r="1134" customFormat="false" ht="15.75" hidden="false" customHeight="false" outlineLevel="1" collapsed="false">
      <c r="A1134" s="781"/>
      <c r="B1134" s="752"/>
      <c r="C1134" s="541"/>
      <c r="D1134" s="540"/>
      <c r="E1134" s="541" t="s">
        <v>1149</v>
      </c>
      <c r="F1134" s="607" t="s">
        <v>1064</v>
      </c>
      <c r="G1134" s="540"/>
      <c r="H1134" s="522" t="s">
        <v>1065</v>
      </c>
      <c r="I1134" s="607"/>
      <c r="J1134" s="601"/>
      <c r="K1134" s="522"/>
      <c r="L1134" s="541"/>
      <c r="M1134" s="554"/>
      <c r="N1134" s="701"/>
      <c r="O1134" s="557"/>
      <c r="P1134" s="556"/>
      <c r="Q1134" s="550"/>
      <c r="R1134" s="558" t="n">
        <f aca="false">SUM(S1134,T1134,U1134,V1134)</f>
        <v>0</v>
      </c>
      <c r="S1134" s="558"/>
      <c r="T1134" s="558"/>
      <c r="U1134" s="558"/>
      <c r="V1134" s="558"/>
    </row>
    <row r="1135" customFormat="false" ht="15.75" hidden="false" customHeight="false" outlineLevel="1" collapsed="false">
      <c r="A1135" s="781"/>
      <c r="B1135" s="752"/>
      <c r="C1135" s="541"/>
      <c r="D1135" s="540"/>
      <c r="E1135" s="541" t="s">
        <v>1149</v>
      </c>
      <c r="F1135" s="607" t="s">
        <v>1064</v>
      </c>
      <c r="G1135" s="540"/>
      <c r="H1135" s="522" t="s">
        <v>1065</v>
      </c>
      <c r="I1135" s="607"/>
      <c r="J1135" s="601"/>
      <c r="K1135" s="522"/>
      <c r="L1135" s="541"/>
      <c r="M1135" s="554"/>
      <c r="N1135" s="701"/>
      <c r="O1135" s="557"/>
      <c r="P1135" s="556"/>
      <c r="Q1135" s="550"/>
      <c r="R1135" s="558" t="n">
        <f aca="false">SUM(S1135,T1135,U1135,V1135)</f>
        <v>0</v>
      </c>
      <c r="S1135" s="558"/>
      <c r="T1135" s="558"/>
      <c r="U1135" s="558"/>
      <c r="V1135" s="558"/>
    </row>
    <row r="1136" customFormat="false" ht="15.75" hidden="false" customHeight="false" outlineLevel="1" collapsed="false">
      <c r="A1136" s="781"/>
      <c r="B1136" s="752"/>
      <c r="C1136" s="541"/>
      <c r="D1136" s="540"/>
      <c r="E1136" s="541" t="s">
        <v>1375</v>
      </c>
      <c r="F1136" s="607" t="s">
        <v>1064</v>
      </c>
      <c r="G1136" s="540"/>
      <c r="H1136" s="522" t="s">
        <v>1065</v>
      </c>
      <c r="I1136" s="607"/>
      <c r="J1136" s="601"/>
      <c r="K1136" s="522"/>
      <c r="L1136" s="541"/>
      <c r="M1136" s="554"/>
      <c r="N1136" s="701"/>
      <c r="O1136" s="557"/>
      <c r="P1136" s="556"/>
      <c r="Q1136" s="550"/>
      <c r="R1136" s="558" t="n">
        <f aca="false">SUM(S1136,T1136,U1136,V1136)</f>
        <v>0</v>
      </c>
      <c r="S1136" s="558"/>
      <c r="T1136" s="558"/>
      <c r="U1136" s="558"/>
      <c r="V1136" s="558"/>
    </row>
    <row r="1137" customFormat="false" ht="15.75" hidden="false" customHeight="false" outlineLevel="1" collapsed="false">
      <c r="A1137" s="781"/>
      <c r="B1137" s="752"/>
      <c r="C1137" s="541"/>
      <c r="D1137" s="540"/>
      <c r="E1137" s="541" t="s">
        <v>1375</v>
      </c>
      <c r="F1137" s="607" t="s">
        <v>1064</v>
      </c>
      <c r="G1137" s="540"/>
      <c r="H1137" s="522" t="s">
        <v>1065</v>
      </c>
      <c r="I1137" s="607"/>
      <c r="J1137" s="601"/>
      <c r="K1137" s="522"/>
      <c r="L1137" s="541"/>
      <c r="M1137" s="554"/>
      <c r="N1137" s="701"/>
      <c r="O1137" s="557"/>
      <c r="P1137" s="556"/>
      <c r="Q1137" s="550"/>
      <c r="R1137" s="558" t="n">
        <f aca="false">SUM(S1137,T1137,U1137,V1137)</f>
        <v>0</v>
      </c>
      <c r="S1137" s="558"/>
      <c r="T1137" s="558"/>
      <c r="U1137" s="558"/>
      <c r="V1137" s="558"/>
    </row>
    <row r="1138" customFormat="false" ht="15.75" hidden="false" customHeight="false" outlineLevel="1" collapsed="false">
      <c r="A1138" s="781"/>
      <c r="B1138" s="752"/>
      <c r="C1138" s="541"/>
      <c r="D1138" s="540"/>
      <c r="E1138" s="541" t="s">
        <v>1375</v>
      </c>
      <c r="F1138" s="607" t="s">
        <v>1064</v>
      </c>
      <c r="G1138" s="540"/>
      <c r="H1138" s="522" t="s">
        <v>1065</v>
      </c>
      <c r="I1138" s="607"/>
      <c r="J1138" s="601"/>
      <c r="K1138" s="522"/>
      <c r="L1138" s="541"/>
      <c r="M1138" s="554"/>
      <c r="N1138" s="701"/>
      <c r="O1138" s="557"/>
      <c r="P1138" s="556"/>
      <c r="Q1138" s="550"/>
      <c r="R1138" s="558" t="n">
        <f aca="false">SUM(S1138,T1138,U1138,V1138)</f>
        <v>0</v>
      </c>
      <c r="S1138" s="558"/>
      <c r="T1138" s="558"/>
      <c r="U1138" s="558"/>
      <c r="V1138" s="558"/>
    </row>
    <row r="1139" customFormat="false" ht="15.75" hidden="false" customHeight="false" outlineLevel="1" collapsed="false">
      <c r="A1139" s="781"/>
      <c r="B1139" s="752"/>
      <c r="C1139" s="541"/>
      <c r="D1139" s="540"/>
      <c r="E1139" s="541" t="s">
        <v>1149</v>
      </c>
      <c r="F1139" s="607" t="s">
        <v>1064</v>
      </c>
      <c r="G1139" s="540"/>
      <c r="H1139" s="522" t="s">
        <v>1065</v>
      </c>
      <c r="I1139" s="607"/>
      <c r="J1139" s="601"/>
      <c r="K1139" s="522"/>
      <c r="L1139" s="541"/>
      <c r="M1139" s="554"/>
      <c r="N1139" s="701"/>
      <c r="O1139" s="557"/>
      <c r="P1139" s="556"/>
      <c r="Q1139" s="550"/>
      <c r="R1139" s="558" t="n">
        <f aca="false">SUM(S1139,T1139,U1139,V1139)</f>
        <v>0</v>
      </c>
      <c r="S1139" s="558"/>
      <c r="T1139" s="558"/>
      <c r="U1139" s="558"/>
      <c r="V1139" s="558"/>
    </row>
    <row r="1140" customFormat="false" ht="15.75" hidden="false" customHeight="false" outlineLevel="1" collapsed="false">
      <c r="A1140" s="747"/>
      <c r="B1140" s="752"/>
      <c r="C1140" s="571"/>
      <c r="D1140" s="540"/>
      <c r="E1140" s="541" t="s">
        <v>1149</v>
      </c>
      <c r="F1140" s="541" t="s">
        <v>1064</v>
      </c>
      <c r="G1140" s="540"/>
      <c r="H1140" s="522" t="s">
        <v>1065</v>
      </c>
      <c r="I1140" s="571"/>
      <c r="J1140" s="571"/>
      <c r="K1140" s="190"/>
      <c r="L1140" s="571"/>
      <c r="M1140" s="624"/>
      <c r="N1140" s="595"/>
      <c r="O1140" s="625"/>
      <c r="P1140" s="626"/>
      <c r="Q1140" s="627"/>
      <c r="R1140" s="558" t="n">
        <f aca="false">SUM(S1140,T1140,U1140,V1140)</f>
        <v>0</v>
      </c>
      <c r="S1140" s="698"/>
      <c r="T1140" s="698"/>
      <c r="U1140" s="698"/>
      <c r="V1140" s="698"/>
    </row>
    <row r="1141" s="196" customFormat="true" ht="15.75" hidden="false" customHeight="false" outlineLevel="1" collapsed="false">
      <c r="A1141" s="747"/>
      <c r="B1141" s="752"/>
      <c r="C1141" s="571"/>
      <c r="D1141" s="540"/>
      <c r="E1141" s="541" t="s">
        <v>1149</v>
      </c>
      <c r="F1141" s="541" t="s">
        <v>1064</v>
      </c>
      <c r="G1141" s="540"/>
      <c r="H1141" s="522" t="s">
        <v>1065</v>
      </c>
      <c r="I1141" s="571"/>
      <c r="J1141" s="571"/>
      <c r="K1141" s="190"/>
      <c r="L1141" s="571"/>
      <c r="M1141" s="624"/>
      <c r="N1141" s="595"/>
      <c r="O1141" s="625"/>
      <c r="P1141" s="626"/>
      <c r="Q1141" s="627"/>
      <c r="R1141" s="558" t="n">
        <f aca="false">SUM(S1141,T1141,U1141,V1141)</f>
        <v>0</v>
      </c>
      <c r="S1141" s="698"/>
      <c r="T1141" s="698"/>
      <c r="U1141" s="698"/>
      <c r="V1141" s="698"/>
      <c r="AC1141" s="303"/>
      <c r="AD1141" s="474"/>
    </row>
    <row r="1142" customFormat="false" ht="15.75" hidden="false" customHeight="false" outlineLevel="1" collapsed="false">
      <c r="A1142" s="781"/>
      <c r="B1142" s="752"/>
      <c r="C1142" s="541"/>
      <c r="D1142" s="540"/>
      <c r="E1142" s="541" t="s">
        <v>1149</v>
      </c>
      <c r="F1142" s="607" t="s">
        <v>1064</v>
      </c>
      <c r="G1142" s="540"/>
      <c r="H1142" s="522" t="s">
        <v>1065</v>
      </c>
      <c r="I1142" s="607"/>
      <c r="J1142" s="601"/>
      <c r="K1142" s="522"/>
      <c r="L1142" s="541"/>
      <c r="M1142" s="554"/>
      <c r="N1142" s="701"/>
      <c r="O1142" s="557"/>
      <c r="P1142" s="556"/>
      <c r="Q1142" s="550"/>
      <c r="R1142" s="558" t="n">
        <f aca="false">SUM(S1142,T1142,U1142,V1142)</f>
        <v>0</v>
      </c>
      <c r="S1142" s="558"/>
      <c r="T1142" s="558"/>
      <c r="U1142" s="558"/>
      <c r="V1142" s="558"/>
    </row>
    <row r="1143" customFormat="false" ht="15.75" hidden="false" customHeight="false" outlineLevel="1" collapsed="false">
      <c r="A1143" s="781"/>
      <c r="B1143" s="752"/>
      <c r="C1143" s="541"/>
      <c r="D1143" s="540"/>
      <c r="E1143" s="541" t="s">
        <v>1149</v>
      </c>
      <c r="F1143" s="607" t="s">
        <v>1064</v>
      </c>
      <c r="G1143" s="540"/>
      <c r="H1143" s="522" t="s">
        <v>1065</v>
      </c>
      <c r="I1143" s="607"/>
      <c r="J1143" s="601"/>
      <c r="K1143" s="522"/>
      <c r="L1143" s="541"/>
      <c r="M1143" s="554"/>
      <c r="N1143" s="701"/>
      <c r="O1143" s="557"/>
      <c r="P1143" s="556"/>
      <c r="Q1143" s="550"/>
      <c r="R1143" s="558" t="n">
        <f aca="false">SUM(S1143,T1143,U1143,V1143)</f>
        <v>0</v>
      </c>
      <c r="S1143" s="558"/>
      <c r="T1143" s="558"/>
      <c r="U1143" s="558"/>
      <c r="V1143" s="558"/>
    </row>
    <row r="1144" customFormat="false" ht="15.75" hidden="false" customHeight="false" outlineLevel="1" collapsed="false">
      <c r="A1144" s="781"/>
      <c r="B1144" s="752"/>
      <c r="C1144" s="541"/>
      <c r="D1144" s="540"/>
      <c r="E1144" s="541" t="s">
        <v>1149</v>
      </c>
      <c r="F1144" s="607" t="s">
        <v>1064</v>
      </c>
      <c r="G1144" s="540"/>
      <c r="H1144" s="522" t="s">
        <v>1065</v>
      </c>
      <c r="I1144" s="607"/>
      <c r="J1144" s="601"/>
      <c r="K1144" s="522"/>
      <c r="L1144" s="541"/>
      <c r="M1144" s="554"/>
      <c r="N1144" s="701"/>
      <c r="O1144" s="557"/>
      <c r="P1144" s="556"/>
      <c r="Q1144" s="550"/>
      <c r="R1144" s="558" t="n">
        <f aca="false">SUM(S1144,T1144,U1144,V1144)</f>
        <v>0</v>
      </c>
      <c r="S1144" s="558"/>
      <c r="T1144" s="558"/>
      <c r="U1144" s="558"/>
      <c r="V1144" s="558"/>
    </row>
    <row r="1145" customFormat="false" ht="15.75" hidden="false" customHeight="false" outlineLevel="1" collapsed="false">
      <c r="A1145" s="781"/>
      <c r="B1145" s="752"/>
      <c r="C1145" s="541"/>
      <c r="D1145" s="540"/>
      <c r="E1145" s="541" t="s">
        <v>1149</v>
      </c>
      <c r="F1145" s="607" t="s">
        <v>1064</v>
      </c>
      <c r="G1145" s="540"/>
      <c r="H1145" s="522" t="s">
        <v>1065</v>
      </c>
      <c r="I1145" s="607"/>
      <c r="J1145" s="601"/>
      <c r="K1145" s="522"/>
      <c r="L1145" s="541"/>
      <c r="M1145" s="554"/>
      <c r="N1145" s="701"/>
      <c r="O1145" s="557"/>
      <c r="P1145" s="556"/>
      <c r="Q1145" s="550"/>
      <c r="R1145" s="558" t="n">
        <f aca="false">SUM(S1145,T1145,U1145,V1145)</f>
        <v>0</v>
      </c>
      <c r="S1145" s="558"/>
      <c r="T1145" s="558"/>
      <c r="U1145" s="558"/>
      <c r="V1145" s="558"/>
    </row>
    <row r="1146" customFormat="false" ht="15.75" hidden="false" customHeight="false" outlineLevel="1" collapsed="false">
      <c r="A1146" s="781"/>
      <c r="B1146" s="752"/>
      <c r="C1146" s="541"/>
      <c r="D1146" s="540"/>
      <c r="E1146" s="541" t="s">
        <v>1149</v>
      </c>
      <c r="F1146" s="607" t="s">
        <v>1064</v>
      </c>
      <c r="G1146" s="540"/>
      <c r="H1146" s="522" t="s">
        <v>1065</v>
      </c>
      <c r="I1146" s="607"/>
      <c r="J1146" s="601"/>
      <c r="K1146" s="522"/>
      <c r="L1146" s="541"/>
      <c r="M1146" s="554"/>
      <c r="N1146" s="701"/>
      <c r="O1146" s="557"/>
      <c r="P1146" s="556"/>
      <c r="Q1146" s="550"/>
      <c r="R1146" s="558" t="n">
        <f aca="false">SUM(S1146,T1146,U1146,V1146)</f>
        <v>0</v>
      </c>
      <c r="S1146" s="558"/>
      <c r="T1146" s="558"/>
      <c r="U1146" s="558"/>
      <c r="V1146" s="558"/>
    </row>
    <row r="1147" customFormat="false" ht="15.75" hidden="false" customHeight="false" outlineLevel="1" collapsed="false">
      <c r="A1147" s="781"/>
      <c r="B1147" s="752"/>
      <c r="C1147" s="541"/>
      <c r="D1147" s="540"/>
      <c r="E1147" s="541" t="s">
        <v>1380</v>
      </c>
      <c r="F1147" s="607" t="s">
        <v>1064</v>
      </c>
      <c r="G1147" s="540"/>
      <c r="H1147" s="522" t="s">
        <v>1065</v>
      </c>
      <c r="I1147" s="607"/>
      <c r="J1147" s="601"/>
      <c r="K1147" s="522"/>
      <c r="L1147" s="541"/>
      <c r="M1147" s="554"/>
      <c r="N1147" s="701"/>
      <c r="O1147" s="557"/>
      <c r="P1147" s="556"/>
      <c r="Q1147" s="550"/>
      <c r="R1147" s="558" t="n">
        <f aca="false">SUM(S1147,T1147,U1147,V1147)</f>
        <v>0</v>
      </c>
      <c r="S1147" s="558"/>
      <c r="T1147" s="558"/>
      <c r="U1147" s="558"/>
      <c r="V1147" s="558"/>
    </row>
    <row r="1148" customFormat="false" ht="15.75" hidden="false" customHeight="false" outlineLevel="1" collapsed="false">
      <c r="A1148" s="781"/>
      <c r="B1148" s="752"/>
      <c r="C1148" s="541"/>
      <c r="D1148" s="540"/>
      <c r="E1148" s="541" t="s">
        <v>1380</v>
      </c>
      <c r="F1148" s="607" t="s">
        <v>1064</v>
      </c>
      <c r="G1148" s="540"/>
      <c r="H1148" s="522" t="s">
        <v>1065</v>
      </c>
      <c r="I1148" s="607"/>
      <c r="J1148" s="601"/>
      <c r="K1148" s="522"/>
      <c r="L1148" s="541"/>
      <c r="M1148" s="554"/>
      <c r="N1148" s="701"/>
      <c r="O1148" s="557"/>
      <c r="P1148" s="556"/>
      <c r="Q1148" s="550"/>
      <c r="R1148" s="558" t="n">
        <f aca="false">SUM(S1148,T1148,U1148,V1148)</f>
        <v>0</v>
      </c>
      <c r="S1148" s="558"/>
      <c r="T1148" s="558"/>
      <c r="U1148" s="558"/>
      <c r="V1148" s="558"/>
    </row>
    <row r="1149" customFormat="false" ht="15.75" hidden="false" customHeight="false" outlineLevel="1" collapsed="false">
      <c r="A1149" s="781"/>
      <c r="B1149" s="752"/>
      <c r="C1149" s="541"/>
      <c r="D1149" s="540"/>
      <c r="E1149" s="541" t="s">
        <v>1380</v>
      </c>
      <c r="F1149" s="607" t="s">
        <v>1064</v>
      </c>
      <c r="G1149" s="540"/>
      <c r="H1149" s="522" t="s">
        <v>1065</v>
      </c>
      <c r="I1149" s="607"/>
      <c r="J1149" s="601"/>
      <c r="K1149" s="522"/>
      <c r="L1149" s="541"/>
      <c r="M1149" s="554"/>
      <c r="N1149" s="701"/>
      <c r="O1149" s="557"/>
      <c r="P1149" s="556"/>
      <c r="Q1149" s="550"/>
      <c r="R1149" s="558" t="n">
        <f aca="false">SUM(S1149,T1149,U1149,V1149)</f>
        <v>0</v>
      </c>
      <c r="S1149" s="558"/>
      <c r="T1149" s="558"/>
      <c r="U1149" s="558"/>
      <c r="V1149" s="558"/>
    </row>
    <row r="1150" customFormat="false" ht="15.75" hidden="false" customHeight="false" outlineLevel="1" collapsed="false">
      <c r="A1150" s="781"/>
      <c r="B1150" s="752"/>
      <c r="C1150" s="541"/>
      <c r="D1150" s="540"/>
      <c r="E1150" s="541" t="s">
        <v>1149</v>
      </c>
      <c r="F1150" s="607" t="s">
        <v>1064</v>
      </c>
      <c r="G1150" s="540"/>
      <c r="H1150" s="522" t="s">
        <v>1065</v>
      </c>
      <c r="I1150" s="607"/>
      <c r="J1150" s="601"/>
      <c r="K1150" s="522"/>
      <c r="L1150" s="541"/>
      <c r="M1150" s="554"/>
      <c r="N1150" s="701"/>
      <c r="O1150" s="557"/>
      <c r="P1150" s="556"/>
      <c r="Q1150" s="550"/>
      <c r="R1150" s="558" t="n">
        <f aca="false">SUM(S1150,T1150,U1150,V1150)</f>
        <v>0</v>
      </c>
      <c r="S1150" s="558"/>
      <c r="T1150" s="558"/>
      <c r="U1150" s="558"/>
      <c r="V1150" s="558"/>
    </row>
    <row r="1151" customFormat="false" ht="15.75" hidden="false" customHeight="false" outlineLevel="1" collapsed="false">
      <c r="A1151" s="781"/>
      <c r="B1151" s="752"/>
      <c r="C1151" s="541"/>
      <c r="D1151" s="540"/>
      <c r="E1151" s="541" t="s">
        <v>1149</v>
      </c>
      <c r="F1151" s="607" t="s">
        <v>1064</v>
      </c>
      <c r="G1151" s="540"/>
      <c r="H1151" s="522" t="s">
        <v>1065</v>
      </c>
      <c r="I1151" s="607"/>
      <c r="J1151" s="601"/>
      <c r="K1151" s="522"/>
      <c r="L1151" s="541"/>
      <c r="M1151" s="554"/>
      <c r="N1151" s="701"/>
      <c r="O1151" s="557"/>
      <c r="P1151" s="556"/>
      <c r="Q1151" s="550"/>
      <c r="R1151" s="558" t="n">
        <f aca="false">SUM(S1151,T1151,U1151,V1151)</f>
        <v>0</v>
      </c>
      <c r="S1151" s="558"/>
      <c r="T1151" s="558"/>
      <c r="U1151" s="558"/>
      <c r="V1151" s="558"/>
    </row>
    <row r="1152" customFormat="false" ht="15.75" hidden="false" customHeight="false" outlineLevel="1" collapsed="false">
      <c r="A1152" s="781"/>
      <c r="B1152" s="752"/>
      <c r="C1152" s="541"/>
      <c r="D1152" s="540"/>
      <c r="E1152" s="541" t="s">
        <v>1149</v>
      </c>
      <c r="F1152" s="607" t="s">
        <v>1064</v>
      </c>
      <c r="G1152" s="540"/>
      <c r="H1152" s="522" t="s">
        <v>1065</v>
      </c>
      <c r="I1152" s="607"/>
      <c r="J1152" s="601"/>
      <c r="K1152" s="522"/>
      <c r="L1152" s="541"/>
      <c r="M1152" s="554"/>
      <c r="N1152" s="701"/>
      <c r="O1152" s="557"/>
      <c r="P1152" s="556"/>
      <c r="Q1152" s="550"/>
      <c r="R1152" s="558" t="n">
        <f aca="false">SUM(S1152,T1152,U1152,V1152)</f>
        <v>0</v>
      </c>
      <c r="S1152" s="558"/>
      <c r="T1152" s="558"/>
      <c r="U1152" s="558"/>
      <c r="V1152" s="558"/>
    </row>
    <row r="1153" customFormat="false" ht="15.75" hidden="false" customHeight="false" outlineLevel="1" collapsed="false">
      <c r="A1153" s="781"/>
      <c r="B1153" s="752"/>
      <c r="C1153" s="541"/>
      <c r="D1153" s="540"/>
      <c r="E1153" s="541" t="s">
        <v>1365</v>
      </c>
      <c r="F1153" s="607" t="s">
        <v>1064</v>
      </c>
      <c r="G1153" s="540"/>
      <c r="H1153" s="522" t="s">
        <v>1065</v>
      </c>
      <c r="I1153" s="607"/>
      <c r="J1153" s="601"/>
      <c r="K1153" s="522"/>
      <c r="L1153" s="541"/>
      <c r="M1153" s="554"/>
      <c r="N1153" s="701"/>
      <c r="O1153" s="557"/>
      <c r="P1153" s="556"/>
      <c r="Q1153" s="550"/>
      <c r="R1153" s="558" t="n">
        <f aca="false">SUM(S1153,T1153,U1153,V1153)</f>
        <v>0</v>
      </c>
      <c r="S1153" s="558"/>
      <c r="T1153" s="558"/>
      <c r="U1153" s="558"/>
      <c r="V1153" s="558"/>
    </row>
    <row r="1154" customFormat="false" ht="15.75" hidden="false" customHeight="false" outlineLevel="1" collapsed="false">
      <c r="A1154" s="781"/>
      <c r="B1154" s="752"/>
      <c r="C1154" s="541"/>
      <c r="D1154" s="540"/>
      <c r="E1154" s="541" t="s">
        <v>1149</v>
      </c>
      <c r="F1154" s="607" t="s">
        <v>1064</v>
      </c>
      <c r="G1154" s="540"/>
      <c r="H1154" s="522" t="s">
        <v>1065</v>
      </c>
      <c r="I1154" s="607"/>
      <c r="J1154" s="601"/>
      <c r="K1154" s="522"/>
      <c r="L1154" s="541"/>
      <c r="M1154" s="554"/>
      <c r="N1154" s="701"/>
      <c r="O1154" s="557"/>
      <c r="P1154" s="556"/>
      <c r="Q1154" s="550"/>
      <c r="R1154" s="558" t="n">
        <f aca="false">SUM(S1154,T1154,U1154,V1154)</f>
        <v>0</v>
      </c>
      <c r="S1154" s="558"/>
      <c r="T1154" s="558"/>
      <c r="U1154" s="558"/>
      <c r="V1154" s="558"/>
    </row>
    <row r="1155" customFormat="false" ht="15.75" hidden="false" customHeight="false" outlineLevel="1" collapsed="false">
      <c r="A1155" s="781"/>
      <c r="B1155" s="752"/>
      <c r="C1155" s="541"/>
      <c r="D1155" s="540"/>
      <c r="E1155" s="541" t="s">
        <v>1149</v>
      </c>
      <c r="F1155" s="607" t="s">
        <v>1064</v>
      </c>
      <c r="G1155" s="540"/>
      <c r="H1155" s="522" t="s">
        <v>1065</v>
      </c>
      <c r="I1155" s="607"/>
      <c r="J1155" s="601"/>
      <c r="K1155" s="522"/>
      <c r="L1155" s="541"/>
      <c r="M1155" s="554"/>
      <c r="N1155" s="701"/>
      <c r="O1155" s="557"/>
      <c r="P1155" s="556"/>
      <c r="Q1155" s="550"/>
      <c r="R1155" s="558" t="n">
        <f aca="false">SUM(S1155,T1155,U1155,V1155)</f>
        <v>0</v>
      </c>
      <c r="S1155" s="558"/>
      <c r="T1155" s="558"/>
      <c r="U1155" s="558"/>
      <c r="V1155" s="558"/>
    </row>
    <row r="1156" customFormat="false" ht="15.75" hidden="false" customHeight="false" outlineLevel="1" collapsed="false">
      <c r="A1156" s="781"/>
      <c r="B1156" s="752"/>
      <c r="C1156" s="541"/>
      <c r="D1156" s="540"/>
      <c r="E1156" s="541" t="s">
        <v>1149</v>
      </c>
      <c r="F1156" s="607" t="s">
        <v>1064</v>
      </c>
      <c r="G1156" s="540"/>
      <c r="H1156" s="522" t="s">
        <v>1065</v>
      </c>
      <c r="I1156" s="607"/>
      <c r="J1156" s="601"/>
      <c r="K1156" s="522"/>
      <c r="L1156" s="541"/>
      <c r="M1156" s="554"/>
      <c r="N1156" s="701"/>
      <c r="O1156" s="557"/>
      <c r="P1156" s="556"/>
      <c r="Q1156" s="550"/>
      <c r="R1156" s="558" t="n">
        <f aca="false">SUM(S1156,T1156,U1156,V1156)</f>
        <v>0</v>
      </c>
      <c r="S1156" s="558"/>
      <c r="T1156" s="558"/>
      <c r="U1156" s="558"/>
      <c r="V1156" s="558"/>
    </row>
    <row r="1157" customFormat="false" ht="15.75" hidden="false" customHeight="false" outlineLevel="1" collapsed="false">
      <c r="A1157" s="781"/>
      <c r="B1157" s="752"/>
      <c r="C1157" s="541"/>
      <c r="D1157" s="540"/>
      <c r="E1157" s="541" t="s">
        <v>1149</v>
      </c>
      <c r="F1157" s="607" t="s">
        <v>1064</v>
      </c>
      <c r="G1157" s="540"/>
      <c r="H1157" s="522" t="s">
        <v>1065</v>
      </c>
      <c r="I1157" s="607"/>
      <c r="J1157" s="601"/>
      <c r="K1157" s="522"/>
      <c r="L1157" s="541"/>
      <c r="M1157" s="554"/>
      <c r="N1157" s="701"/>
      <c r="O1157" s="557"/>
      <c r="P1157" s="556"/>
      <c r="Q1157" s="550"/>
      <c r="R1157" s="558" t="n">
        <f aca="false">SUM(S1157,T1157,U1157,V1157)</f>
        <v>0</v>
      </c>
      <c r="S1157" s="558"/>
      <c r="T1157" s="558"/>
      <c r="U1157" s="558"/>
      <c r="V1157" s="558"/>
    </row>
    <row r="1158" customFormat="false" ht="15.75" hidden="false" customHeight="false" outlineLevel="1" collapsed="false">
      <c r="A1158" s="781"/>
      <c r="B1158" s="752"/>
      <c r="C1158" s="541"/>
      <c r="D1158" s="540"/>
      <c r="E1158" s="541" t="s">
        <v>1149</v>
      </c>
      <c r="F1158" s="607" t="s">
        <v>1064</v>
      </c>
      <c r="G1158" s="540"/>
      <c r="H1158" s="522" t="s">
        <v>1065</v>
      </c>
      <c r="I1158" s="607"/>
      <c r="J1158" s="601"/>
      <c r="K1158" s="522"/>
      <c r="L1158" s="541"/>
      <c r="M1158" s="554"/>
      <c r="N1158" s="701"/>
      <c r="O1158" s="557"/>
      <c r="P1158" s="556"/>
      <c r="Q1158" s="550"/>
      <c r="R1158" s="558" t="n">
        <f aca="false">SUM(S1158,T1158,U1158,V1158)</f>
        <v>0</v>
      </c>
      <c r="S1158" s="558"/>
      <c r="T1158" s="558"/>
      <c r="U1158" s="558"/>
      <c r="V1158" s="558"/>
    </row>
    <row r="1159" customFormat="false" ht="15.75" hidden="false" customHeight="false" outlineLevel="1" collapsed="false">
      <c r="A1159" s="781"/>
      <c r="B1159" s="752"/>
      <c r="C1159" s="541"/>
      <c r="D1159" s="540"/>
      <c r="E1159" s="541" t="s">
        <v>1149</v>
      </c>
      <c r="F1159" s="607" t="s">
        <v>1064</v>
      </c>
      <c r="G1159" s="540"/>
      <c r="H1159" s="522" t="s">
        <v>1065</v>
      </c>
      <c r="I1159" s="607"/>
      <c r="J1159" s="601"/>
      <c r="K1159" s="522"/>
      <c r="L1159" s="541"/>
      <c r="M1159" s="554"/>
      <c r="N1159" s="701"/>
      <c r="O1159" s="557"/>
      <c r="P1159" s="556"/>
      <c r="Q1159" s="550"/>
      <c r="R1159" s="558" t="n">
        <f aca="false">SUM(S1159,T1159,U1159,V1159)</f>
        <v>0</v>
      </c>
      <c r="S1159" s="558"/>
      <c r="T1159" s="558"/>
      <c r="U1159" s="558"/>
      <c r="V1159" s="558"/>
    </row>
    <row r="1160" customFormat="false" ht="15.75" hidden="false" customHeight="false" outlineLevel="1" collapsed="false">
      <c r="A1160" s="781"/>
      <c r="B1160" s="752"/>
      <c r="C1160" s="541"/>
      <c r="D1160" s="540"/>
      <c r="E1160" s="541" t="s">
        <v>1149</v>
      </c>
      <c r="F1160" s="607" t="s">
        <v>1064</v>
      </c>
      <c r="G1160" s="540"/>
      <c r="H1160" s="522" t="s">
        <v>1065</v>
      </c>
      <c r="I1160" s="607"/>
      <c r="J1160" s="601"/>
      <c r="K1160" s="522"/>
      <c r="L1160" s="541"/>
      <c r="M1160" s="554"/>
      <c r="N1160" s="701"/>
      <c r="O1160" s="557"/>
      <c r="P1160" s="556"/>
      <c r="Q1160" s="550"/>
      <c r="R1160" s="558" t="n">
        <f aca="false">SUM(S1160,T1160,U1160,V1160)</f>
        <v>0</v>
      </c>
      <c r="S1160" s="558"/>
      <c r="T1160" s="558"/>
      <c r="U1160" s="558"/>
      <c r="V1160" s="558"/>
    </row>
    <row r="1161" customFormat="false" ht="15.75" hidden="false" customHeight="false" outlineLevel="1" collapsed="false">
      <c r="A1161" s="781"/>
      <c r="B1161" s="752"/>
      <c r="C1161" s="541"/>
      <c r="D1161" s="540"/>
      <c r="E1161" s="541" t="s">
        <v>1386</v>
      </c>
      <c r="F1161" s="607" t="s">
        <v>1064</v>
      </c>
      <c r="G1161" s="540"/>
      <c r="H1161" s="522" t="s">
        <v>1065</v>
      </c>
      <c r="I1161" s="607"/>
      <c r="J1161" s="601"/>
      <c r="K1161" s="522"/>
      <c r="L1161" s="541"/>
      <c r="M1161" s="554"/>
      <c r="N1161" s="701"/>
      <c r="O1161" s="557"/>
      <c r="P1161" s="556"/>
      <c r="Q1161" s="550"/>
      <c r="R1161" s="558" t="n">
        <f aca="false">SUM(S1161,T1161,U1161,V1161)</f>
        <v>0</v>
      </c>
      <c r="S1161" s="558"/>
      <c r="T1161" s="558"/>
      <c r="U1161" s="558"/>
      <c r="V1161" s="558"/>
    </row>
    <row r="1162" customFormat="false" ht="15.75" hidden="false" customHeight="false" outlineLevel="1" collapsed="false">
      <c r="A1162" s="747"/>
      <c r="B1162" s="752"/>
      <c r="C1162" s="571"/>
      <c r="D1162" s="540"/>
      <c r="E1162" s="541" t="s">
        <v>1149</v>
      </c>
      <c r="F1162" s="541" t="s">
        <v>1064</v>
      </c>
      <c r="G1162" s="540"/>
      <c r="H1162" s="522" t="s">
        <v>1065</v>
      </c>
      <c r="I1162" s="571"/>
      <c r="J1162" s="571"/>
      <c r="K1162" s="190"/>
      <c r="L1162" s="571"/>
      <c r="M1162" s="624"/>
      <c r="N1162" s="595"/>
      <c r="O1162" s="625"/>
      <c r="P1162" s="626"/>
      <c r="Q1162" s="627"/>
      <c r="R1162" s="558" t="n">
        <f aca="false">SUM(S1162,T1162,U1162,V1162)</f>
        <v>0</v>
      </c>
      <c r="S1162" s="698"/>
      <c r="T1162" s="698"/>
      <c r="U1162" s="698"/>
      <c r="V1162" s="698"/>
    </row>
    <row r="1163" s="196" customFormat="true" ht="15.75" hidden="false" customHeight="false" outlineLevel="1" collapsed="false">
      <c r="A1163" s="747"/>
      <c r="B1163" s="752"/>
      <c r="C1163" s="571"/>
      <c r="D1163" s="540"/>
      <c r="E1163" s="541" t="s">
        <v>1149</v>
      </c>
      <c r="F1163" s="541" t="s">
        <v>1064</v>
      </c>
      <c r="G1163" s="540"/>
      <c r="H1163" s="522" t="s">
        <v>1065</v>
      </c>
      <c r="I1163" s="571"/>
      <c r="J1163" s="571"/>
      <c r="K1163" s="190"/>
      <c r="L1163" s="571"/>
      <c r="M1163" s="624"/>
      <c r="N1163" s="595"/>
      <c r="O1163" s="625"/>
      <c r="P1163" s="626"/>
      <c r="Q1163" s="627"/>
      <c r="R1163" s="558" t="n">
        <f aca="false">SUM(S1163,T1163,U1163,V1163)</f>
        <v>0</v>
      </c>
      <c r="S1163" s="698"/>
      <c r="T1163" s="698"/>
      <c r="U1163" s="698"/>
      <c r="V1163" s="698"/>
      <c r="AC1163" s="303"/>
      <c r="AD1163" s="474"/>
    </row>
    <row r="1164" customFormat="false" ht="15.75" hidden="false" customHeight="false" outlineLevel="1" collapsed="false">
      <c r="A1164" s="781"/>
      <c r="B1164" s="752"/>
      <c r="C1164" s="541"/>
      <c r="D1164" s="540"/>
      <c r="E1164" s="541" t="s">
        <v>1149</v>
      </c>
      <c r="F1164" s="607" t="s">
        <v>1064</v>
      </c>
      <c r="G1164" s="540"/>
      <c r="H1164" s="522" t="s">
        <v>1065</v>
      </c>
      <c r="I1164" s="607"/>
      <c r="J1164" s="601"/>
      <c r="K1164" s="522"/>
      <c r="L1164" s="541"/>
      <c r="M1164" s="554"/>
      <c r="N1164" s="701"/>
      <c r="O1164" s="557"/>
      <c r="P1164" s="556"/>
      <c r="Q1164" s="550"/>
      <c r="R1164" s="558" t="n">
        <f aca="false">SUM(S1164,T1164,U1164,V1164)</f>
        <v>0</v>
      </c>
      <c r="S1164" s="558"/>
      <c r="T1164" s="558"/>
      <c r="U1164" s="558"/>
      <c r="V1164" s="558"/>
    </row>
    <row r="1165" customFormat="false" ht="15.75" hidden="false" customHeight="false" outlineLevel="1" collapsed="false">
      <c r="A1165" s="781"/>
      <c r="B1165" s="752"/>
      <c r="C1165" s="541"/>
      <c r="D1165" s="540"/>
      <c r="E1165" s="541" t="s">
        <v>1149</v>
      </c>
      <c r="F1165" s="607" t="s">
        <v>1064</v>
      </c>
      <c r="G1165" s="540"/>
      <c r="H1165" s="522" t="s">
        <v>1065</v>
      </c>
      <c r="I1165" s="607"/>
      <c r="J1165" s="601"/>
      <c r="K1165" s="522"/>
      <c r="L1165" s="541"/>
      <c r="M1165" s="554"/>
      <c r="N1165" s="701"/>
      <c r="O1165" s="557"/>
      <c r="P1165" s="556"/>
      <c r="Q1165" s="550"/>
      <c r="R1165" s="558" t="n">
        <f aca="false">SUM(S1165,T1165,U1165,V1165)</f>
        <v>0</v>
      </c>
      <c r="S1165" s="558"/>
      <c r="T1165" s="558"/>
      <c r="U1165" s="558"/>
      <c r="V1165" s="558"/>
    </row>
    <row r="1166" customFormat="false" ht="15.75" hidden="false" customHeight="false" outlineLevel="1" collapsed="false">
      <c r="A1166" s="781"/>
      <c r="B1166" s="752"/>
      <c r="C1166" s="541"/>
      <c r="D1166" s="540"/>
      <c r="E1166" s="541" t="s">
        <v>1149</v>
      </c>
      <c r="F1166" s="607" t="s">
        <v>1064</v>
      </c>
      <c r="G1166" s="540"/>
      <c r="H1166" s="522" t="s">
        <v>1065</v>
      </c>
      <c r="I1166" s="607"/>
      <c r="J1166" s="601"/>
      <c r="K1166" s="522"/>
      <c r="L1166" s="541"/>
      <c r="M1166" s="554"/>
      <c r="N1166" s="701"/>
      <c r="O1166" s="557"/>
      <c r="P1166" s="556"/>
      <c r="Q1166" s="550"/>
      <c r="R1166" s="558" t="n">
        <f aca="false">SUM(S1166,T1166,U1166,V1166)</f>
        <v>0</v>
      </c>
      <c r="S1166" s="558"/>
      <c r="T1166" s="558"/>
      <c r="U1166" s="558"/>
      <c r="V1166" s="558"/>
    </row>
    <row r="1167" customFormat="false" ht="15.75" hidden="false" customHeight="false" outlineLevel="1" collapsed="false">
      <c r="A1167" s="781"/>
      <c r="B1167" s="752"/>
      <c r="C1167" s="541"/>
      <c r="D1167" s="540"/>
      <c r="E1167" s="541" t="s">
        <v>1149</v>
      </c>
      <c r="F1167" s="607" t="s">
        <v>1064</v>
      </c>
      <c r="G1167" s="540"/>
      <c r="H1167" s="522" t="s">
        <v>1065</v>
      </c>
      <c r="I1167" s="607"/>
      <c r="J1167" s="601"/>
      <c r="K1167" s="522"/>
      <c r="L1167" s="541"/>
      <c r="M1167" s="554"/>
      <c r="N1167" s="701"/>
      <c r="O1167" s="557"/>
      <c r="P1167" s="556"/>
      <c r="Q1167" s="550"/>
      <c r="R1167" s="558" t="n">
        <f aca="false">SUM(S1167,T1167,U1167,V1167)</f>
        <v>0</v>
      </c>
      <c r="S1167" s="558"/>
      <c r="T1167" s="558"/>
      <c r="U1167" s="558"/>
      <c r="V1167" s="558"/>
    </row>
    <row r="1168" customFormat="false" ht="15.75" hidden="false" customHeight="false" outlineLevel="1" collapsed="false">
      <c r="A1168" s="781"/>
      <c r="B1168" s="752"/>
      <c r="C1168" s="541"/>
      <c r="D1168" s="540"/>
      <c r="E1168" s="541" t="s">
        <v>1149</v>
      </c>
      <c r="F1168" s="607" t="s">
        <v>1064</v>
      </c>
      <c r="G1168" s="540"/>
      <c r="H1168" s="522" t="s">
        <v>1065</v>
      </c>
      <c r="I1168" s="607"/>
      <c r="J1168" s="601"/>
      <c r="K1168" s="522"/>
      <c r="L1168" s="541"/>
      <c r="M1168" s="554"/>
      <c r="N1168" s="701"/>
      <c r="O1168" s="557"/>
      <c r="P1168" s="556"/>
      <c r="Q1168" s="550"/>
      <c r="R1168" s="558" t="n">
        <f aca="false">SUM(S1168,T1168,U1168,V1168)</f>
        <v>0</v>
      </c>
      <c r="S1168" s="558"/>
      <c r="T1168" s="558"/>
      <c r="U1168" s="558"/>
      <c r="V1168" s="558"/>
    </row>
    <row r="1169" s="196" customFormat="true" ht="15.75" hidden="false" customHeight="false" outlineLevel="0" collapsed="false">
      <c r="A1169" s="570" t="s">
        <v>1388</v>
      </c>
      <c r="B1169" s="560"/>
      <c r="C1169" s="560"/>
      <c r="D1169" s="540"/>
      <c r="E1169" s="541" t="s">
        <v>1149</v>
      </c>
      <c r="F1169" s="541" t="s">
        <v>1064</v>
      </c>
      <c r="G1169" s="540"/>
      <c r="H1169" s="522" t="s">
        <v>1065</v>
      </c>
      <c r="I1169" s="540"/>
      <c r="J1169" s="522" t="s">
        <v>1065</v>
      </c>
      <c r="K1169" s="540"/>
      <c r="L1169" s="522" t="s">
        <v>1065</v>
      </c>
      <c r="M1169" s="561"/>
      <c r="N1169" s="707"/>
      <c r="O1169" s="822" t="n">
        <v>244</v>
      </c>
      <c r="P1169" s="823" t="n">
        <v>341</v>
      </c>
      <c r="Q1169" s="840"/>
      <c r="R1169" s="551" t="n">
        <f aca="false">SUM(S1169,T1169,U1169,V1169)</f>
        <v>0</v>
      </c>
      <c r="S1169" s="551"/>
      <c r="T1169" s="551"/>
      <c r="U1169" s="551"/>
      <c r="V1169" s="551"/>
      <c r="AC1169" s="303"/>
      <c r="AD1169" s="474"/>
    </row>
    <row r="1170" customFormat="false" ht="15.75" hidden="false" customHeight="false" outlineLevel="0" collapsed="false">
      <c r="A1170" s="570" t="s">
        <v>1389</v>
      </c>
      <c r="B1170" s="841"/>
      <c r="C1170" s="841"/>
      <c r="D1170" s="601"/>
      <c r="E1170" s="541"/>
      <c r="F1170" s="607"/>
      <c r="G1170" s="601"/>
      <c r="H1170" s="522"/>
      <c r="I1170" s="602"/>
      <c r="J1170" s="603"/>
      <c r="K1170" s="841"/>
      <c r="L1170" s="841"/>
      <c r="M1170" s="842"/>
      <c r="N1170" s="843"/>
      <c r="O1170" s="844" t="n">
        <v>244</v>
      </c>
      <c r="P1170" s="785" t="n">
        <v>349</v>
      </c>
      <c r="Q1170" s="845"/>
      <c r="R1170" s="551" t="n">
        <f aca="false">SUM(R1171:R1174)</f>
        <v>0</v>
      </c>
      <c r="S1170" s="551" t="n">
        <f aca="false">SUM(S1171:S1174)</f>
        <v>0</v>
      </c>
      <c r="T1170" s="551" t="n">
        <f aca="false">SUM(T1171:T1174)</f>
        <v>0</v>
      </c>
      <c r="U1170" s="551" t="n">
        <f aca="false">SUM(U1171:U1174)</f>
        <v>0</v>
      </c>
      <c r="V1170" s="558" t="n">
        <f aca="false">SUM(V1171:V1174)</f>
        <v>0</v>
      </c>
    </row>
    <row r="1171" customFormat="false" ht="15.75" hidden="false" customHeight="false" outlineLevel="1" collapsed="false">
      <c r="A1171" s="570"/>
      <c r="B1171" s="841"/>
      <c r="C1171" s="841"/>
      <c r="D1171" s="540"/>
      <c r="E1171" s="541" t="s">
        <v>1149</v>
      </c>
      <c r="F1171" s="607" t="s">
        <v>1064</v>
      </c>
      <c r="G1171" s="540"/>
      <c r="H1171" s="522" t="s">
        <v>1065</v>
      </c>
      <c r="I1171" s="602"/>
      <c r="J1171" s="603"/>
      <c r="K1171" s="841"/>
      <c r="L1171" s="841"/>
      <c r="M1171" s="842"/>
      <c r="N1171" s="843"/>
      <c r="O1171" s="844"/>
      <c r="P1171" s="785"/>
      <c r="Q1171" s="845"/>
      <c r="R1171" s="558" t="n">
        <f aca="false">SUM(S1171,T1171,U1171,V1171)</f>
        <v>0</v>
      </c>
      <c r="S1171" s="558"/>
      <c r="T1171" s="558"/>
      <c r="U1171" s="558"/>
      <c r="V1171" s="558"/>
    </row>
    <row r="1172" customFormat="false" ht="15.75" hidden="false" customHeight="false" outlineLevel="1" collapsed="false">
      <c r="A1172" s="570"/>
      <c r="B1172" s="841"/>
      <c r="C1172" s="841"/>
      <c r="D1172" s="540"/>
      <c r="E1172" s="541" t="s">
        <v>1149</v>
      </c>
      <c r="F1172" s="607" t="s">
        <v>1064</v>
      </c>
      <c r="G1172" s="540"/>
      <c r="H1172" s="522" t="s">
        <v>1065</v>
      </c>
      <c r="I1172" s="602"/>
      <c r="J1172" s="603"/>
      <c r="K1172" s="841"/>
      <c r="L1172" s="841"/>
      <c r="M1172" s="842"/>
      <c r="N1172" s="843"/>
      <c r="O1172" s="844"/>
      <c r="P1172" s="785"/>
      <c r="Q1172" s="845"/>
      <c r="R1172" s="558" t="n">
        <f aca="false">SUM(S1172,T1172,U1172,V1172)</f>
        <v>0</v>
      </c>
      <c r="S1172" s="558"/>
      <c r="T1172" s="558"/>
      <c r="U1172" s="558"/>
      <c r="V1172" s="558"/>
    </row>
    <row r="1173" customFormat="false" ht="15.75" hidden="false" customHeight="false" outlineLevel="1" collapsed="false">
      <c r="A1173" s="570"/>
      <c r="B1173" s="841"/>
      <c r="C1173" s="841"/>
      <c r="D1173" s="540"/>
      <c r="E1173" s="541" t="s">
        <v>1149</v>
      </c>
      <c r="F1173" s="607" t="s">
        <v>1064</v>
      </c>
      <c r="G1173" s="540"/>
      <c r="H1173" s="522" t="s">
        <v>1065</v>
      </c>
      <c r="I1173" s="602"/>
      <c r="J1173" s="603"/>
      <c r="K1173" s="841"/>
      <c r="L1173" s="841"/>
      <c r="M1173" s="842"/>
      <c r="N1173" s="843"/>
      <c r="O1173" s="844"/>
      <c r="P1173" s="785"/>
      <c r="Q1173" s="845"/>
      <c r="R1173" s="558" t="n">
        <f aca="false">SUM(S1173,T1173,U1173,V1173)</f>
        <v>0</v>
      </c>
      <c r="S1173" s="558"/>
      <c r="T1173" s="558"/>
      <c r="U1173" s="558"/>
      <c r="V1173" s="558"/>
    </row>
    <row r="1174" customFormat="false" ht="15.75" hidden="false" customHeight="false" outlineLevel="1" collapsed="false">
      <c r="A1174" s="571"/>
      <c r="B1174" s="841"/>
      <c r="C1174" s="841"/>
      <c r="D1174" s="540"/>
      <c r="E1174" s="541" t="s">
        <v>1149</v>
      </c>
      <c r="F1174" s="607" t="s">
        <v>1064</v>
      </c>
      <c r="G1174" s="540"/>
      <c r="H1174" s="522" t="s">
        <v>1065</v>
      </c>
      <c r="I1174" s="602"/>
      <c r="J1174" s="603"/>
      <c r="K1174" s="841"/>
      <c r="L1174" s="841"/>
      <c r="M1174" s="842"/>
      <c r="N1174" s="846"/>
      <c r="O1174" s="785"/>
      <c r="P1174" s="785"/>
      <c r="Q1174" s="847"/>
      <c r="R1174" s="558" t="n">
        <f aca="false">SUM(S1174,T1174,U1174,V1174)</f>
        <v>0</v>
      </c>
      <c r="S1174" s="558"/>
      <c r="T1174" s="558"/>
      <c r="U1174" s="558"/>
      <c r="V1174" s="558"/>
    </row>
    <row r="1175" s="196" customFormat="true" ht="15.75" hidden="false" customHeight="true" outlineLevel="0" collapsed="false">
      <c r="A1175" s="571" t="s">
        <v>1390</v>
      </c>
      <c r="B1175" s="782"/>
      <c r="C1175" s="782"/>
      <c r="D1175" s="601"/>
      <c r="E1175" s="541"/>
      <c r="F1175" s="607"/>
      <c r="G1175" s="601"/>
      <c r="H1175" s="522"/>
      <c r="I1175" s="602"/>
      <c r="J1175" s="603"/>
      <c r="K1175" s="782"/>
      <c r="L1175" s="782"/>
      <c r="M1175" s="783"/>
      <c r="N1175" s="784"/>
      <c r="O1175" s="785" t="n">
        <v>244</v>
      </c>
      <c r="P1175" s="785" t="n">
        <v>349</v>
      </c>
      <c r="Q1175" s="786"/>
      <c r="R1175" s="551" t="n">
        <f aca="false">SUM(R1176:R1179)</f>
        <v>0</v>
      </c>
      <c r="S1175" s="551" t="n">
        <f aca="false">SUM(S1176:S1179)</f>
        <v>0</v>
      </c>
      <c r="T1175" s="551" t="n">
        <f aca="false">SUM(T1176:T1179)</f>
        <v>0</v>
      </c>
      <c r="U1175" s="551" t="n">
        <f aca="false">SUM(U1176:U1179)</f>
        <v>0</v>
      </c>
      <c r="V1175" s="551" t="n">
        <f aca="false">SUM(V1176:V1179)</f>
        <v>0</v>
      </c>
      <c r="AC1175" s="303"/>
      <c r="AD1175" s="474"/>
    </row>
    <row r="1176" s="196" customFormat="true" ht="15.75" hidden="false" customHeight="true" outlineLevel="1" collapsed="false">
      <c r="A1176" s="571"/>
      <c r="B1176" s="782"/>
      <c r="C1176" s="782"/>
      <c r="D1176" s="540"/>
      <c r="E1176" s="541" t="s">
        <v>1149</v>
      </c>
      <c r="F1176" s="607" t="s">
        <v>1064</v>
      </c>
      <c r="G1176" s="540"/>
      <c r="H1176" s="522" t="s">
        <v>1065</v>
      </c>
      <c r="I1176" s="602"/>
      <c r="J1176" s="603"/>
      <c r="K1176" s="782"/>
      <c r="L1176" s="782"/>
      <c r="M1176" s="783"/>
      <c r="N1176" s="784"/>
      <c r="O1176" s="785"/>
      <c r="P1176" s="785"/>
      <c r="Q1176" s="786"/>
      <c r="R1176" s="558" t="n">
        <f aca="false">SUM(S1176,T1176,U1176,V1176)</f>
        <v>0</v>
      </c>
      <c r="S1176" s="558"/>
      <c r="T1176" s="558"/>
      <c r="U1176" s="558"/>
      <c r="V1176" s="558"/>
      <c r="AC1176" s="303"/>
      <c r="AD1176" s="474"/>
    </row>
    <row r="1177" s="196" customFormat="true" ht="15.75" hidden="false" customHeight="true" outlineLevel="1" collapsed="false">
      <c r="A1177" s="571"/>
      <c r="B1177" s="782"/>
      <c r="C1177" s="782"/>
      <c r="D1177" s="540"/>
      <c r="E1177" s="541" t="s">
        <v>1149</v>
      </c>
      <c r="F1177" s="607" t="s">
        <v>1064</v>
      </c>
      <c r="G1177" s="540"/>
      <c r="H1177" s="522" t="s">
        <v>1065</v>
      </c>
      <c r="I1177" s="602"/>
      <c r="J1177" s="603"/>
      <c r="K1177" s="782"/>
      <c r="L1177" s="782"/>
      <c r="M1177" s="783"/>
      <c r="N1177" s="784"/>
      <c r="O1177" s="785"/>
      <c r="P1177" s="785"/>
      <c r="Q1177" s="786"/>
      <c r="R1177" s="558" t="n">
        <f aca="false">SUM(S1177,T1177,U1177,V1177)</f>
        <v>0</v>
      </c>
      <c r="S1177" s="558"/>
      <c r="T1177" s="558"/>
      <c r="U1177" s="558"/>
      <c r="V1177" s="558"/>
      <c r="AC1177" s="303"/>
      <c r="AD1177" s="474"/>
    </row>
    <row r="1178" s="196" customFormat="true" ht="15.75" hidden="false" customHeight="true" outlineLevel="1" collapsed="false">
      <c r="A1178" s="571"/>
      <c r="B1178" s="782"/>
      <c r="C1178" s="782"/>
      <c r="D1178" s="540"/>
      <c r="E1178" s="541" t="s">
        <v>1149</v>
      </c>
      <c r="F1178" s="607" t="s">
        <v>1064</v>
      </c>
      <c r="G1178" s="540"/>
      <c r="H1178" s="522" t="s">
        <v>1065</v>
      </c>
      <c r="I1178" s="602"/>
      <c r="J1178" s="603"/>
      <c r="K1178" s="782"/>
      <c r="L1178" s="782"/>
      <c r="M1178" s="783"/>
      <c r="N1178" s="784"/>
      <c r="O1178" s="785"/>
      <c r="P1178" s="785"/>
      <c r="Q1178" s="786"/>
      <c r="R1178" s="558" t="n">
        <f aca="false">SUM(S1178,T1178,U1178,V1178)</f>
        <v>0</v>
      </c>
      <c r="S1178" s="558"/>
      <c r="T1178" s="558"/>
      <c r="U1178" s="558"/>
      <c r="V1178" s="558"/>
      <c r="AC1178" s="303"/>
      <c r="AD1178" s="474"/>
    </row>
    <row r="1179" s="196" customFormat="true" ht="15.75" hidden="false" customHeight="false" outlineLevel="1" collapsed="false">
      <c r="A1179" s="572"/>
      <c r="B1179" s="848"/>
      <c r="C1179" s="848"/>
      <c r="D1179" s="540"/>
      <c r="E1179" s="541" t="s">
        <v>1149</v>
      </c>
      <c r="F1179" s="607" t="s">
        <v>1064</v>
      </c>
      <c r="G1179" s="540"/>
      <c r="H1179" s="522" t="s">
        <v>1065</v>
      </c>
      <c r="I1179" s="849"/>
      <c r="J1179" s="850"/>
      <c r="K1179" s="848"/>
      <c r="L1179" s="848"/>
      <c r="M1179" s="851"/>
      <c r="N1179" s="852"/>
      <c r="O1179" s="853"/>
      <c r="P1179" s="854"/>
      <c r="Q1179" s="786"/>
      <c r="R1179" s="558" t="n">
        <f aca="false">SUM(S1179,T1179,U1179,V1179)</f>
        <v>0</v>
      </c>
      <c r="S1179" s="558"/>
      <c r="T1179" s="558"/>
      <c r="U1179" s="558"/>
      <c r="V1179" s="558"/>
      <c r="AC1179" s="303"/>
      <c r="AD1179" s="474"/>
    </row>
    <row r="1180" s="196" customFormat="true" ht="15" hidden="false" customHeight="false" outlineLevel="0" collapsed="false">
      <c r="A1180" s="855"/>
      <c r="B1180" s="855"/>
      <c r="C1180" s="855"/>
      <c r="D1180" s="855"/>
      <c r="E1180" s="855"/>
      <c r="F1180" s="855"/>
      <c r="G1180" s="855"/>
      <c r="H1180" s="855"/>
      <c r="I1180" s="855"/>
      <c r="J1180" s="855"/>
      <c r="K1180" s="855"/>
      <c r="L1180" s="855"/>
      <c r="M1180" s="855"/>
      <c r="N1180" s="855"/>
      <c r="O1180" s="856"/>
      <c r="P1180" s="856"/>
      <c r="Q1180" s="856"/>
      <c r="R1180" s="857"/>
      <c r="S1180" s="858"/>
      <c r="T1180" s="858"/>
      <c r="U1180" s="858"/>
      <c r="V1180" s="858"/>
      <c r="AC1180" s="303"/>
      <c r="AD1180" s="474"/>
    </row>
    <row r="1181" customFormat="false" ht="15" hidden="false" customHeight="false" outlineLevel="0" collapsed="false">
      <c r="A1181" s="859"/>
      <c r="B1181" s="859"/>
      <c r="C1181" s="859"/>
      <c r="D1181" s="859"/>
      <c r="E1181" s="860"/>
      <c r="F1181" s="860"/>
      <c r="G1181" s="860"/>
      <c r="H1181" s="860"/>
      <c r="I1181" s="860"/>
      <c r="J1181" s="860"/>
      <c r="K1181" s="860"/>
      <c r="L1181" s="861"/>
      <c r="M1181" s="861"/>
      <c r="N1181" s="861"/>
      <c r="O1181" s="862"/>
      <c r="P1181" s="862"/>
      <c r="Q1181" s="863"/>
      <c r="R1181" s="864"/>
      <c r="S1181" s="865"/>
      <c r="T1181" s="865"/>
      <c r="U1181" s="865"/>
      <c r="V1181" s="865"/>
    </row>
    <row r="1182" s="859" customFormat="true" ht="15.75" hidden="false" customHeight="false" outlineLevel="0" collapsed="false">
      <c r="E1182" s="860"/>
      <c r="F1182" s="860"/>
      <c r="G1182" s="860"/>
      <c r="H1182" s="860"/>
      <c r="I1182" s="860"/>
      <c r="J1182" s="860"/>
      <c r="K1182" s="860"/>
      <c r="L1182" s="866" t="s">
        <v>1391</v>
      </c>
      <c r="M1182" s="866"/>
      <c r="N1182" s="866"/>
      <c r="O1182" s="867" t="s">
        <v>529</v>
      </c>
      <c r="P1182" s="867"/>
      <c r="Q1182" s="868"/>
      <c r="R1182" s="869" t="n">
        <f aca="false">R12-R13-R15-R16-R17-R18-R14</f>
        <v>0</v>
      </c>
      <c r="S1182" s="869" t="n">
        <f aca="false">S12-S13-S15-S16-S17-S18-S14</f>
        <v>0</v>
      </c>
      <c r="T1182" s="869" t="n">
        <f aca="false">T12-T13-T15-T16-T17-T18-T14</f>
        <v>0</v>
      </c>
      <c r="U1182" s="869" t="n">
        <f aca="false">U12-U13-U15-U16-U17-U18-U14</f>
        <v>0</v>
      </c>
      <c r="V1182" s="869" t="n">
        <f aca="false">V12-V13-V15-V16-V17-V18-V14</f>
        <v>0</v>
      </c>
      <c r="W1182" s="870"/>
      <c r="X1182" s="870"/>
      <c r="Y1182" s="870"/>
      <c r="Z1182" s="870"/>
      <c r="AA1182" s="870"/>
      <c r="AB1182" s="870"/>
      <c r="AC1182" s="474"/>
      <c r="AD1182" s="474"/>
      <c r="AE1182" s="870"/>
      <c r="AF1182" s="870"/>
    </row>
    <row r="1183" s="859" customFormat="true" ht="15.75" hidden="false" customHeight="false" outlineLevel="0" collapsed="false">
      <c r="A1183" s="188"/>
      <c r="B1183" s="188"/>
      <c r="C1183" s="188"/>
      <c r="D1183" s="188"/>
      <c r="E1183" s="855"/>
      <c r="F1183" s="855"/>
      <c r="G1183" s="855"/>
      <c r="H1183" s="855"/>
      <c r="I1183" s="855"/>
      <c r="J1183" s="855"/>
      <c r="K1183" s="855"/>
      <c r="L1183" s="871"/>
      <c r="M1183" s="871"/>
      <c r="N1183" s="871"/>
      <c r="O1183" s="868" t="s">
        <v>1392</v>
      </c>
      <c r="P1183" s="868"/>
      <c r="Q1183" s="868"/>
      <c r="R1183" s="872" t="n">
        <f aca="false">R19-R20-R21</f>
        <v>0</v>
      </c>
      <c r="S1183" s="872" t="n">
        <f aca="false">S19-S20-S21</f>
        <v>0</v>
      </c>
      <c r="T1183" s="872" t="n">
        <f aca="false">T19-T20-T21</f>
        <v>0</v>
      </c>
      <c r="U1183" s="872" t="n">
        <f aca="false">U19-U20-U21</f>
        <v>0</v>
      </c>
      <c r="V1183" s="872" t="n">
        <f aca="false">V19-V20-V21</f>
        <v>0</v>
      </c>
      <c r="W1183" s="870"/>
      <c r="X1183" s="870"/>
      <c r="Y1183" s="870"/>
      <c r="Z1183" s="870"/>
      <c r="AA1183" s="870"/>
      <c r="AB1183" s="870"/>
      <c r="AC1183" s="474"/>
      <c r="AD1183" s="474"/>
      <c r="AE1183" s="870"/>
      <c r="AF1183" s="870"/>
    </row>
    <row r="1184" customFormat="false" ht="15.75" hidden="false" customHeight="false" outlineLevel="0" collapsed="false">
      <c r="E1184" s="855"/>
      <c r="F1184" s="855"/>
      <c r="G1184" s="855"/>
      <c r="H1184" s="855"/>
      <c r="I1184" s="855"/>
      <c r="J1184" s="855"/>
      <c r="K1184" s="855"/>
      <c r="L1184" s="871"/>
      <c r="M1184" s="871"/>
      <c r="N1184" s="871"/>
      <c r="O1184" s="868" t="s">
        <v>614</v>
      </c>
      <c r="P1184" s="868"/>
      <c r="Q1184" s="868"/>
      <c r="R1184" s="872" t="n">
        <f aca="false">R25-R26-R27-R28-R29</f>
        <v>0</v>
      </c>
      <c r="S1184" s="872" t="n">
        <f aca="false">S25-S26-S27-S28-S29</f>
        <v>0</v>
      </c>
      <c r="T1184" s="872" t="n">
        <f aca="false">T25-T26-T27-T28-T29</f>
        <v>0</v>
      </c>
      <c r="U1184" s="872" t="n">
        <f aca="false">U25-U26-U27-U28-U29</f>
        <v>0</v>
      </c>
      <c r="V1184" s="872" t="n">
        <f aca="false">V25-V26-V27-V28-V29</f>
        <v>0</v>
      </c>
      <c r="W1184" s="873"/>
      <c r="X1184" s="873"/>
      <c r="Y1184" s="873"/>
      <c r="Z1184" s="873"/>
      <c r="AA1184" s="873"/>
      <c r="AB1184" s="873"/>
      <c r="AC1184" s="474"/>
      <c r="AE1184" s="873"/>
      <c r="AF1184" s="873"/>
    </row>
    <row r="1185" customFormat="false" ht="15.75" hidden="false" customHeight="false" outlineLevel="0" collapsed="false">
      <c r="E1185" s="855"/>
      <c r="F1185" s="855"/>
      <c r="G1185" s="855"/>
      <c r="H1185" s="855"/>
      <c r="I1185" s="855"/>
      <c r="J1185" s="855"/>
      <c r="K1185" s="855"/>
      <c r="L1185" s="871"/>
      <c r="M1185" s="871"/>
      <c r="N1185" s="871"/>
      <c r="O1185" s="868" t="s">
        <v>625</v>
      </c>
      <c r="P1185" s="868"/>
      <c r="Q1185" s="868"/>
      <c r="R1185" s="872" t="n">
        <f aca="false">R30-R32-R33-R36-R38-R40</f>
        <v>1.16415321826935E-010</v>
      </c>
      <c r="S1185" s="872" t="n">
        <f aca="false">S30-S32-S33-S36-S38-S40</f>
        <v>1.16415321826935E-010</v>
      </c>
      <c r="T1185" s="872" t="n">
        <f aca="false">T30-T32-T33-T36-T38-T40</f>
        <v>0</v>
      </c>
      <c r="U1185" s="872" t="n">
        <f aca="false">U30-U32-U33-U36-U38-U40</f>
        <v>0</v>
      </c>
      <c r="V1185" s="872" t="n">
        <f aca="false">V30-V32-V33-V36-V38-V40</f>
        <v>0</v>
      </c>
      <c r="W1185" s="873"/>
      <c r="X1185" s="873"/>
      <c r="Y1185" s="873"/>
      <c r="Z1185" s="873"/>
      <c r="AA1185" s="873"/>
      <c r="AB1185" s="873"/>
      <c r="AC1185" s="474"/>
      <c r="AE1185" s="873"/>
      <c r="AF1185" s="873"/>
    </row>
    <row r="1186" customFormat="false" ht="15.75" hidden="false" customHeight="false" outlineLevel="0" collapsed="false">
      <c r="E1186" s="855"/>
      <c r="F1186" s="855"/>
      <c r="G1186" s="855"/>
      <c r="H1186" s="855"/>
      <c r="I1186" s="855"/>
      <c r="J1186" s="855"/>
      <c r="K1186" s="855"/>
      <c r="L1186" s="871"/>
      <c r="M1186" s="871"/>
      <c r="N1186" s="871"/>
      <c r="O1186" s="868" t="s">
        <v>618</v>
      </c>
      <c r="P1186" s="868"/>
      <c r="Q1186" s="868"/>
      <c r="R1186" s="872" t="n">
        <f aca="false">R41-R42-R43-R44-R45-R46</f>
        <v>0</v>
      </c>
      <c r="S1186" s="872" t="n">
        <f aca="false">S41-S42-S43-S44-S45-S46</f>
        <v>0</v>
      </c>
      <c r="T1186" s="872" t="n">
        <f aca="false">T41-T42-T43-T44-T45-T46</f>
        <v>0</v>
      </c>
      <c r="U1186" s="872" t="n">
        <f aca="false">U41-U42-U43-U44-U45-U46</f>
        <v>0</v>
      </c>
      <c r="V1186" s="872" t="n">
        <f aca="false">V41-V42-V43-V44-V45-V46</f>
        <v>0</v>
      </c>
      <c r="W1186" s="873"/>
      <c r="X1186" s="873"/>
      <c r="Y1186" s="873"/>
      <c r="Z1186" s="873"/>
      <c r="AA1186" s="873"/>
      <c r="AB1186" s="873"/>
      <c r="AC1186" s="474"/>
      <c r="AE1186" s="873"/>
      <c r="AF1186" s="873"/>
    </row>
    <row r="1187" customFormat="false" ht="15.75" hidden="false" customHeight="false" outlineLevel="0" collapsed="false">
      <c r="E1187" s="855"/>
      <c r="F1187" s="855"/>
      <c r="G1187" s="855"/>
      <c r="H1187" s="855"/>
      <c r="I1187" s="855"/>
      <c r="J1187" s="855"/>
      <c r="K1187" s="855"/>
      <c r="L1187" s="871"/>
      <c r="M1187" s="871"/>
      <c r="N1187" s="871"/>
      <c r="O1187" s="868" t="s">
        <v>539</v>
      </c>
      <c r="P1187" s="868"/>
      <c r="Q1187" s="868"/>
      <c r="R1187" s="872" t="n">
        <f aca="false">R92-SUM(R95:R97,R99:R100,R102:R104,R106:R107,R109:R110,R112:R113,R115:R116,R119:R121,R123:R124,R126,R131:R132,R135,R136,R160:R163,R165:R168,R170:R173,R175:R178,R181:R183,R184,R186:R189,R191:R194,R196:R199,R224:R226,R228:R230,R233:R235,R237:R238,R241:R243,R245:R247,R250:R253,R257:R259,R261:R263,R265:R267,R269:R271,R274:R276,R278:R280,R283:R285,R287:R289,R292:R294,R297:R298,R300:R301,R303:R304,R306:R307,R309,R311:R313,R315:R317,R320:R321,R323:R325,R327:R328,R330,R332,R334,R336:R340,R342,R344,R346,R348,R350:R358,R142:R144,R360,R362:R366,R368:R369,R371:R373,R375,R377:R378,R381:R382,R384,R386,R388,R390:R403,R405:R407,R408,R410:R411,R413:R416,R420,R421,R422,R425:R427,R430,R432,R434,R436:R438,R440:R443,R445:R447,R450:R454,R456:R460,R462:R467,R469,R493,R471,R473:R474,R476:R477,R479:R487,R488,R489,R490,R491,R496:R522,R524:R543,R545:R567,R570:R573,R575:R591,R592,R593,R619:R653,R655,R658,R661,R664,R667,R671:R674,R676:R679,R682:R704,R707:R852,R854:R857,R859:R913,R915:R949,R951:R1037,R1039:R1083,R1085:R1168,R1169,R1171:R1174,R1176:R1179,R428,R146:R148,R150:R152,R154:R156,R202:R205,R207:R210,R212:R215,R217:R220,R417:R419,R127,R128,R129,R138,R139,R595:R617,)</f>
        <v>0</v>
      </c>
      <c r="S1187" s="872" t="n">
        <f aca="false">S92-SUM(S95:S97,S99:S100,S102:S104,S106:S107,S109:S110,S112:S113,S115:S116,S119:S121,S123:S124,S126,S131:S132,S135,S136,S160:S163,S165:S168,S170:S173,S175:S178,S181:S183,S184,S186:S189,S191:S194,S196:S199,S224:S226,S228:S230,S233:S235,S237:S238,S241:S243,S245:S247,S250:S253,S257:S259,S261:S263,S265:S267,S269:S271,S274:S276,S278:S280,S283:S285,S287:S289,S292:S294,S297:S298,S300:S301,S303:S304,S306:S307,S309,S311:S313,S315:S317,S320:S321,S323:S325,S327:S328,S330,S332,S334,S336:S340,S342,S344,S346,S348,S350:S358,S142:S144,S360,S362:S366,S368:S369,S371:S373,S375,S377:S378,S381:S382,S384,S386,S388,S390:S403,S405:S407,S408,S410:S411,S413:S416,S420,S421,S422,S425:S427,S430,S432,S434,S436:S438,S440:S443,S445:S447,S450:S454,S456:S460,S462:S467,S469,S493,S471,S473:S474,S476:S477,S479:S487,S488,S489,S490,S491,S496:S522,S524:S543,S545:S567,S570:S573,S575:S591,S592,S593,S619:S653,S655,S658,S661,S664,S667,S671:S674,S676:S679,S682:S704,S707:S852,S854:S857,S859:S913,S915:S949,S951:S1037,S1039:S1083,S1085:S1168,S1169,S1171:S1174,S1176:S1179,S428,S146:S148,S150:S152,S154:S156,S202:S205,S207:S210,S212:S215,S217:S220,S417:S419,S127,S128,S129,S138,S139,S595:S617,)</f>
        <v>0</v>
      </c>
      <c r="T1187" s="872" t="n">
        <f aca="false">T92-SUM(T95:T97,T99:T100,T102:T104,T106:T107,T109:T110,T112:T113,T115:T116,T119:T121,T123:T124,T126,T131:T132,T135,T136,T160:T163,T165:T168,T170:T173,T175:T178,T181:T183,T184,T186:T189,T191:T194,T196:T199,T224:T226,T228:T230,T233:T235,T237:T238,T241:T243,T245:T247,T250:T253,T257:T259,T261:T263,T265:T267,T269:T271,T274:T276,T278:T280,T283:T285,T287:T289,T292:T294,T297:T298,T300:T301,T303:T304,T306:T307,T309,T311:T313,T315:T317,T320:T321,T323:T325,T327:T328,T330,T332,T334,T336:T340,T342,T344,T346,T348,T350:T358,T142:T144,T360,T362:T366,T368:T369,T371:T373,T375,T377:T378,T381:T382,T384,T386,T388,T390:T403,T405:T407,T408,T410:T411,T413:T416,T420,T421,T422,T425:T427,T430,T432,T434,T436:T438,T440:T443,T445:T447,T450:T454,T456:T460,T462:T467,T469,T493,T471,T473:T474,T476:T477,T479:T487,T488,T489,T490,T491,T496:T522,T524:T543,T545:T567,T570:T573,T575:T591,T592,T593,T619:T653,T655,T658,T661,T664,T667,T671:T674,T676:T679,T682:T704,T707:T852,T854:T857,T859:T913,T915:T949,T951:T1037,T1039:T1083,T1085:T1168,T1169,T1171:T1174,T1176:T1179,T428,T146:T148,T150:T152,T154:T156,T202:T205,T207:T210,T212:T215,T217:T220,T417:T419,T127,T128,T129,T138,T139,T595:T617,)</f>
        <v>0</v>
      </c>
      <c r="U1187" s="872" t="n">
        <f aca="false">U92-SUM(U95:U97,U99:U100,U102:U104,U106:U107,U109:U110,U112:U113,U115:U116,U119:U121,U123:U124,U126,U131:U132,U135,U136,U160:U163,U165:U168,U170:U173,U175:U178,U181:U183,U184,U186:U189,U191:U194,U196:U199,U224:U226,U228:U230,U233:U235,U237:U238,U241:U243,U245:U247,U250:U253,U257:U259,U261:U263,U265:U267,U269:U271,U274:U276,U278:U280,U283:U285,U287:U289,U292:U294,U297:U298,U300:U301,U303:U304,U306:U307,U309,U311:U313,U315:U317,U320:U321,U323:U325,U327:U328,U330,U332,U334,U336:U340,U342,U344,U346,U348,U350:U358,U142:U144,U360,U362:U366,U368:U369,U371:U373,U375,U377:U378,U381:U382,U384,U386,U388,U390:U403,U405:U407,U408,U410:U411,U413:U416,U420,U421,U422,U425:U427,U430,U432,U434,U436:U438,U440:U443,U445:U447,U450:U454,U456:U460,U462:U467,U469,U493,U471,U473:U474,U476:U477,U479:U487,U488,U489,U490,U491,U496:U522,U524:U543,U545:U567,U570:U573,U575:U591,U592,U593,U619:U653,U655,U658,U661,U664,U667,U671:U674,U676:U679,U682:U704,U707:U852,U854:U857,U859:U913,U915:U949,U951:U1037,U1039:U1083,U1085:U1168,U1169,U1171:U1174,U1176:U1179,U428,U146:U148,U150:U152,U154:U156,U202:U205,U207:U210,U212:U215,U217:U220,U417:U419,U127,U128,U129,U138,U139,U595:U617,)</f>
        <v>0</v>
      </c>
      <c r="V1187" s="872" t="n">
        <f aca="false">V92-SUM(V95:V97,V99:V100,V102:V104,V106:V107,V109:V110,V112:V113,V115:V116,V119:V121,V123:V124,V126,V131:V132,V135,V136,V160:V163,V165:V168,V170:V173,V175:V178,V181:V183,V184,V186:V189,V191:V194,V196:V199,V224:V226,V228:V230,V233:V235,V237:V238,V241:V243,V245:V247,V250:V253,V257:V259,V261:V263,V265:V267,V269:V271,V274:V276,V278:V280,V283:V285,V287:V289,V292:V294,V297:V298,V300:V301,V303:V304,V306:V307,V309,V311:V313,V315:V317,V320:V321,V323:V325,V327:V328,V330,V332,V334,V336:V340,V342,V344,V346,V348,V350:V358,V142:V144,V360,V362:V366,V368:V369,V371:V373,V375,V377:V378,V381:V382,V384,V386,V388,V390:V403,V405:V407,V408,V410:V411,V413:V416,V420,V421,V422,V425:V427,V430,V432,V434,V436:V438,V440:V443,V445:V447,V450:V454,V456:V460,V462:V467,V469,V493,V471,V473:V474,V476:V477,V479:V487,V488,V489,V490,V491,V496:V522,V524:V543,V545:V567,V570:V573,V575:V591,V592,V593,V619:V653,V655,V658,V661,V664,V667,V671:V674,V676:V679,V682:V704,V707:V852,V854:V857,V859:V913,V915:V949,V951:V1037,V1039:V1083,V1085:V1168,V1169,V1171:V1174,V1176:V1179,V428,V146:V148,V150:V152,V154:V156,V202:V205,V207:V210,V212:V215,V217:V220,V417:V419,V127,V128,V129,V138,V139,V595:V617,)</f>
        <v>0</v>
      </c>
      <c r="W1187" s="873"/>
      <c r="X1187" s="873"/>
      <c r="Y1187" s="873"/>
      <c r="Z1187" s="873"/>
      <c r="AA1187" s="873"/>
      <c r="AB1187" s="873"/>
      <c r="AC1187" s="474"/>
      <c r="AE1187" s="873"/>
      <c r="AF1187" s="873"/>
    </row>
    <row r="1188" customFormat="false" ht="15.75" hidden="false" customHeight="false" outlineLevel="0" collapsed="false">
      <c r="E1188" s="855"/>
      <c r="F1188" s="855"/>
      <c r="G1188" s="855"/>
      <c r="H1188" s="855"/>
      <c r="I1188" s="855"/>
      <c r="J1188" s="855"/>
      <c r="K1188" s="855"/>
      <c r="L1188" s="874"/>
      <c r="M1188" s="874"/>
      <c r="N1188" s="874"/>
      <c r="O1188" s="875"/>
      <c r="P1188" s="875"/>
      <c r="Q1188" s="875"/>
      <c r="R1188" s="876"/>
      <c r="S1188" s="876"/>
      <c r="T1188" s="876"/>
      <c r="U1188" s="876"/>
      <c r="V1188" s="876"/>
    </row>
    <row r="1189" customFormat="false" ht="15.75" hidden="false" customHeight="false" outlineLevel="0" collapsed="false">
      <c r="L1189" s="489"/>
      <c r="M1189" s="489"/>
      <c r="N1189" s="489"/>
      <c r="O1189" s="877" t="s">
        <v>1393</v>
      </c>
      <c r="P1189" s="877"/>
      <c r="Q1189" s="877"/>
      <c r="R1189" s="758"/>
      <c r="S1189" s="758"/>
      <c r="T1189" s="758"/>
      <c r="U1189" s="758"/>
      <c r="V1189" s="758"/>
    </row>
    <row r="1190" customFormat="false" ht="15.75" hidden="false" customHeight="false" outlineLevel="0" collapsed="false">
      <c r="L1190" s="489"/>
      <c r="M1190" s="489"/>
      <c r="N1190" s="489"/>
      <c r="O1190" s="878" t="n">
        <v>244</v>
      </c>
      <c r="P1190" s="878"/>
      <c r="Q1190" s="877"/>
      <c r="R1190" s="758" t="n">
        <f aca="false">SUBTOTAL(9,R92)</f>
        <v>6277805.69895</v>
      </c>
      <c r="S1190" s="758" t="n">
        <f aca="false">SUBTOTAL(9,S92)</f>
        <v>4954563.03895</v>
      </c>
      <c r="T1190" s="758" t="n">
        <f aca="false">SUBTOTAL(9,T92)</f>
        <v>54920</v>
      </c>
      <c r="U1190" s="758" t="n">
        <f aca="false">SUBTOTAL(9,U92)</f>
        <v>0</v>
      </c>
      <c r="V1190" s="758" t="n">
        <f aca="false">SUBTOTAL(9,V92)</f>
        <v>1268322.66</v>
      </c>
      <c r="W1190" s="238" t="n">
        <f aca="false">R1190-S1190-T1190-U1190-V1190</f>
        <v>0</v>
      </c>
      <c r="X1190" s="193"/>
      <c r="Y1190" s="193"/>
      <c r="Z1190" s="193"/>
      <c r="AA1190" s="193"/>
      <c r="AB1190" s="193"/>
      <c r="AE1190" s="193"/>
      <c r="AF1190" s="193"/>
    </row>
    <row r="1191" customFormat="false" ht="15.75" hidden="false" customHeight="false" outlineLevel="0" collapsed="false">
      <c r="L1191" s="489"/>
      <c r="M1191" s="489"/>
      <c r="N1191" s="489"/>
      <c r="O1191" s="878"/>
      <c r="P1191" s="878" t="n">
        <v>220</v>
      </c>
      <c r="Q1191" s="877"/>
      <c r="R1191" s="758" t="n">
        <f aca="false">R1190-R1192-R1193</f>
        <v>1581440.55895</v>
      </c>
      <c r="S1191" s="758" t="n">
        <f aca="false">S1190-S1192-S1193</f>
        <v>1451110.55895</v>
      </c>
      <c r="T1191" s="758" t="n">
        <f aca="false">T1190-T1192-T1193</f>
        <v>35830</v>
      </c>
      <c r="U1191" s="758" t="n">
        <f aca="false">U1190-U1192-U1193</f>
        <v>0</v>
      </c>
      <c r="V1191" s="758" t="n">
        <f aca="false">V1190-V1192-V1193</f>
        <v>94500.0000000001</v>
      </c>
      <c r="W1191" s="238" t="n">
        <f aca="false">R1191-S1191-T1191-U1191-V1191</f>
        <v>3.49245965480804E-010</v>
      </c>
      <c r="X1191" s="193"/>
      <c r="Y1191" s="193"/>
      <c r="Z1191" s="193"/>
      <c r="AA1191" s="193"/>
      <c r="AB1191" s="193"/>
      <c r="AE1191" s="193"/>
      <c r="AF1191" s="193"/>
    </row>
    <row r="1192" customFormat="false" ht="15.75" hidden="false" customHeight="false" outlineLevel="0" collapsed="false">
      <c r="L1192" s="489"/>
      <c r="M1192" s="489"/>
      <c r="N1192" s="489"/>
      <c r="O1192" s="878"/>
      <c r="P1192" s="878" t="n">
        <v>310</v>
      </c>
      <c r="Q1192" s="877"/>
      <c r="R1192" s="758" t="n">
        <f aca="false">SUBTOTAL(9,R494,R568)</f>
        <v>346758</v>
      </c>
      <c r="S1192" s="758" t="n">
        <f aca="false">SUBTOTAL(9,S494,S568)</f>
        <v>90235</v>
      </c>
      <c r="T1192" s="758" t="n">
        <f aca="false">SUBTOTAL(9,T494,T568)</f>
        <v>0</v>
      </c>
      <c r="U1192" s="758" t="n">
        <f aca="false">SUBTOTAL(9,U494,U568)</f>
        <v>0</v>
      </c>
      <c r="V1192" s="758" t="n">
        <f aca="false">SUBTOTAL(9,V494,V568)</f>
        <v>256523</v>
      </c>
      <c r="W1192" s="238" t="n">
        <f aca="false">R1192-S1192-T1192-U1192-V1192</f>
        <v>0</v>
      </c>
      <c r="X1192" s="193"/>
      <c r="Y1192" s="193"/>
      <c r="Z1192" s="193"/>
      <c r="AA1192" s="193"/>
      <c r="AB1192" s="193"/>
      <c r="AE1192" s="193"/>
      <c r="AF1192" s="193"/>
    </row>
    <row r="1193" customFormat="false" ht="15.75" hidden="false" customHeight="false" outlineLevel="0" collapsed="false">
      <c r="L1193" s="489"/>
      <c r="M1193" s="489"/>
      <c r="N1193" s="489"/>
      <c r="O1193" s="878"/>
      <c r="P1193" s="878" t="n">
        <v>340</v>
      </c>
      <c r="Q1193" s="877"/>
      <c r="R1193" s="758" t="n">
        <f aca="false">SUBTOTAL(9,R618,R654,R680,R706,R853,R858,R914,R950,R1038,R1084,R1169,R1170,R1175,R594)</f>
        <v>4349607.14</v>
      </c>
      <c r="S1193" s="758" t="n">
        <f aca="false">SUBTOTAL(9,S618,S654,S680,S706,S853,S858,S914,S950,S1038,S1084,S1169,S1170,S1175,S594)</f>
        <v>3413217.48</v>
      </c>
      <c r="T1193" s="758" t="n">
        <f aca="false">SUBTOTAL(9,T618,T654,T680,T706,T853,T858,T914,T950,T1038,T1084,T1169,T1170,T1175,T594)</f>
        <v>19090</v>
      </c>
      <c r="U1193" s="758" t="n">
        <f aca="false">SUBTOTAL(9,U618,U654,U680,U706,U853,U858,U914,U950,U1038,U1084,U1169,U1170,U1175,U594)</f>
        <v>0</v>
      </c>
      <c r="V1193" s="758" t="n">
        <f aca="false">SUBTOTAL(9,V618,V654,V680,V706,V853,V858,V914,V950,V1038,V1084,V1169,V1170,V1175,V594)</f>
        <v>917299.66</v>
      </c>
      <c r="W1193" s="238" t="n">
        <f aca="false">R1193-S1193-T1193-U1193-V1193</f>
        <v>0</v>
      </c>
      <c r="X1193" s="193"/>
      <c r="Y1193" s="193"/>
      <c r="Z1193" s="193"/>
      <c r="AA1193" s="193"/>
      <c r="AB1193" s="193"/>
      <c r="AE1193" s="193"/>
      <c r="AF1193" s="193"/>
    </row>
    <row r="1194" customFormat="false" ht="15.75" hidden="false" customHeight="false" outlineLevel="0" collapsed="false">
      <c r="L1194" s="489"/>
      <c r="M1194" s="489"/>
      <c r="N1194" s="489"/>
      <c r="O1194" s="878" t="n">
        <v>247</v>
      </c>
      <c r="P1194" s="877" t="n">
        <v>223</v>
      </c>
      <c r="Q1194" s="877"/>
      <c r="R1194" s="758" t="n">
        <f aca="false">SUBTOTAL(9,R57)</f>
        <v>2039964.85144</v>
      </c>
      <c r="S1194" s="758" t="n">
        <f aca="false">SUBTOTAL(9,S57)</f>
        <v>2039964.85144</v>
      </c>
      <c r="T1194" s="758" t="n">
        <f aca="false">SUBTOTAL(9,T57)</f>
        <v>0</v>
      </c>
      <c r="U1194" s="758" t="n">
        <f aca="false">SUBTOTAL(9,U57)</f>
        <v>0</v>
      </c>
      <c r="V1194" s="758" t="n">
        <f aca="false">SUBTOTAL(9,V57)</f>
        <v>0</v>
      </c>
      <c r="W1194" s="238" t="n">
        <f aca="false">R1194-S1194-T1194-U1194-V1194</f>
        <v>0</v>
      </c>
      <c r="X1194" s="193"/>
      <c r="Y1194" s="193"/>
      <c r="Z1194" s="193"/>
      <c r="AA1194" s="193"/>
      <c r="AB1194" s="193"/>
      <c r="AE1194" s="193"/>
      <c r="AF1194" s="193"/>
    </row>
    <row r="1195" customFormat="false" ht="15.75" hidden="false" customHeight="false" outlineLevel="0" collapsed="false">
      <c r="L1195" s="489"/>
      <c r="M1195" s="489"/>
      <c r="N1195" s="489"/>
      <c r="O1195" s="877" t="n">
        <v>112</v>
      </c>
      <c r="P1195" s="877"/>
      <c r="Q1195" s="877"/>
      <c r="R1195" s="758" t="n">
        <f aca="false">SUBTOTAL(9,R12)</f>
        <v>5700</v>
      </c>
      <c r="S1195" s="758" t="n">
        <f aca="false">SUBTOTAL(9,S12)</f>
        <v>5700</v>
      </c>
      <c r="T1195" s="758" t="n">
        <f aca="false">SUBTOTAL(9,T12)</f>
        <v>0</v>
      </c>
      <c r="U1195" s="758" t="n">
        <f aca="false">SUBTOTAL(9,U12)</f>
        <v>0</v>
      </c>
      <c r="V1195" s="758" t="n">
        <f aca="false">SUBTOTAL(9,V12)</f>
        <v>0</v>
      </c>
      <c r="W1195" s="238" t="n">
        <f aca="false">R1195-S1195-T1195-U1195-V1195</f>
        <v>0</v>
      </c>
      <c r="X1195" s="193"/>
      <c r="Y1195" s="193"/>
      <c r="Z1195" s="193"/>
      <c r="AA1195" s="193"/>
      <c r="AB1195" s="193"/>
      <c r="AE1195" s="193"/>
      <c r="AF1195" s="193"/>
    </row>
    <row r="1196" customFormat="false" ht="15.75" hidden="false" customHeight="false" outlineLevel="0" collapsed="false">
      <c r="L1196" s="489"/>
      <c r="M1196" s="489"/>
      <c r="N1196" s="489"/>
      <c r="O1196" s="877" t="n">
        <v>113</v>
      </c>
      <c r="P1196" s="877"/>
      <c r="Q1196" s="877"/>
      <c r="R1196" s="758" t="n">
        <f aca="false">SUBTOTAL(9,R19)</f>
        <v>0</v>
      </c>
      <c r="S1196" s="758" t="n">
        <f aca="false">SUBTOTAL(9,S19)</f>
        <v>0</v>
      </c>
      <c r="T1196" s="758" t="n">
        <f aca="false">SUBTOTAL(9,T19)</f>
        <v>0</v>
      </c>
      <c r="U1196" s="758" t="n">
        <f aca="false">SUBTOTAL(9,U19)</f>
        <v>0</v>
      </c>
      <c r="V1196" s="758" t="n">
        <f aca="false">SUBTOTAL(9,V19)</f>
        <v>0</v>
      </c>
      <c r="W1196" s="238" t="n">
        <f aca="false">R1196-S1196-T1196-U1196-V1196</f>
        <v>0</v>
      </c>
      <c r="X1196" s="193"/>
      <c r="Y1196" s="193"/>
      <c r="Z1196" s="193"/>
      <c r="AA1196" s="193"/>
      <c r="AB1196" s="193"/>
      <c r="AE1196" s="193"/>
      <c r="AF1196" s="193"/>
    </row>
    <row r="1197" customFormat="false" ht="15.75" hidden="false" customHeight="false" outlineLevel="0" collapsed="false">
      <c r="L1197" s="489"/>
      <c r="M1197" s="489"/>
      <c r="N1197" s="489"/>
      <c r="O1197" s="877" t="n">
        <v>321</v>
      </c>
      <c r="P1197" s="877"/>
      <c r="Q1197" s="877"/>
      <c r="R1197" s="758" t="n">
        <f aca="false">SUBTOTAL(9,R25)</f>
        <v>0</v>
      </c>
      <c r="S1197" s="758" t="n">
        <f aca="false">SUBTOTAL(9,S25)</f>
        <v>0</v>
      </c>
      <c r="T1197" s="758" t="n">
        <f aca="false">SUBTOTAL(9,T25)</f>
        <v>0</v>
      </c>
      <c r="U1197" s="758" t="n">
        <f aca="false">SUBTOTAL(9,U25)</f>
        <v>0</v>
      </c>
      <c r="V1197" s="758" t="n">
        <f aca="false">SUBTOTAL(9,V25)</f>
        <v>0</v>
      </c>
      <c r="W1197" s="238" t="n">
        <f aca="false">R1197-S1197-T1197-U1197-V1197</f>
        <v>0</v>
      </c>
      <c r="X1197" s="193"/>
      <c r="Y1197" s="193"/>
      <c r="Z1197" s="193"/>
      <c r="AA1197" s="193"/>
      <c r="AB1197" s="193"/>
      <c r="AE1197" s="193"/>
      <c r="AF1197" s="193"/>
    </row>
    <row r="1198" customFormat="false" ht="15.75" hidden="false" customHeight="false" outlineLevel="0" collapsed="false">
      <c r="L1198" s="489"/>
      <c r="M1198" s="489"/>
      <c r="N1198" s="489"/>
      <c r="O1198" s="877" t="n">
        <v>851</v>
      </c>
      <c r="P1198" s="877"/>
      <c r="Q1198" s="877"/>
      <c r="R1198" s="758" t="n">
        <f aca="false">SUBTOTAL(9,R30)</f>
        <v>2726500.00242116</v>
      </c>
      <c r="S1198" s="758" t="n">
        <f aca="false">SUBTOTAL(9,S30)</f>
        <v>2726500.00242116</v>
      </c>
      <c r="T1198" s="758" t="n">
        <f aca="false">SUBTOTAL(9,T30)</f>
        <v>0</v>
      </c>
      <c r="U1198" s="758" t="n">
        <f aca="false">SUBTOTAL(9,U30)</f>
        <v>0</v>
      </c>
      <c r="V1198" s="758" t="n">
        <f aca="false">SUBTOTAL(9,V30)</f>
        <v>0</v>
      </c>
      <c r="W1198" s="238" t="n">
        <f aca="false">R1198-S1198-T1198-U1198-V1198</f>
        <v>0</v>
      </c>
      <c r="X1198" s="193"/>
      <c r="Y1198" s="193"/>
      <c r="Z1198" s="193"/>
      <c r="AA1198" s="193"/>
      <c r="AB1198" s="193"/>
      <c r="AE1198" s="193"/>
      <c r="AF1198" s="193"/>
    </row>
    <row r="1199" customFormat="false" ht="15.75" hidden="false" customHeight="false" outlineLevel="0" collapsed="false">
      <c r="L1199" s="489"/>
      <c r="M1199" s="489"/>
      <c r="N1199" s="489"/>
      <c r="O1199" s="877" t="n">
        <v>852</v>
      </c>
      <c r="P1199" s="877"/>
      <c r="Q1199" s="877"/>
      <c r="R1199" s="758" t="n">
        <f aca="false">SUBTOTAL(9,R41)</f>
        <v>0</v>
      </c>
      <c r="S1199" s="758" t="n">
        <f aca="false">SUBTOTAL(9,S41)</f>
        <v>0</v>
      </c>
      <c r="T1199" s="758" t="n">
        <f aca="false">SUBTOTAL(9,T41)</f>
        <v>0</v>
      </c>
      <c r="U1199" s="758" t="n">
        <f aca="false">SUBTOTAL(9,U41)</f>
        <v>0</v>
      </c>
      <c r="V1199" s="758" t="n">
        <f aca="false">SUBTOTAL(9,V41)</f>
        <v>0</v>
      </c>
      <c r="W1199" s="238" t="n">
        <f aca="false">R1199-S1199-T1199-U1199-V1199</f>
        <v>0</v>
      </c>
      <c r="X1199" s="193"/>
      <c r="Y1199" s="193"/>
      <c r="Z1199" s="193"/>
      <c r="AA1199" s="193"/>
      <c r="AB1199" s="193"/>
      <c r="AE1199" s="193"/>
      <c r="AF1199" s="193"/>
    </row>
    <row r="1200" customFormat="false" ht="15.75" hidden="false" customHeight="false" outlineLevel="0" collapsed="false">
      <c r="L1200" s="489"/>
      <c r="M1200" s="489"/>
      <c r="N1200" s="489"/>
      <c r="O1200" s="877" t="n">
        <v>243</v>
      </c>
      <c r="P1200" s="877"/>
      <c r="Q1200" s="877"/>
      <c r="R1200" s="758" t="n">
        <f aca="false">SUM(R22)</f>
        <v>0</v>
      </c>
      <c r="S1200" s="758" t="n">
        <f aca="false">SUM(S22)</f>
        <v>0</v>
      </c>
      <c r="T1200" s="758" t="n">
        <f aca="false">SUM(T22)</f>
        <v>0</v>
      </c>
      <c r="U1200" s="758" t="n">
        <f aca="false">SUM(U22)</f>
        <v>0</v>
      </c>
      <c r="V1200" s="758" t="n">
        <f aca="false">SUM(V22)</f>
        <v>0</v>
      </c>
      <c r="W1200" s="238" t="n">
        <f aca="false">R1200-S1200-T1200-U1200-V1200</f>
        <v>0</v>
      </c>
      <c r="X1200" s="193"/>
      <c r="Y1200" s="193"/>
      <c r="Z1200" s="193"/>
      <c r="AA1200" s="193"/>
      <c r="AB1200" s="193"/>
      <c r="AE1200" s="193"/>
      <c r="AF1200" s="193"/>
    </row>
    <row r="1201" s="237" customFormat="true" ht="15.75" hidden="false" customHeight="false" outlineLevel="0" collapsed="false">
      <c r="L1201" s="879"/>
      <c r="M1201" s="879"/>
      <c r="N1201" s="879"/>
      <c r="O1201" s="880" t="s">
        <v>1394</v>
      </c>
      <c r="P1201" s="880"/>
      <c r="Q1201" s="880"/>
      <c r="R1201" s="881"/>
      <c r="S1201" s="881"/>
      <c r="T1201" s="881"/>
      <c r="U1201" s="881"/>
      <c r="V1201" s="881"/>
      <c r="W1201" s="192"/>
      <c r="X1201" s="236"/>
      <c r="Y1201" s="236"/>
      <c r="Z1201" s="236"/>
      <c r="AA1201" s="236"/>
      <c r="AB1201" s="236"/>
      <c r="AC1201" s="303"/>
      <c r="AD1201" s="303"/>
      <c r="AE1201" s="236"/>
      <c r="AF1201" s="236"/>
    </row>
    <row r="1202" s="237" customFormat="true" ht="15.75" hidden="false" customHeight="false" outlineLevel="0" collapsed="false">
      <c r="L1202" s="879"/>
      <c r="M1202" s="879"/>
      <c r="N1202" s="879"/>
      <c r="O1202" s="880" t="n">
        <v>244</v>
      </c>
      <c r="P1202" s="880"/>
      <c r="Q1202" s="880"/>
      <c r="R1202" s="881" t="n">
        <f aca="false">SUBTOTAL(9,V1202,U1202,T1202,S1202)</f>
        <v>8261427.21</v>
      </c>
      <c r="S1202" s="881" t="n">
        <f aca="false">'Утверждено (МЗ,ИЦ,КАП)'!G288</f>
        <v>1129308.15</v>
      </c>
      <c r="T1202" s="881" t="n">
        <f aca="false">'Утверждено (МЗ,ИЦ,КАП)'!G203</f>
        <v>0</v>
      </c>
      <c r="U1202" s="881"/>
      <c r="V1202" s="881" t="n">
        <f aca="false">'Утверждено (ПДД)'!E1075</f>
        <v>7132119.06</v>
      </c>
      <c r="W1202" s="192" t="n">
        <f aca="false">R1202-S1202-T1202-U1202-V1202</f>
        <v>0</v>
      </c>
      <c r="X1202" s="236"/>
      <c r="Y1202" s="236"/>
      <c r="Z1202" s="236"/>
      <c r="AA1202" s="236"/>
      <c r="AB1202" s="236"/>
      <c r="AC1202" s="303"/>
      <c r="AD1202" s="303"/>
      <c r="AE1202" s="236"/>
      <c r="AF1202" s="236"/>
    </row>
    <row r="1203" s="237" customFormat="true" ht="15.75" hidden="false" customHeight="false" outlineLevel="0" collapsed="false">
      <c r="L1203" s="879"/>
      <c r="M1203" s="879"/>
      <c r="N1203" s="879"/>
      <c r="O1203" s="880"/>
      <c r="P1203" s="880" t="n">
        <v>220</v>
      </c>
      <c r="Q1203" s="880"/>
      <c r="R1203" s="881" t="n">
        <f aca="false">SUBTOTAL(9,V1203,U1203,T1203,S1203)</f>
        <v>1257667.15</v>
      </c>
      <c r="S1203" s="881" t="n">
        <f aca="false">S1202-S1204-S1205</f>
        <v>799368.15</v>
      </c>
      <c r="T1203" s="881" t="n">
        <f aca="false">T1202-T1204-T1205</f>
        <v>0</v>
      </c>
      <c r="U1203" s="881" t="n">
        <f aca="false">U1202-U1204-U1205</f>
        <v>0</v>
      </c>
      <c r="V1203" s="881" t="n">
        <f aca="false">V1202-V1204-V1205</f>
        <v>458299</v>
      </c>
      <c r="W1203" s="192" t="n">
        <f aca="false">R1203-S1203-T1203-U1203-V1203</f>
        <v>0</v>
      </c>
      <c r="X1203" s="236"/>
      <c r="Y1203" s="236"/>
      <c r="Z1203" s="236"/>
      <c r="AA1203" s="236"/>
      <c r="AB1203" s="236"/>
      <c r="AC1203" s="303"/>
      <c r="AD1203" s="303"/>
      <c r="AE1203" s="236"/>
      <c r="AF1203" s="236"/>
    </row>
    <row r="1204" s="237" customFormat="true" ht="15.75" hidden="false" customHeight="false" outlineLevel="0" collapsed="false">
      <c r="L1204" s="879"/>
      <c r="M1204" s="879"/>
      <c r="N1204" s="879"/>
      <c r="O1204" s="880"/>
      <c r="P1204" s="880" t="n">
        <v>310</v>
      </c>
      <c r="Q1204" s="880"/>
      <c r="R1204" s="881" t="n">
        <f aca="false">SUBTOTAL(9,V1204,U1204,T1204,S1204)</f>
        <v>399503.52</v>
      </c>
      <c r="S1204" s="881" t="n">
        <f aca="false">'Утверждено (МЗ,ИЦ,КАП)'!G290</f>
        <v>42440</v>
      </c>
      <c r="T1204" s="881" t="n">
        <f aca="false">'Утверждено (МЗ,ИЦ,КАП)'!G210</f>
        <v>0</v>
      </c>
      <c r="U1204" s="881"/>
      <c r="V1204" s="881" t="n">
        <f aca="false">'Утверждено (ПДД)'!E1077</f>
        <v>357063.52</v>
      </c>
      <c r="W1204" s="192" t="n">
        <f aca="false">R1204-S1204-T1204-U1204-V1204</f>
        <v>0</v>
      </c>
      <c r="X1204" s="236"/>
      <c r="Y1204" s="236"/>
      <c r="Z1204" s="236"/>
      <c r="AA1204" s="236"/>
      <c r="AB1204" s="236"/>
      <c r="AC1204" s="303"/>
      <c r="AD1204" s="303"/>
      <c r="AE1204" s="236"/>
      <c r="AF1204" s="236"/>
    </row>
    <row r="1205" s="237" customFormat="true" ht="15.75" hidden="false" customHeight="false" outlineLevel="0" collapsed="false">
      <c r="L1205" s="879"/>
      <c r="M1205" s="879"/>
      <c r="N1205" s="879"/>
      <c r="O1205" s="880" t="s">
        <v>1395</v>
      </c>
      <c r="P1205" s="880" t="n">
        <v>340</v>
      </c>
      <c r="Q1205" s="880"/>
      <c r="R1205" s="881" t="n">
        <f aca="false">SUBTOTAL(9,V1205,U1205,T1205,S1205)</f>
        <v>6604256.54</v>
      </c>
      <c r="S1205" s="881" t="n">
        <f aca="false">'Утверждено (МЗ,ИЦ,КАП)'!G291</f>
        <v>287500</v>
      </c>
      <c r="T1205" s="881" t="n">
        <f aca="false">'Утверждено (МЗ,ИЦ,КАП)'!G209</f>
        <v>0</v>
      </c>
      <c r="U1205" s="881"/>
      <c r="V1205" s="881" t="n">
        <f aca="false">'Утверждено (ПДД)'!E1078</f>
        <v>6316756.54</v>
      </c>
      <c r="W1205" s="192" t="n">
        <f aca="false">R1205-S1205-T1205-U1205-V1205</f>
        <v>0</v>
      </c>
      <c r="X1205" s="236"/>
      <c r="Y1205" s="236"/>
      <c r="Z1205" s="236"/>
      <c r="AA1205" s="236"/>
      <c r="AB1205" s="236"/>
      <c r="AC1205" s="303"/>
      <c r="AD1205" s="303"/>
      <c r="AE1205" s="236"/>
      <c r="AF1205" s="236"/>
    </row>
    <row r="1206" s="237" customFormat="true" ht="15.75" hidden="false" customHeight="false" outlineLevel="0" collapsed="false">
      <c r="L1206" s="879"/>
      <c r="M1206" s="879"/>
      <c r="N1206" s="879"/>
      <c r="O1206" s="880" t="n">
        <v>247</v>
      </c>
      <c r="P1206" s="880" t="n">
        <v>223</v>
      </c>
      <c r="Q1206" s="880"/>
      <c r="R1206" s="881" t="n">
        <f aca="false">SUBTOTAL(9,V1206,U1206,T1206,S1206)</f>
        <v>409400</v>
      </c>
      <c r="S1206" s="881" t="n">
        <f aca="false">'Утверждено (МЗ,ИЦ,КАП)'!G20</f>
        <v>388400</v>
      </c>
      <c r="T1206" s="881"/>
      <c r="U1206" s="881"/>
      <c r="V1206" s="881" t="n">
        <f aca="false">'Утверждено (ПДД)'!E1079</f>
        <v>21000</v>
      </c>
      <c r="W1206" s="192" t="n">
        <f aca="false">R1206-S1206-T1206-U1206-V1206</f>
        <v>0</v>
      </c>
      <c r="X1206" s="236"/>
      <c r="Y1206" s="236"/>
      <c r="Z1206" s="236"/>
      <c r="AA1206" s="236"/>
      <c r="AB1206" s="236"/>
      <c r="AC1206" s="303"/>
      <c r="AD1206" s="303"/>
      <c r="AE1206" s="236"/>
      <c r="AF1206" s="236"/>
    </row>
    <row r="1207" s="237" customFormat="true" ht="15.75" hidden="false" customHeight="false" outlineLevel="0" collapsed="false">
      <c r="L1207" s="879"/>
      <c r="M1207" s="879"/>
      <c r="N1207" s="879"/>
      <c r="O1207" s="880" t="n">
        <v>112</v>
      </c>
      <c r="P1207" s="880"/>
      <c r="Q1207" s="880"/>
      <c r="R1207" s="881" t="n">
        <f aca="false">SUBTOTAL(9,V1207,U1207,T1207,S1207)</f>
        <v>0</v>
      </c>
      <c r="S1207" s="881" t="n">
        <f aca="false">'Утверждено (МЗ,ИЦ,КАП)'!G11+'Утверждено (МЗ,ИЦ,КАП)'!G12+'Утверждено (МЗ,ИЦ,КАП)'!G13</f>
        <v>0</v>
      </c>
      <c r="T1207" s="881" t="n">
        <f aca="false">'Утверждено (МЗ,ИЦ,КАП)'!G160</f>
        <v>0</v>
      </c>
      <c r="U1207" s="881"/>
      <c r="V1207" s="881"/>
      <c r="W1207" s="192" t="n">
        <f aca="false">R1207-S1207-T1207-U1207-V1207</f>
        <v>0</v>
      </c>
      <c r="X1207" s="236"/>
      <c r="Y1207" s="236"/>
      <c r="Z1207" s="236"/>
      <c r="AA1207" s="236"/>
      <c r="AB1207" s="236"/>
      <c r="AC1207" s="303"/>
      <c r="AD1207" s="303"/>
      <c r="AE1207" s="236"/>
      <c r="AF1207" s="236"/>
    </row>
    <row r="1208" s="237" customFormat="true" ht="15.75" hidden="false" customHeight="false" outlineLevel="0" collapsed="false">
      <c r="L1208" s="879"/>
      <c r="M1208" s="879"/>
      <c r="N1208" s="879"/>
      <c r="O1208" s="880" t="n">
        <v>113</v>
      </c>
      <c r="P1208" s="880"/>
      <c r="Q1208" s="880"/>
      <c r="R1208" s="881" t="n">
        <f aca="false">SUBTOTAL(9,V1208,U1208,T1208,S1208)</f>
        <v>0</v>
      </c>
      <c r="S1208" s="881"/>
      <c r="T1208" s="881"/>
      <c r="U1208" s="881"/>
      <c r="V1208" s="881"/>
      <c r="W1208" s="192" t="n">
        <f aca="false">R1208-S1208-T1208-U1208-V1208</f>
        <v>0</v>
      </c>
      <c r="X1208" s="236"/>
      <c r="Y1208" s="236"/>
      <c r="Z1208" s="236"/>
      <c r="AA1208" s="236"/>
      <c r="AB1208" s="236"/>
      <c r="AC1208" s="303"/>
      <c r="AD1208" s="303"/>
      <c r="AE1208" s="236"/>
      <c r="AF1208" s="236"/>
    </row>
    <row r="1209" s="237" customFormat="true" ht="15.75" hidden="false" customHeight="false" outlineLevel="0" collapsed="false">
      <c r="L1209" s="879"/>
      <c r="M1209" s="879"/>
      <c r="N1209" s="879"/>
      <c r="O1209" s="880" t="n">
        <v>321</v>
      </c>
      <c r="P1209" s="880"/>
      <c r="Q1209" s="880"/>
      <c r="R1209" s="881" t="n">
        <f aca="false">SUBTOTAL(9,V1209,U1209,T1209,S1209)</f>
        <v>0</v>
      </c>
      <c r="S1209" s="881" t="n">
        <f aca="false">'Утверждено (МЗ,ИЦ,КАП)'!G56</f>
        <v>0</v>
      </c>
      <c r="T1209" s="881"/>
      <c r="U1209" s="881"/>
      <c r="V1209" s="881" t="n">
        <f aca="false">'Утверждено (ПДД)'!E139+'Утверждено (ПДД)'!E138</f>
        <v>0</v>
      </c>
      <c r="W1209" s="192" t="n">
        <f aca="false">R1209-S1209-T1209-U1209-V1209</f>
        <v>0</v>
      </c>
      <c r="X1209" s="236"/>
      <c r="Y1209" s="236"/>
      <c r="Z1209" s="236"/>
      <c r="AA1209" s="236"/>
      <c r="AB1209" s="236"/>
      <c r="AC1209" s="303"/>
      <c r="AD1209" s="303"/>
      <c r="AE1209" s="236"/>
      <c r="AF1209" s="236"/>
    </row>
    <row r="1210" s="237" customFormat="true" ht="15.75" hidden="false" customHeight="false" outlineLevel="0" collapsed="false">
      <c r="L1210" s="879"/>
      <c r="M1210" s="879"/>
      <c r="N1210" s="879"/>
      <c r="O1210" s="880" t="n">
        <v>851</v>
      </c>
      <c r="P1210" s="880"/>
      <c r="Q1210" s="880"/>
      <c r="R1210" s="881" t="n">
        <f aca="false">SUBTOTAL(9,V1210,U1210,T1210,S1210)</f>
        <v>479647</v>
      </c>
      <c r="S1210" s="881" t="n">
        <f aca="false">'Утверждено (МЗ,ИЦ,КАП)'!G91+'Утверждено (МЗ,ИЦ,КАП)'!G92</f>
        <v>455670</v>
      </c>
      <c r="T1210" s="881"/>
      <c r="U1210" s="881"/>
      <c r="V1210" s="881" t="n">
        <f aca="false">'Утверждено (ПДД)'!E142</f>
        <v>23977</v>
      </c>
      <c r="W1210" s="192" t="n">
        <f aca="false">R1210-S1210-T1210-U1210-V1210</f>
        <v>0</v>
      </c>
      <c r="X1210" s="236"/>
      <c r="Y1210" s="236"/>
      <c r="Z1210" s="236"/>
      <c r="AA1210" s="236"/>
      <c r="AB1210" s="236"/>
      <c r="AC1210" s="303"/>
      <c r="AD1210" s="303"/>
      <c r="AE1210" s="236"/>
      <c r="AF1210" s="236"/>
    </row>
    <row r="1211" s="237" customFormat="true" ht="15.75" hidden="false" customHeight="false" outlineLevel="0" collapsed="false">
      <c r="L1211" s="879"/>
      <c r="M1211" s="879"/>
      <c r="N1211" s="879"/>
      <c r="O1211" s="880" t="n">
        <v>852</v>
      </c>
      <c r="P1211" s="880"/>
      <c r="Q1211" s="880"/>
      <c r="R1211" s="881" t="n">
        <f aca="false">SUBTOTAL(9,V1211,U1211,T1211,S1211)</f>
        <v>0</v>
      </c>
      <c r="S1211" s="881" t="n">
        <f aca="false">'Утверждено (МЗ,ИЦ,КАП)'!G57</f>
        <v>0</v>
      </c>
      <c r="T1211" s="881"/>
      <c r="U1211" s="881"/>
      <c r="V1211" s="881" t="n">
        <f aca="false">'Утверждено (ПДД)'!E140</f>
        <v>0</v>
      </c>
      <c r="W1211" s="192" t="n">
        <f aca="false">R1211-S1211-T1211-U1211-V1211</f>
        <v>0</v>
      </c>
      <c r="X1211" s="236"/>
      <c r="Y1211" s="236"/>
      <c r="Z1211" s="236"/>
      <c r="AA1211" s="236"/>
      <c r="AB1211" s="236"/>
      <c r="AC1211" s="303"/>
      <c r="AD1211" s="303"/>
      <c r="AE1211" s="236"/>
      <c r="AF1211" s="236"/>
    </row>
    <row r="1212" s="237" customFormat="true" ht="15.75" hidden="false" customHeight="false" outlineLevel="0" collapsed="false">
      <c r="L1212" s="879"/>
      <c r="M1212" s="879"/>
      <c r="N1212" s="879"/>
      <c r="O1212" s="880" t="n">
        <v>852</v>
      </c>
      <c r="P1212" s="880"/>
      <c r="Q1212" s="880"/>
      <c r="R1212" s="881" t="n">
        <f aca="false">SUBTOTAL(9,V1212,U1212,T1212,S1212)</f>
        <v>0</v>
      </c>
      <c r="S1212" s="881"/>
      <c r="T1212" s="881"/>
      <c r="U1212" s="881"/>
      <c r="V1212" s="881" t="n">
        <f aca="false">'Утверждено (ПДД)'!E144</f>
        <v>0</v>
      </c>
      <c r="W1212" s="192" t="n">
        <f aca="false">R1212-S1212-T1212-U1212-V1212</f>
        <v>0</v>
      </c>
      <c r="X1212" s="236"/>
      <c r="Y1212" s="236"/>
      <c r="Z1212" s="236"/>
      <c r="AA1212" s="236"/>
      <c r="AB1212" s="236"/>
      <c r="AC1212" s="303"/>
      <c r="AD1212" s="303"/>
      <c r="AE1212" s="236"/>
      <c r="AF1212" s="236"/>
    </row>
    <row r="1213" s="873" customFormat="true" ht="15.75" hidden="false" customHeight="false" outlineLevel="0" collapsed="false">
      <c r="L1213" s="882"/>
      <c r="M1213" s="882"/>
      <c r="N1213" s="882"/>
      <c r="O1213" s="883" t="s">
        <v>1396</v>
      </c>
      <c r="P1213" s="883"/>
      <c r="Q1213" s="883"/>
      <c r="R1213" s="884"/>
      <c r="S1213" s="884"/>
      <c r="T1213" s="884"/>
      <c r="U1213" s="884"/>
      <c r="V1213" s="884"/>
      <c r="W1213" s="238"/>
      <c r="X1213" s="885"/>
      <c r="Y1213" s="885"/>
      <c r="Z1213" s="885"/>
      <c r="AA1213" s="885"/>
      <c r="AB1213" s="885"/>
      <c r="AC1213" s="474"/>
      <c r="AD1213" s="474"/>
      <c r="AE1213" s="885"/>
      <c r="AF1213" s="885"/>
    </row>
    <row r="1214" s="873" customFormat="true" ht="15.75" hidden="false" customHeight="false" outlineLevel="0" collapsed="false">
      <c r="L1214" s="882"/>
      <c r="M1214" s="882"/>
      <c r="N1214" s="882"/>
      <c r="O1214" s="883" t="n">
        <v>244</v>
      </c>
      <c r="P1214" s="883"/>
      <c r="Q1214" s="883"/>
      <c r="R1214" s="884" t="n">
        <f aca="false">R1190-R1202+R1225</f>
        <v>-1983621.51105</v>
      </c>
      <c r="S1214" s="884" t="n">
        <f aca="false">S1190-S1202+S1225</f>
        <v>3825254.88895</v>
      </c>
      <c r="T1214" s="884" t="n">
        <f aca="false">T1190-T1202+T1225</f>
        <v>54920</v>
      </c>
      <c r="U1214" s="884" t="n">
        <f aca="false">U1190-U1202+U1225</f>
        <v>0</v>
      </c>
      <c r="V1214" s="884" t="n">
        <f aca="false">V1190-V1202+V1225</f>
        <v>-5863796.4</v>
      </c>
      <c r="W1214" s="238" t="n">
        <f aca="false">R1214-S1214-T1214-U1214-V1214</f>
        <v>0</v>
      </c>
      <c r="X1214" s="885"/>
      <c r="Y1214" s="885"/>
      <c r="Z1214" s="885"/>
      <c r="AA1214" s="885"/>
      <c r="AB1214" s="885"/>
      <c r="AC1214" s="474"/>
      <c r="AD1214" s="474"/>
      <c r="AE1214" s="885"/>
      <c r="AF1214" s="885"/>
    </row>
    <row r="1215" s="873" customFormat="true" ht="15.75" hidden="false" customHeight="false" outlineLevel="0" collapsed="false">
      <c r="L1215" s="882"/>
      <c r="M1215" s="882"/>
      <c r="N1215" s="882"/>
      <c r="O1215" s="883"/>
      <c r="P1215" s="883" t="n">
        <v>220</v>
      </c>
      <c r="Q1215" s="883"/>
      <c r="R1215" s="884" t="n">
        <f aca="false">R1191-R1203+R1225</f>
        <v>323773.40895</v>
      </c>
      <c r="S1215" s="884" t="n">
        <f aca="false">S1191-S1203+S1225</f>
        <v>651742.40895</v>
      </c>
      <c r="T1215" s="884" t="n">
        <f aca="false">T1191-T1203+T1225</f>
        <v>35830</v>
      </c>
      <c r="U1215" s="884" t="n">
        <f aca="false">U1191-U1203+U1225</f>
        <v>0</v>
      </c>
      <c r="V1215" s="884" t="n">
        <f aca="false">V1191-V1203+V1225</f>
        <v>-363799</v>
      </c>
      <c r="W1215" s="238" t="n">
        <f aca="false">R1215-S1215-T1215-U1215-V1215</f>
        <v>0</v>
      </c>
      <c r="X1215" s="885"/>
      <c r="Y1215" s="885"/>
      <c r="Z1215" s="885"/>
      <c r="AA1215" s="885"/>
      <c r="AB1215" s="885"/>
      <c r="AC1215" s="474"/>
      <c r="AD1215" s="474"/>
      <c r="AE1215" s="885"/>
      <c r="AF1215" s="885"/>
    </row>
    <row r="1216" s="873" customFormat="true" ht="15.75" hidden="false" customHeight="false" outlineLevel="0" collapsed="false">
      <c r="L1216" s="882"/>
      <c r="M1216" s="882"/>
      <c r="N1216" s="882"/>
      <c r="O1216" s="883"/>
      <c r="P1216" s="883" t="n">
        <v>310</v>
      </c>
      <c r="Q1216" s="883"/>
      <c r="R1216" s="884" t="n">
        <f aca="false">R1192-R1204</f>
        <v>-52745.52</v>
      </c>
      <c r="S1216" s="884" t="n">
        <f aca="false">S1192-S1204</f>
        <v>47795</v>
      </c>
      <c r="T1216" s="884" t="n">
        <f aca="false">T1192-T1204</f>
        <v>0</v>
      </c>
      <c r="U1216" s="884" t="n">
        <f aca="false">U1192-U1204</f>
        <v>0</v>
      </c>
      <c r="V1216" s="884" t="n">
        <f aca="false">V1192-V1204</f>
        <v>-100540.52</v>
      </c>
      <c r="W1216" s="238" t="n">
        <f aca="false">R1216-S1216-T1216-U1216-V1216</f>
        <v>0</v>
      </c>
      <c r="X1216" s="885"/>
      <c r="Y1216" s="885"/>
      <c r="Z1216" s="885"/>
      <c r="AA1216" s="885"/>
      <c r="AB1216" s="885"/>
      <c r="AC1216" s="474"/>
      <c r="AD1216" s="474"/>
      <c r="AE1216" s="885"/>
      <c r="AF1216" s="885"/>
    </row>
    <row r="1217" s="873" customFormat="true" ht="15.75" hidden="false" customHeight="false" outlineLevel="0" collapsed="false">
      <c r="L1217" s="882"/>
      <c r="M1217" s="882"/>
      <c r="N1217" s="882"/>
      <c r="O1217" s="883" t="s">
        <v>1395</v>
      </c>
      <c r="P1217" s="883" t="n">
        <v>340</v>
      </c>
      <c r="Q1217" s="883"/>
      <c r="R1217" s="884" t="n">
        <f aca="false">R1193-R1205</f>
        <v>-2254649.4</v>
      </c>
      <c r="S1217" s="884" t="n">
        <f aca="false">S1193-S1205</f>
        <v>3125717.48</v>
      </c>
      <c r="T1217" s="884" t="n">
        <f aca="false">T1193-T1205</f>
        <v>19090</v>
      </c>
      <c r="U1217" s="884" t="n">
        <f aca="false">U1193-U1205</f>
        <v>0</v>
      </c>
      <c r="V1217" s="884" t="n">
        <f aca="false">V1193-V1205</f>
        <v>-5399456.88</v>
      </c>
      <c r="W1217" s="238" t="n">
        <f aca="false">R1217-S1217-T1217-U1217-V1217</f>
        <v>0</v>
      </c>
      <c r="X1217" s="885"/>
      <c r="Y1217" s="885"/>
      <c r="Z1217" s="885"/>
      <c r="AA1217" s="885"/>
      <c r="AB1217" s="885"/>
      <c r="AC1217" s="474"/>
      <c r="AD1217" s="474"/>
      <c r="AE1217" s="885"/>
      <c r="AF1217" s="885"/>
    </row>
    <row r="1218" s="873" customFormat="true" ht="15.75" hidden="false" customHeight="false" outlineLevel="0" collapsed="false">
      <c r="L1218" s="882"/>
      <c r="M1218" s="882"/>
      <c r="N1218" s="882"/>
      <c r="O1218" s="883" t="n">
        <v>247</v>
      </c>
      <c r="P1218" s="883" t="n">
        <v>223</v>
      </c>
      <c r="Q1218" s="883"/>
      <c r="R1218" s="884" t="n">
        <f aca="false">R1194-R1206</f>
        <v>1630564.85144</v>
      </c>
      <c r="S1218" s="884" t="n">
        <f aca="false">S1194-S1206</f>
        <v>1651564.85144</v>
      </c>
      <c r="T1218" s="884" t="n">
        <f aca="false">T1194-T1206</f>
        <v>0</v>
      </c>
      <c r="U1218" s="884" t="n">
        <f aca="false">U1194-U1206</f>
        <v>0</v>
      </c>
      <c r="V1218" s="884" t="n">
        <f aca="false">V1194-V1206</f>
        <v>-21000</v>
      </c>
      <c r="W1218" s="238" t="n">
        <f aca="false">R1218-S1218-T1218-U1218-V1218</f>
        <v>0</v>
      </c>
      <c r="X1218" s="885"/>
      <c r="Y1218" s="885"/>
      <c r="Z1218" s="885"/>
      <c r="AA1218" s="885"/>
      <c r="AB1218" s="885"/>
      <c r="AC1218" s="474"/>
      <c r="AD1218" s="474"/>
      <c r="AE1218" s="885"/>
      <c r="AF1218" s="885"/>
    </row>
    <row r="1219" s="873" customFormat="true" ht="15.75" hidden="false" customHeight="false" outlineLevel="0" collapsed="false">
      <c r="L1219" s="882"/>
      <c r="M1219" s="882"/>
      <c r="N1219" s="882"/>
      <c r="O1219" s="883" t="n">
        <v>112</v>
      </c>
      <c r="P1219" s="883"/>
      <c r="Q1219" s="883"/>
      <c r="R1219" s="884" t="n">
        <f aca="false">R1195-R1207</f>
        <v>5700</v>
      </c>
      <c r="S1219" s="884" t="n">
        <f aca="false">S1195-S1207</f>
        <v>5700</v>
      </c>
      <c r="T1219" s="884" t="n">
        <f aca="false">T1195-T1207</f>
        <v>0</v>
      </c>
      <c r="U1219" s="884" t="n">
        <f aca="false">U1195-U1207</f>
        <v>0</v>
      </c>
      <c r="V1219" s="884" t="n">
        <f aca="false">V1195-V1207</f>
        <v>0</v>
      </c>
      <c r="W1219" s="238" t="n">
        <f aca="false">R1219-S1219-T1219-U1219-V1219</f>
        <v>0</v>
      </c>
      <c r="X1219" s="885"/>
      <c r="Y1219" s="885"/>
      <c r="Z1219" s="885"/>
      <c r="AA1219" s="885"/>
      <c r="AB1219" s="885"/>
      <c r="AC1219" s="474"/>
      <c r="AD1219" s="474"/>
      <c r="AE1219" s="885"/>
      <c r="AF1219" s="885"/>
    </row>
    <row r="1220" s="873" customFormat="true" ht="15.75" hidden="false" customHeight="false" outlineLevel="0" collapsed="false">
      <c r="L1220" s="882"/>
      <c r="M1220" s="882"/>
      <c r="N1220" s="882"/>
      <c r="O1220" s="883" t="n">
        <v>113</v>
      </c>
      <c r="P1220" s="883"/>
      <c r="Q1220" s="883"/>
      <c r="R1220" s="884" t="n">
        <f aca="false">R1196-R1208</f>
        <v>0</v>
      </c>
      <c r="S1220" s="884" t="n">
        <f aca="false">S1196-S1208</f>
        <v>0</v>
      </c>
      <c r="T1220" s="884" t="n">
        <f aca="false">T1196-T1208</f>
        <v>0</v>
      </c>
      <c r="U1220" s="884" t="n">
        <f aca="false">U1196-U1208</f>
        <v>0</v>
      </c>
      <c r="V1220" s="884" t="n">
        <f aca="false">V1196-V1208</f>
        <v>0</v>
      </c>
      <c r="W1220" s="238" t="n">
        <f aca="false">R1220-S1220-T1220-U1220-V1220</f>
        <v>0</v>
      </c>
      <c r="X1220" s="885"/>
      <c r="Y1220" s="885"/>
      <c r="Z1220" s="885"/>
      <c r="AA1220" s="885"/>
      <c r="AB1220" s="885"/>
      <c r="AC1220" s="474"/>
      <c r="AD1220" s="474"/>
      <c r="AE1220" s="885"/>
      <c r="AF1220" s="885"/>
    </row>
    <row r="1221" s="873" customFormat="true" ht="15.75" hidden="false" customHeight="false" outlineLevel="0" collapsed="false">
      <c r="L1221" s="882"/>
      <c r="M1221" s="882"/>
      <c r="N1221" s="882"/>
      <c r="O1221" s="883" t="n">
        <v>321</v>
      </c>
      <c r="P1221" s="883"/>
      <c r="Q1221" s="883"/>
      <c r="R1221" s="884" t="n">
        <f aca="false">R1197-R1209</f>
        <v>0</v>
      </c>
      <c r="S1221" s="884" t="n">
        <f aca="false">S1197-S1209</f>
        <v>0</v>
      </c>
      <c r="T1221" s="884" t="n">
        <f aca="false">T1197-T1209</f>
        <v>0</v>
      </c>
      <c r="U1221" s="884" t="n">
        <f aca="false">U1197-U1209</f>
        <v>0</v>
      </c>
      <c r="V1221" s="884" t="n">
        <f aca="false">V1197-V1209</f>
        <v>0</v>
      </c>
      <c r="W1221" s="238" t="n">
        <f aca="false">R1221-S1221-T1221-U1221-V1221</f>
        <v>0</v>
      </c>
      <c r="X1221" s="885"/>
      <c r="Y1221" s="885"/>
      <c r="Z1221" s="885"/>
      <c r="AA1221" s="885"/>
      <c r="AB1221" s="885"/>
      <c r="AC1221" s="474"/>
      <c r="AD1221" s="474"/>
      <c r="AE1221" s="885"/>
      <c r="AF1221" s="885"/>
    </row>
    <row r="1222" s="873" customFormat="true" ht="15.75" hidden="false" customHeight="false" outlineLevel="0" collapsed="false">
      <c r="L1222" s="882"/>
      <c r="M1222" s="882"/>
      <c r="N1222" s="882"/>
      <c r="O1222" s="883" t="n">
        <v>851</v>
      </c>
      <c r="P1222" s="883"/>
      <c r="Q1222" s="883"/>
      <c r="R1222" s="884" t="n">
        <f aca="false">R1198-R1210</f>
        <v>2246853.00242116</v>
      </c>
      <c r="S1222" s="884" t="n">
        <f aca="false">S1198-S1210</f>
        <v>2270830.00242116</v>
      </c>
      <c r="T1222" s="884" t="n">
        <f aca="false">T1198-T1210</f>
        <v>0</v>
      </c>
      <c r="U1222" s="884" t="n">
        <f aca="false">U1198-U1210</f>
        <v>0</v>
      </c>
      <c r="V1222" s="884" t="n">
        <f aca="false">V1198-V1210</f>
        <v>-23977</v>
      </c>
      <c r="W1222" s="238" t="n">
        <f aca="false">R1222-S1222-T1222-U1222-V1222</f>
        <v>0</v>
      </c>
      <c r="X1222" s="885"/>
      <c r="Y1222" s="885"/>
      <c r="Z1222" s="885"/>
      <c r="AA1222" s="885"/>
      <c r="AB1222" s="885"/>
      <c r="AC1222" s="474"/>
      <c r="AD1222" s="474"/>
      <c r="AE1222" s="885"/>
      <c r="AF1222" s="885"/>
    </row>
    <row r="1223" s="873" customFormat="true" ht="15.75" hidden="false" customHeight="false" outlineLevel="0" collapsed="false">
      <c r="L1223" s="882"/>
      <c r="M1223" s="882"/>
      <c r="N1223" s="882"/>
      <c r="O1223" s="883" t="n">
        <v>852</v>
      </c>
      <c r="P1223" s="883"/>
      <c r="Q1223" s="883"/>
      <c r="R1223" s="884" t="n">
        <f aca="false">R1199-R1211</f>
        <v>0</v>
      </c>
      <c r="S1223" s="884" t="n">
        <f aca="false">S1199-S1211</f>
        <v>0</v>
      </c>
      <c r="T1223" s="884" t="n">
        <f aca="false">T1199-T1211</f>
        <v>0</v>
      </c>
      <c r="U1223" s="884" t="n">
        <f aca="false">U1199-U1211</f>
        <v>0</v>
      </c>
      <c r="V1223" s="884" t="n">
        <f aca="false">V1199-V1211</f>
        <v>0</v>
      </c>
      <c r="W1223" s="238" t="n">
        <f aca="false">R1223-S1223-T1223-U1223-V1223</f>
        <v>0</v>
      </c>
      <c r="X1223" s="885"/>
      <c r="Y1223" s="885"/>
      <c r="Z1223" s="885"/>
      <c r="AA1223" s="885"/>
      <c r="AB1223" s="885"/>
      <c r="AC1223" s="474"/>
      <c r="AD1223" s="474"/>
      <c r="AE1223" s="885"/>
      <c r="AF1223" s="885"/>
    </row>
    <row r="1224" s="873" customFormat="true" ht="15.75" hidden="false" customHeight="false" outlineLevel="0" collapsed="false">
      <c r="L1224" s="882"/>
      <c r="M1224" s="882"/>
      <c r="N1224" s="882"/>
      <c r="O1224" s="883" t="n">
        <v>243</v>
      </c>
      <c r="P1224" s="883"/>
      <c r="Q1224" s="883"/>
      <c r="R1224" s="884" t="n">
        <f aca="false">R1200-R1212</f>
        <v>0</v>
      </c>
      <c r="S1224" s="884" t="n">
        <f aca="false">S1200-S1212</f>
        <v>0</v>
      </c>
      <c r="T1224" s="884" t="n">
        <f aca="false">T1200-T1212</f>
        <v>0</v>
      </c>
      <c r="U1224" s="884" t="n">
        <f aca="false">U1200-U1212</f>
        <v>0</v>
      </c>
      <c r="V1224" s="884" t="n">
        <f aca="false">V1200-V1212</f>
        <v>0</v>
      </c>
      <c r="W1224" s="238" t="n">
        <f aca="false">R1224-S1224-T1224-U1224-V1224</f>
        <v>0</v>
      </c>
      <c r="X1224" s="885"/>
      <c r="Y1224" s="885"/>
      <c r="Z1224" s="885"/>
      <c r="AA1224" s="885"/>
      <c r="AB1224" s="885"/>
      <c r="AC1224" s="474"/>
      <c r="AD1224" s="474"/>
      <c r="AE1224" s="885"/>
      <c r="AF1224" s="885"/>
    </row>
    <row r="1225" s="314" customFormat="true" ht="15.75" hidden="false" customHeight="false" outlineLevel="0" collapsed="false">
      <c r="O1225" s="886" t="str">
        <f aca="false">'Приложение 1'!B23</f>
        <v>оплата неисполненных обязательств прошлых лет</v>
      </c>
      <c r="P1225" s="310"/>
      <c r="Q1225" s="310"/>
      <c r="R1225" s="311" t="n">
        <f aca="false">S1225+T1225+U1225+V1225</f>
        <v>0</v>
      </c>
      <c r="S1225" s="311" t="n">
        <f aca="false">'Приложение 1'!D23-'Приложение 1'!D35-'Приложение 1'!D36</f>
        <v>0</v>
      </c>
      <c r="T1225" s="311"/>
      <c r="U1225" s="311"/>
      <c r="V1225" s="311"/>
      <c r="W1225" s="311"/>
      <c r="X1225" s="311"/>
      <c r="Y1225" s="311"/>
      <c r="Z1225" s="311"/>
      <c r="AA1225" s="311"/>
      <c r="AB1225" s="311"/>
      <c r="AC1225" s="313"/>
      <c r="AD1225" s="313"/>
      <c r="AE1225" s="311"/>
      <c r="AF1225" s="311"/>
    </row>
    <row r="1226" s="489" customFormat="true" ht="15.75" hidden="false" customHeight="false" outlineLevel="0" collapsed="false">
      <c r="O1226" s="877" t="s">
        <v>1397</v>
      </c>
      <c r="P1226" s="877"/>
      <c r="Q1226" s="877"/>
      <c r="R1226" s="758"/>
      <c r="S1226" s="758"/>
      <c r="T1226" s="758"/>
      <c r="U1226" s="758"/>
      <c r="V1226" s="758"/>
      <c r="W1226" s="758"/>
      <c r="X1226" s="758"/>
      <c r="Y1226" s="758"/>
      <c r="Z1226" s="758"/>
      <c r="AA1226" s="758"/>
      <c r="AB1226" s="758"/>
      <c r="AC1226" s="478"/>
      <c r="AD1226" s="479"/>
      <c r="AE1226" s="758"/>
      <c r="AF1226" s="758"/>
    </row>
    <row r="1227" s="489" customFormat="true" ht="15.75" hidden="false" customHeight="false" outlineLevel="0" collapsed="false">
      <c r="O1227" s="877" t="s">
        <v>1393</v>
      </c>
      <c r="P1227" s="877"/>
      <c r="Q1227" s="877"/>
      <c r="R1227" s="758" t="n">
        <f aca="false">SUM(S1227:V1227)</f>
        <v>13500</v>
      </c>
      <c r="S1227" s="758" t="n">
        <f aca="false">SUM(S314)</f>
        <v>13500</v>
      </c>
      <c r="T1227" s="758" t="n">
        <f aca="false">SUM(T314)</f>
        <v>0</v>
      </c>
      <c r="U1227" s="758" t="n">
        <f aca="false">SUM(U314)</f>
        <v>0</v>
      </c>
      <c r="V1227" s="758" t="n">
        <f aca="false">SUM(V314)</f>
        <v>0</v>
      </c>
      <c r="W1227" s="758"/>
      <c r="X1227" s="758"/>
      <c r="Y1227" s="758"/>
      <c r="Z1227" s="758"/>
      <c r="AA1227" s="758"/>
      <c r="AB1227" s="758"/>
      <c r="AC1227" s="478"/>
      <c r="AD1227" s="479"/>
      <c r="AE1227" s="758"/>
      <c r="AF1227" s="758"/>
    </row>
    <row r="1228" s="879" customFormat="true" ht="15.75" hidden="false" customHeight="false" outlineLevel="0" collapsed="false">
      <c r="O1228" s="880" t="s">
        <v>1394</v>
      </c>
      <c r="P1228" s="880"/>
      <c r="Q1228" s="880"/>
      <c r="R1228" s="881" t="n">
        <f aca="false">SUM(S1228:V1228)</f>
        <v>12000</v>
      </c>
      <c r="S1228" s="881" t="n">
        <f aca="false">'Утверждено (МЗ,ИЦ,КАП)'!G106</f>
        <v>12000</v>
      </c>
      <c r="T1228" s="881"/>
      <c r="U1228" s="881"/>
      <c r="V1228" s="881" t="n">
        <f aca="false">'Утверждено (ПДД)'!E103</f>
        <v>0</v>
      </c>
      <c r="W1228" s="881"/>
      <c r="X1228" s="881"/>
      <c r="Y1228" s="881"/>
      <c r="Z1228" s="881"/>
      <c r="AA1228" s="881"/>
      <c r="AB1228" s="881"/>
      <c r="AC1228" s="478"/>
      <c r="AD1228" s="478"/>
      <c r="AE1228" s="881"/>
      <c r="AF1228" s="881"/>
    </row>
    <row r="1229" s="882" customFormat="true" ht="15.75" hidden="false" customHeight="false" outlineLevel="0" collapsed="false">
      <c r="O1229" s="883" t="s">
        <v>1396</v>
      </c>
      <c r="P1229" s="883"/>
      <c r="Q1229" s="883"/>
      <c r="R1229" s="884" t="n">
        <f aca="false">SUM(S1229:V1229)</f>
        <v>1500</v>
      </c>
      <c r="S1229" s="884" t="n">
        <f aca="false">S1227-S1228</f>
        <v>1500</v>
      </c>
      <c r="T1229" s="884" t="n">
        <f aca="false">T1227-T1228</f>
        <v>0</v>
      </c>
      <c r="U1229" s="884" t="n">
        <f aca="false">U1227-U1228</f>
        <v>0</v>
      </c>
      <c r="V1229" s="884" t="n">
        <f aca="false">V1227-V1228</f>
        <v>0</v>
      </c>
      <c r="W1229" s="884"/>
      <c r="X1229" s="884"/>
      <c r="Y1229" s="884"/>
      <c r="Z1229" s="884"/>
      <c r="AA1229" s="884"/>
      <c r="AB1229" s="884"/>
      <c r="AC1229" s="479"/>
      <c r="AD1229" s="479"/>
      <c r="AE1229" s="884"/>
      <c r="AF1229" s="884"/>
    </row>
    <row r="1230" s="489" customFormat="true" ht="15.75" hidden="false" customHeight="false" outlineLevel="0" collapsed="false">
      <c r="O1230" s="877" t="s">
        <v>1398</v>
      </c>
      <c r="P1230" s="877"/>
      <c r="Q1230" s="877"/>
      <c r="R1230" s="758"/>
      <c r="S1230" s="758"/>
      <c r="T1230" s="758"/>
      <c r="U1230" s="758"/>
      <c r="V1230" s="758"/>
      <c r="W1230" s="758"/>
      <c r="X1230" s="758"/>
      <c r="Y1230" s="758"/>
      <c r="Z1230" s="758"/>
      <c r="AA1230" s="758"/>
      <c r="AB1230" s="758"/>
      <c r="AC1230" s="478"/>
      <c r="AD1230" s="479"/>
      <c r="AE1230" s="758"/>
      <c r="AF1230" s="758"/>
    </row>
    <row r="1231" s="489" customFormat="true" ht="15.75" hidden="false" customHeight="false" outlineLevel="0" collapsed="false">
      <c r="O1231" s="877" t="s">
        <v>1393</v>
      </c>
      <c r="P1231" s="877"/>
      <c r="Q1231" s="877"/>
      <c r="R1231" s="758" t="n">
        <f aca="false">SUM(S1231:V1231)</f>
        <v>638299.97</v>
      </c>
      <c r="S1231" s="758" t="n">
        <f aca="false">S448+S444+S370+S310</f>
        <v>638299.97</v>
      </c>
      <c r="T1231" s="758" t="n">
        <f aca="false">T448+T444+T370+T310</f>
        <v>0</v>
      </c>
      <c r="U1231" s="758" t="n">
        <f aca="false">U448+U444+U370+U310</f>
        <v>0</v>
      </c>
      <c r="V1231" s="758" t="n">
        <f aca="false">V448+V444+V370+V310</f>
        <v>0</v>
      </c>
      <c r="W1231" s="758"/>
      <c r="X1231" s="758"/>
      <c r="Y1231" s="758"/>
      <c r="Z1231" s="758"/>
      <c r="AA1231" s="758"/>
      <c r="AB1231" s="758"/>
      <c r="AC1231" s="478"/>
      <c r="AD1231" s="479"/>
      <c r="AE1231" s="758"/>
      <c r="AF1231" s="758"/>
    </row>
    <row r="1232" s="879" customFormat="true" ht="15.75" hidden="false" customHeight="false" outlineLevel="0" collapsed="false">
      <c r="O1232" s="880" t="s">
        <v>1394</v>
      </c>
      <c r="P1232" s="880"/>
      <c r="Q1232" s="880"/>
      <c r="R1232" s="881" t="n">
        <f aca="false">SUM(S1232:V1232)</f>
        <v>498828.33</v>
      </c>
      <c r="S1232" s="881" t="n">
        <f aca="false">'Утверждено (МЗ,ИЦ,КАП)'!G107</f>
        <v>498828.33</v>
      </c>
      <c r="T1232" s="881"/>
      <c r="U1232" s="881"/>
      <c r="V1232" s="881" t="n">
        <f aca="false">'Утверждено (ПДД)'!E134+'Утверждено (ПДД)'!E135+'Утверждено (ПДД)'!E105+'Утверждено (ПДД)'!E109</f>
        <v>0</v>
      </c>
      <c r="W1232" s="881"/>
      <c r="X1232" s="881"/>
      <c r="Y1232" s="881"/>
      <c r="Z1232" s="881"/>
      <c r="AA1232" s="881"/>
      <c r="AB1232" s="881"/>
      <c r="AC1232" s="478"/>
      <c r="AD1232" s="478"/>
      <c r="AE1232" s="881"/>
      <c r="AF1232" s="881"/>
    </row>
    <row r="1233" s="882" customFormat="true" ht="15.75" hidden="false" customHeight="false" outlineLevel="0" collapsed="false">
      <c r="O1233" s="883" t="s">
        <v>1396</v>
      </c>
      <c r="P1233" s="883"/>
      <c r="Q1233" s="883"/>
      <c r="R1233" s="884" t="n">
        <f aca="false">SUM(S1233:V1233)</f>
        <v>139471.64</v>
      </c>
      <c r="S1233" s="884" t="n">
        <f aca="false">S1231-S1232</f>
        <v>139471.64</v>
      </c>
      <c r="T1233" s="884" t="n">
        <f aca="false">T1231-T1232</f>
        <v>0</v>
      </c>
      <c r="U1233" s="884" t="n">
        <f aca="false">U1231-U1232</f>
        <v>0</v>
      </c>
      <c r="V1233" s="884" t="n">
        <f aca="false">V1231-V1232</f>
        <v>0</v>
      </c>
      <c r="W1233" s="884"/>
      <c r="X1233" s="884"/>
      <c r="Y1233" s="884"/>
      <c r="Z1233" s="884"/>
      <c r="AA1233" s="884"/>
      <c r="AB1233" s="884"/>
      <c r="AC1233" s="479"/>
      <c r="AD1233" s="479"/>
      <c r="AE1233" s="884"/>
      <c r="AF1233" s="884"/>
    </row>
    <row r="1234" s="489" customFormat="true" ht="15.75" hidden="false" customHeight="false" outlineLevel="0" collapsed="false">
      <c r="O1234" s="877" t="s">
        <v>1399</v>
      </c>
      <c r="P1234" s="877"/>
      <c r="Q1234" s="877"/>
      <c r="R1234" s="758"/>
      <c r="S1234" s="758"/>
      <c r="T1234" s="758"/>
      <c r="U1234" s="758"/>
      <c r="V1234" s="758"/>
      <c r="W1234" s="758"/>
      <c r="X1234" s="758"/>
      <c r="Y1234" s="758"/>
      <c r="Z1234" s="758"/>
      <c r="AA1234" s="758"/>
      <c r="AB1234" s="758"/>
      <c r="AC1234" s="478"/>
      <c r="AD1234" s="479"/>
      <c r="AE1234" s="758"/>
      <c r="AF1234" s="758"/>
    </row>
    <row r="1235" s="489" customFormat="true" ht="15.75" hidden="false" customHeight="false" outlineLevel="0" collapsed="false">
      <c r="O1235" s="877" t="s">
        <v>1393</v>
      </c>
      <c r="P1235" s="877"/>
      <c r="Q1235" s="877"/>
      <c r="R1235" s="758" t="n">
        <f aca="false">SUM(S1235:V1235)</f>
        <v>19200</v>
      </c>
      <c r="S1235" s="758" t="n">
        <f aca="false">S380</f>
        <v>19200</v>
      </c>
      <c r="T1235" s="758" t="n">
        <f aca="false">T380</f>
        <v>0</v>
      </c>
      <c r="U1235" s="758" t="n">
        <f aca="false">U380</f>
        <v>0</v>
      </c>
      <c r="V1235" s="758" t="n">
        <f aca="false">V380</f>
        <v>0</v>
      </c>
      <c r="W1235" s="758"/>
      <c r="X1235" s="758"/>
      <c r="Y1235" s="758"/>
      <c r="Z1235" s="758"/>
      <c r="AA1235" s="758"/>
      <c r="AB1235" s="758"/>
      <c r="AC1235" s="478"/>
      <c r="AD1235" s="479"/>
      <c r="AE1235" s="758"/>
      <c r="AF1235" s="758"/>
    </row>
    <row r="1236" s="879" customFormat="true" ht="15.75" hidden="false" customHeight="false" outlineLevel="0" collapsed="false">
      <c r="O1236" s="880" t="s">
        <v>1394</v>
      </c>
      <c r="P1236" s="880"/>
      <c r="Q1236" s="880"/>
      <c r="R1236" s="881" t="n">
        <f aca="false">SUM(S1236:V1236)</f>
        <v>13708.33</v>
      </c>
      <c r="S1236" s="881" t="n">
        <f aca="false">'Утверждено (МЗ,ИЦ,КАП)'!G116</f>
        <v>13708.33</v>
      </c>
      <c r="T1236" s="881"/>
      <c r="U1236" s="881"/>
      <c r="V1236" s="881" t="n">
        <f aca="false">'Утверждено (ПДД)'!E106</f>
        <v>0</v>
      </c>
      <c r="W1236" s="881"/>
      <c r="X1236" s="881"/>
      <c r="Y1236" s="881"/>
      <c r="Z1236" s="881"/>
      <c r="AA1236" s="881"/>
      <c r="AB1236" s="881"/>
      <c r="AC1236" s="478"/>
      <c r="AD1236" s="478"/>
      <c r="AE1236" s="881"/>
      <c r="AF1236" s="881"/>
    </row>
    <row r="1237" s="882" customFormat="true" ht="15.75" hidden="false" customHeight="false" outlineLevel="0" collapsed="false">
      <c r="O1237" s="883" t="s">
        <v>1396</v>
      </c>
      <c r="P1237" s="883"/>
      <c r="Q1237" s="883"/>
      <c r="R1237" s="884" t="n">
        <f aca="false">SUM(S1237:V1237)</f>
        <v>5491.67</v>
      </c>
      <c r="S1237" s="884" t="n">
        <f aca="false">S1235-S1236</f>
        <v>5491.67</v>
      </c>
      <c r="T1237" s="884" t="n">
        <f aca="false">T1235-T1236</f>
        <v>0</v>
      </c>
      <c r="U1237" s="884" t="n">
        <f aca="false">U1235-U1236</f>
        <v>0</v>
      </c>
      <c r="V1237" s="884" t="n">
        <f aca="false">V1235-V1236</f>
        <v>0</v>
      </c>
      <c r="W1237" s="884"/>
      <c r="X1237" s="884"/>
      <c r="Y1237" s="884"/>
      <c r="Z1237" s="884"/>
      <c r="AA1237" s="884"/>
      <c r="AB1237" s="884"/>
      <c r="AC1237" s="479"/>
      <c r="AD1237" s="479"/>
      <c r="AE1237" s="884"/>
      <c r="AF1237" s="884"/>
    </row>
    <row r="1238" s="489" customFormat="true" ht="15.75" hidden="false" customHeight="false" outlineLevel="0" collapsed="false">
      <c r="O1238" s="877"/>
      <c r="P1238" s="877"/>
      <c r="Q1238" s="877"/>
      <c r="R1238" s="758"/>
      <c r="S1238" s="758"/>
      <c r="T1238" s="758"/>
      <c r="U1238" s="758"/>
      <c r="V1238" s="758"/>
      <c r="W1238" s="758"/>
      <c r="X1238" s="758"/>
      <c r="Y1238" s="758"/>
      <c r="Z1238" s="758"/>
      <c r="AA1238" s="758"/>
      <c r="AB1238" s="758"/>
      <c r="AC1238" s="478"/>
      <c r="AD1238" s="479"/>
      <c r="AE1238" s="758"/>
      <c r="AF1238" s="758"/>
    </row>
    <row r="1239" s="489" customFormat="true" ht="15.75" hidden="false" customHeight="false" outlineLevel="0" collapsed="false">
      <c r="O1239" s="877"/>
      <c r="P1239" s="877"/>
      <c r="Q1239" s="877"/>
      <c r="R1239" s="758"/>
      <c r="S1239" s="758"/>
      <c r="T1239" s="758"/>
      <c r="U1239" s="758"/>
      <c r="V1239" s="758"/>
      <c r="W1239" s="758"/>
      <c r="X1239" s="758"/>
      <c r="Y1239" s="758"/>
      <c r="Z1239" s="758"/>
      <c r="AA1239" s="758"/>
      <c r="AB1239" s="758"/>
      <c r="AC1239" s="478"/>
      <c r="AD1239" s="479"/>
      <c r="AE1239" s="758"/>
      <c r="AF1239" s="758"/>
    </row>
    <row r="1240" s="489" customFormat="true" ht="15.75" hidden="false" customHeight="false" outlineLevel="0" collapsed="false">
      <c r="O1240" s="877"/>
      <c r="P1240" s="877"/>
      <c r="Q1240" s="877"/>
      <c r="R1240" s="758"/>
      <c r="S1240" s="758"/>
      <c r="T1240" s="758"/>
      <c r="U1240" s="758"/>
      <c r="V1240" s="758"/>
      <c r="W1240" s="758"/>
      <c r="X1240" s="758"/>
      <c r="Y1240" s="758"/>
      <c r="Z1240" s="758"/>
      <c r="AA1240" s="758"/>
      <c r="AB1240" s="758"/>
      <c r="AC1240" s="478"/>
      <c r="AD1240" s="479"/>
      <c r="AE1240" s="758"/>
      <c r="AF1240" s="758"/>
    </row>
    <row r="1241" s="489" customFormat="true" ht="15.75" hidden="false" customHeight="false" outlineLevel="0" collapsed="false">
      <c r="O1241" s="877"/>
      <c r="P1241" s="877"/>
      <c r="Q1241" s="877"/>
      <c r="R1241" s="758"/>
      <c r="S1241" s="758"/>
      <c r="T1241" s="758"/>
      <c r="U1241" s="758"/>
      <c r="V1241" s="758"/>
      <c r="W1241" s="758"/>
      <c r="X1241" s="758"/>
      <c r="Y1241" s="758"/>
      <c r="Z1241" s="758"/>
      <c r="AA1241" s="758"/>
      <c r="AB1241" s="758"/>
      <c r="AC1241" s="478"/>
      <c r="AD1241" s="479"/>
      <c r="AE1241" s="758"/>
      <c r="AF1241" s="758"/>
    </row>
    <row r="1242" s="489" customFormat="true" ht="15.75" hidden="false" customHeight="false" outlineLevel="0" collapsed="false">
      <c r="O1242" s="877"/>
      <c r="P1242" s="877"/>
      <c r="Q1242" s="877"/>
      <c r="R1242" s="758"/>
      <c r="S1242" s="758"/>
      <c r="T1242" s="758"/>
      <c r="U1242" s="758"/>
      <c r="V1242" s="758"/>
      <c r="W1242" s="758"/>
      <c r="X1242" s="758"/>
      <c r="Y1242" s="758"/>
      <c r="Z1242" s="758"/>
      <c r="AA1242" s="758"/>
      <c r="AB1242" s="758"/>
      <c r="AC1242" s="478"/>
      <c r="AD1242" s="479"/>
      <c r="AE1242" s="758"/>
      <c r="AF1242" s="758"/>
    </row>
    <row r="1243" s="489" customFormat="true" ht="15.75" hidden="false" customHeight="false" outlineLevel="0" collapsed="false">
      <c r="O1243" s="877"/>
      <c r="P1243" s="877"/>
      <c r="Q1243" s="877"/>
      <c r="R1243" s="758"/>
      <c r="S1243" s="758"/>
      <c r="T1243" s="758"/>
      <c r="U1243" s="758"/>
      <c r="V1243" s="758"/>
      <c r="W1243" s="758"/>
      <c r="X1243" s="758"/>
      <c r="Y1243" s="758"/>
      <c r="Z1243" s="758"/>
      <c r="AA1243" s="758"/>
      <c r="AB1243" s="758"/>
      <c r="AC1243" s="478"/>
      <c r="AD1243" s="479"/>
      <c r="AE1243" s="758"/>
      <c r="AF1243" s="758"/>
    </row>
    <row r="1244" s="489" customFormat="true" ht="15.75" hidden="false" customHeight="false" outlineLevel="0" collapsed="false">
      <c r="O1244" s="877"/>
      <c r="P1244" s="877"/>
      <c r="Q1244" s="877"/>
      <c r="R1244" s="758"/>
      <c r="S1244" s="758"/>
      <c r="T1244" s="758"/>
      <c r="U1244" s="758"/>
      <c r="V1244" s="758"/>
      <c r="W1244" s="758"/>
      <c r="X1244" s="758"/>
      <c r="Y1244" s="758"/>
      <c r="Z1244" s="758"/>
      <c r="AA1244" s="758"/>
      <c r="AB1244" s="758"/>
      <c r="AC1244" s="478"/>
      <c r="AD1244" s="479"/>
      <c r="AE1244" s="758"/>
      <c r="AF1244" s="758"/>
    </row>
    <row r="1245" s="489" customFormat="true" ht="15.75" hidden="false" customHeight="false" outlineLevel="0" collapsed="false">
      <c r="O1245" s="877"/>
      <c r="P1245" s="877"/>
      <c r="Q1245" s="877"/>
      <c r="R1245" s="758"/>
      <c r="S1245" s="758"/>
      <c r="T1245" s="758"/>
      <c r="U1245" s="758"/>
      <c r="V1245" s="758"/>
      <c r="W1245" s="758"/>
      <c r="X1245" s="758"/>
      <c r="Y1245" s="758"/>
      <c r="Z1245" s="758"/>
      <c r="AA1245" s="758"/>
      <c r="AB1245" s="758"/>
      <c r="AC1245" s="478"/>
      <c r="AD1245" s="479"/>
      <c r="AE1245" s="758"/>
      <c r="AF1245" s="758"/>
    </row>
    <row r="1246" s="489" customFormat="true" ht="15.75" hidden="false" customHeight="false" outlineLevel="0" collapsed="false">
      <c r="O1246" s="877"/>
      <c r="P1246" s="877"/>
      <c r="Q1246" s="877"/>
      <c r="R1246" s="758"/>
      <c r="S1246" s="758"/>
      <c r="T1246" s="758"/>
      <c r="U1246" s="758"/>
      <c r="V1246" s="758"/>
      <c r="W1246" s="758"/>
      <c r="X1246" s="758"/>
      <c r="Y1246" s="758"/>
      <c r="Z1246" s="758"/>
      <c r="AA1246" s="758"/>
      <c r="AB1246" s="758"/>
      <c r="AC1246" s="478"/>
      <c r="AD1246" s="479"/>
      <c r="AE1246" s="758"/>
      <c r="AF1246" s="758"/>
    </row>
    <row r="1247" s="489" customFormat="true" ht="15.75" hidden="false" customHeight="false" outlineLevel="0" collapsed="false">
      <c r="O1247" s="877"/>
      <c r="P1247" s="877"/>
      <c r="Q1247" s="877"/>
      <c r="R1247" s="758"/>
      <c r="S1247" s="758"/>
      <c r="T1247" s="758"/>
      <c r="U1247" s="758"/>
      <c r="V1247" s="758"/>
      <c r="W1247" s="758"/>
      <c r="X1247" s="758"/>
      <c r="Y1247" s="758"/>
      <c r="Z1247" s="758"/>
      <c r="AA1247" s="758"/>
      <c r="AB1247" s="758"/>
      <c r="AC1247" s="478"/>
      <c r="AD1247" s="479"/>
      <c r="AE1247" s="758"/>
      <c r="AF1247" s="758"/>
    </row>
    <row r="1248" customFormat="false" ht="15" hidden="false" customHeight="false" outlineLevel="0" collapsed="false">
      <c r="R1248" s="193"/>
      <c r="S1248" s="193"/>
      <c r="T1248" s="193"/>
      <c r="U1248" s="193"/>
      <c r="V1248" s="193"/>
      <c r="W1248" s="193"/>
      <c r="X1248" s="193"/>
      <c r="Y1248" s="193"/>
      <c r="Z1248" s="193"/>
      <c r="AA1248" s="193"/>
      <c r="AB1248" s="193"/>
      <c r="AE1248" s="193"/>
      <c r="AF1248" s="193"/>
    </row>
    <row r="1249" customFormat="false" ht="15" hidden="false" customHeight="false" outlineLevel="0" collapsed="false">
      <c r="R1249" s="193"/>
      <c r="S1249" s="193"/>
      <c r="T1249" s="193"/>
      <c r="U1249" s="193"/>
      <c r="V1249" s="193"/>
      <c r="W1249" s="193"/>
      <c r="X1249" s="193"/>
      <c r="Y1249" s="193"/>
      <c r="Z1249" s="193"/>
      <c r="AA1249" s="193"/>
      <c r="AB1249" s="193"/>
      <c r="AE1249" s="193"/>
      <c r="AF1249" s="193"/>
    </row>
    <row r="1250" customFormat="false" ht="15" hidden="false" customHeight="false" outlineLevel="0" collapsed="false">
      <c r="R1250" s="193"/>
      <c r="S1250" s="193"/>
      <c r="T1250" s="193"/>
      <c r="U1250" s="193"/>
      <c r="V1250" s="193"/>
      <c r="W1250" s="193"/>
      <c r="X1250" s="193"/>
      <c r="Y1250" s="193"/>
      <c r="Z1250" s="193"/>
      <c r="AA1250" s="193"/>
      <c r="AB1250" s="193"/>
      <c r="AE1250" s="193"/>
      <c r="AF1250" s="193"/>
    </row>
    <row r="1251" customFormat="false" ht="15" hidden="false" customHeight="false" outlineLevel="0" collapsed="false">
      <c r="R1251" s="193"/>
      <c r="S1251" s="193"/>
      <c r="T1251" s="193"/>
      <c r="U1251" s="193"/>
      <c r="V1251" s="193"/>
      <c r="W1251" s="193"/>
      <c r="X1251" s="193"/>
      <c r="Y1251" s="193"/>
      <c r="Z1251" s="193"/>
      <c r="AA1251" s="193"/>
      <c r="AB1251" s="193"/>
      <c r="AE1251" s="193"/>
      <c r="AF1251" s="193"/>
    </row>
    <row r="1252" customFormat="false" ht="15" hidden="false" customHeight="false" outlineLevel="0" collapsed="false">
      <c r="R1252" s="193"/>
      <c r="S1252" s="193"/>
      <c r="T1252" s="193"/>
      <c r="U1252" s="193"/>
      <c r="V1252" s="193"/>
    </row>
    <row r="1253" customFormat="false" ht="15" hidden="false" customHeight="false" outlineLevel="0" collapsed="false">
      <c r="R1253" s="193"/>
      <c r="S1253" s="193"/>
      <c r="T1253" s="193"/>
      <c r="U1253" s="193"/>
      <c r="V1253" s="193"/>
    </row>
    <row r="1254" customFormat="false" ht="15" hidden="false" customHeight="false" outlineLevel="0" collapsed="false">
      <c r="R1254" s="193"/>
      <c r="S1254" s="193"/>
      <c r="T1254" s="193"/>
      <c r="U1254" s="193"/>
      <c r="V1254" s="193"/>
    </row>
    <row r="1255" customFormat="false" ht="15" hidden="false" customHeight="false" outlineLevel="0" collapsed="false">
      <c r="R1255" s="193"/>
      <c r="S1255" s="193"/>
      <c r="T1255" s="193"/>
      <c r="U1255" s="193"/>
      <c r="V1255" s="193"/>
    </row>
    <row r="1256" customFormat="false" ht="15" hidden="false" customHeight="false" outlineLevel="0" collapsed="false">
      <c r="R1256" s="193"/>
      <c r="S1256" s="193"/>
      <c r="T1256" s="193"/>
      <c r="U1256" s="193"/>
      <c r="V1256" s="193"/>
    </row>
    <row r="1257" customFormat="false" ht="15" hidden="false" customHeight="false" outlineLevel="0" collapsed="false">
      <c r="R1257" s="193"/>
      <c r="S1257" s="193"/>
      <c r="T1257" s="193"/>
      <c r="U1257" s="193"/>
      <c r="V1257" s="193"/>
    </row>
    <row r="1258" customFormat="false" ht="15" hidden="false" customHeight="false" outlineLevel="0" collapsed="false">
      <c r="R1258" s="193"/>
      <c r="S1258" s="193"/>
      <c r="T1258" s="193"/>
      <c r="U1258" s="193"/>
      <c r="V1258" s="193"/>
    </row>
    <row r="1259" customFormat="false" ht="15" hidden="false" customHeight="false" outlineLevel="0" collapsed="false">
      <c r="R1259" s="193"/>
      <c r="S1259" s="193"/>
      <c r="T1259" s="193"/>
      <c r="U1259" s="193"/>
      <c r="V1259" s="193"/>
    </row>
    <row r="1260" customFormat="false" ht="15" hidden="false" customHeight="false" outlineLevel="0" collapsed="false">
      <c r="R1260" s="193"/>
      <c r="S1260" s="193"/>
      <c r="T1260" s="193"/>
      <c r="U1260" s="193"/>
      <c r="V1260" s="193"/>
    </row>
    <row r="1261" customFormat="false" ht="15" hidden="false" customHeight="false" outlineLevel="0" collapsed="false">
      <c r="R1261" s="193"/>
      <c r="S1261" s="193"/>
      <c r="T1261" s="193"/>
      <c r="U1261" s="193"/>
      <c r="V1261" s="193"/>
    </row>
    <row r="1262" customFormat="false" ht="15" hidden="false" customHeight="false" outlineLevel="0" collapsed="false">
      <c r="R1262" s="193"/>
      <c r="S1262" s="193"/>
      <c r="T1262" s="193"/>
      <c r="U1262" s="193"/>
      <c r="V1262" s="193"/>
    </row>
    <row r="1263" customFormat="false" ht="15" hidden="false" customHeight="false" outlineLevel="0" collapsed="false">
      <c r="R1263" s="193"/>
      <c r="S1263" s="193"/>
      <c r="T1263" s="193"/>
      <c r="U1263" s="193"/>
      <c r="V1263" s="193"/>
    </row>
    <row r="1264" customFormat="false" ht="15" hidden="false" customHeight="false" outlineLevel="0" collapsed="false">
      <c r="R1264" s="193"/>
      <c r="S1264" s="193"/>
      <c r="T1264" s="193"/>
      <c r="U1264" s="193"/>
      <c r="V1264" s="193"/>
    </row>
    <row r="1265" customFormat="false" ht="15" hidden="false" customHeight="false" outlineLevel="0" collapsed="false">
      <c r="R1265" s="193"/>
      <c r="S1265" s="193"/>
      <c r="T1265" s="193"/>
      <c r="U1265" s="193"/>
      <c r="V1265" s="193"/>
    </row>
    <row r="1266" customFormat="false" ht="15" hidden="false" customHeight="false" outlineLevel="0" collapsed="false">
      <c r="R1266" s="193"/>
      <c r="S1266" s="193"/>
      <c r="T1266" s="193"/>
      <c r="U1266" s="193"/>
      <c r="V1266" s="193"/>
    </row>
    <row r="1267" customFormat="false" ht="15" hidden="false" customHeight="false" outlineLevel="0" collapsed="false">
      <c r="R1267" s="193"/>
      <c r="S1267" s="193"/>
      <c r="T1267" s="193"/>
      <c r="U1267" s="193"/>
      <c r="V1267" s="193"/>
    </row>
    <row r="1268" customFormat="false" ht="15" hidden="false" customHeight="false" outlineLevel="0" collapsed="false">
      <c r="R1268" s="193"/>
      <c r="S1268" s="193"/>
      <c r="T1268" s="193"/>
      <c r="U1268" s="193"/>
      <c r="V1268" s="193"/>
    </row>
    <row r="1269" customFormat="false" ht="15" hidden="false" customHeight="false" outlineLevel="0" collapsed="false">
      <c r="R1269" s="193"/>
      <c r="S1269" s="193"/>
      <c r="T1269" s="193"/>
      <c r="U1269" s="193"/>
      <c r="V1269" s="193"/>
    </row>
    <row r="1270" customFormat="false" ht="15" hidden="false" customHeight="false" outlineLevel="0" collapsed="false">
      <c r="R1270" s="193"/>
      <c r="S1270" s="193"/>
      <c r="T1270" s="193"/>
      <c r="U1270" s="193"/>
      <c r="V1270" s="193"/>
    </row>
    <row r="1271" customFormat="false" ht="15" hidden="false" customHeight="false" outlineLevel="0" collapsed="false">
      <c r="R1271" s="193"/>
      <c r="S1271" s="193"/>
      <c r="T1271" s="193"/>
      <c r="U1271" s="193"/>
      <c r="V1271" s="193"/>
    </row>
    <row r="1272" customFormat="false" ht="15" hidden="false" customHeight="false" outlineLevel="0" collapsed="false">
      <c r="R1272" s="193"/>
      <c r="S1272" s="193"/>
      <c r="T1272" s="193"/>
      <c r="U1272" s="193"/>
      <c r="V1272" s="193"/>
    </row>
    <row r="1273" customFormat="false" ht="15" hidden="false" customHeight="false" outlineLevel="0" collapsed="false">
      <c r="R1273" s="193"/>
      <c r="S1273" s="193"/>
      <c r="T1273" s="193"/>
      <c r="U1273" s="193"/>
      <c r="V1273" s="193"/>
    </row>
    <row r="1274" customFormat="false" ht="15" hidden="false" customHeight="false" outlineLevel="0" collapsed="false">
      <c r="R1274" s="193"/>
      <c r="S1274" s="193"/>
      <c r="T1274" s="193"/>
      <c r="U1274" s="193"/>
      <c r="V1274" s="193"/>
    </row>
    <row r="1275" customFormat="false" ht="15" hidden="false" customHeight="false" outlineLevel="0" collapsed="false">
      <c r="R1275" s="193"/>
      <c r="S1275" s="193"/>
      <c r="T1275" s="193"/>
      <c r="U1275" s="193"/>
      <c r="V1275" s="193"/>
    </row>
    <row r="1276" customFormat="false" ht="15" hidden="false" customHeight="false" outlineLevel="0" collapsed="false">
      <c r="R1276" s="193"/>
      <c r="S1276" s="193"/>
      <c r="T1276" s="193"/>
      <c r="U1276" s="193"/>
      <c r="V1276" s="193"/>
    </row>
    <row r="1277" customFormat="false" ht="15" hidden="false" customHeight="false" outlineLevel="0" collapsed="false">
      <c r="R1277" s="193"/>
      <c r="S1277" s="193"/>
      <c r="T1277" s="193"/>
      <c r="U1277" s="193"/>
      <c r="V1277" s="193"/>
    </row>
    <row r="1278" customFormat="false" ht="15" hidden="false" customHeight="false" outlineLevel="0" collapsed="false">
      <c r="R1278" s="193"/>
      <c r="S1278" s="193"/>
      <c r="T1278" s="193"/>
      <c r="U1278" s="193"/>
      <c r="V1278" s="193"/>
    </row>
    <row r="1279" customFormat="false" ht="15" hidden="false" customHeight="false" outlineLevel="0" collapsed="false">
      <c r="R1279" s="193"/>
      <c r="S1279" s="193"/>
      <c r="T1279" s="193"/>
      <c r="U1279" s="193"/>
      <c r="V1279" s="193"/>
    </row>
    <row r="1280" customFormat="false" ht="15" hidden="false" customHeight="false" outlineLevel="0" collapsed="false">
      <c r="R1280" s="193"/>
      <c r="S1280" s="193"/>
      <c r="T1280" s="193"/>
      <c r="U1280" s="193"/>
      <c r="V1280" s="193"/>
    </row>
    <row r="1281" customFormat="false" ht="15" hidden="false" customHeight="false" outlineLevel="0" collapsed="false">
      <c r="R1281" s="193"/>
      <c r="S1281" s="193"/>
      <c r="T1281" s="193"/>
      <c r="U1281" s="193"/>
      <c r="V1281" s="193"/>
    </row>
    <row r="1282" customFormat="false" ht="15" hidden="false" customHeight="false" outlineLevel="0" collapsed="false">
      <c r="R1282" s="193"/>
      <c r="S1282" s="193"/>
      <c r="T1282" s="193"/>
      <c r="U1282" s="193"/>
      <c r="V1282" s="193"/>
    </row>
    <row r="1283" customFormat="false" ht="15" hidden="false" customHeight="false" outlineLevel="0" collapsed="false">
      <c r="R1283" s="193"/>
      <c r="S1283" s="193"/>
      <c r="T1283" s="193"/>
      <c r="U1283" s="193"/>
      <c r="V1283" s="193"/>
    </row>
    <row r="1284" customFormat="false" ht="15" hidden="false" customHeight="false" outlineLevel="0" collapsed="false">
      <c r="R1284" s="193"/>
      <c r="S1284" s="193"/>
      <c r="T1284" s="193"/>
      <c r="U1284" s="193"/>
      <c r="V1284" s="193"/>
    </row>
    <row r="1285" customFormat="false" ht="15" hidden="false" customHeight="false" outlineLevel="0" collapsed="false">
      <c r="R1285" s="193"/>
      <c r="S1285" s="193"/>
      <c r="T1285" s="193"/>
      <c r="U1285" s="193"/>
      <c r="V1285" s="193"/>
    </row>
    <row r="1286" customFormat="false" ht="15" hidden="false" customHeight="false" outlineLevel="0" collapsed="false">
      <c r="R1286" s="193"/>
      <c r="S1286" s="193"/>
      <c r="T1286" s="193"/>
      <c r="U1286" s="193"/>
      <c r="V1286" s="193"/>
    </row>
    <row r="1287" customFormat="false" ht="15" hidden="false" customHeight="false" outlineLevel="0" collapsed="false">
      <c r="R1287" s="193"/>
      <c r="S1287" s="193"/>
      <c r="T1287" s="193"/>
      <c r="U1287" s="193"/>
      <c r="V1287" s="193"/>
    </row>
    <row r="1288" customFormat="false" ht="15" hidden="false" customHeight="false" outlineLevel="0" collapsed="false">
      <c r="R1288" s="193"/>
      <c r="S1288" s="193"/>
      <c r="T1288" s="193"/>
      <c r="U1288" s="193"/>
      <c r="V1288" s="193"/>
    </row>
    <row r="1289" customFormat="false" ht="15" hidden="false" customHeight="false" outlineLevel="0" collapsed="false">
      <c r="R1289" s="193"/>
      <c r="S1289" s="193"/>
      <c r="T1289" s="193"/>
      <c r="U1289" s="193"/>
      <c r="V1289" s="193"/>
    </row>
    <row r="1290" customFormat="false" ht="15" hidden="false" customHeight="false" outlineLevel="0" collapsed="false">
      <c r="R1290" s="193"/>
      <c r="S1290" s="193"/>
      <c r="T1290" s="193"/>
      <c r="U1290" s="193"/>
      <c r="V1290" s="193"/>
    </row>
    <row r="1291" customFormat="false" ht="15" hidden="false" customHeight="false" outlineLevel="0" collapsed="false">
      <c r="R1291" s="193"/>
      <c r="S1291" s="193"/>
      <c r="T1291" s="193"/>
      <c r="U1291" s="193"/>
      <c r="V1291" s="193"/>
    </row>
    <row r="1292" customFormat="false" ht="15" hidden="false" customHeight="false" outlineLevel="0" collapsed="false">
      <c r="R1292" s="193"/>
      <c r="S1292" s="193"/>
      <c r="T1292" s="193"/>
      <c r="U1292" s="193"/>
      <c r="V1292" s="193"/>
    </row>
    <row r="1293" customFormat="false" ht="15" hidden="false" customHeight="false" outlineLevel="0" collapsed="false">
      <c r="R1293" s="193"/>
      <c r="S1293" s="193"/>
      <c r="T1293" s="193"/>
      <c r="U1293" s="193"/>
      <c r="V1293" s="193"/>
    </row>
    <row r="1294" customFormat="false" ht="15" hidden="false" customHeight="false" outlineLevel="0" collapsed="false">
      <c r="R1294" s="193"/>
      <c r="S1294" s="193"/>
      <c r="T1294" s="193"/>
      <c r="U1294" s="193"/>
      <c r="V1294" s="193"/>
    </row>
    <row r="1295" customFormat="false" ht="15" hidden="false" customHeight="false" outlineLevel="0" collapsed="false">
      <c r="R1295" s="193"/>
      <c r="S1295" s="193"/>
      <c r="T1295" s="193"/>
      <c r="U1295" s="193"/>
      <c r="V1295" s="193"/>
    </row>
    <row r="1296" customFormat="false" ht="15" hidden="false" customHeight="false" outlineLevel="0" collapsed="false">
      <c r="R1296" s="193"/>
      <c r="S1296" s="193"/>
      <c r="T1296" s="193"/>
      <c r="U1296" s="193"/>
      <c r="V1296" s="193"/>
    </row>
    <row r="1297" customFormat="false" ht="15" hidden="false" customHeight="false" outlineLevel="0" collapsed="false">
      <c r="R1297" s="193"/>
      <c r="S1297" s="193"/>
      <c r="T1297" s="193"/>
      <c r="U1297" s="193"/>
      <c r="V1297" s="193"/>
    </row>
    <row r="1298" customFormat="false" ht="15" hidden="false" customHeight="false" outlineLevel="0" collapsed="false">
      <c r="R1298" s="193"/>
      <c r="S1298" s="193"/>
      <c r="T1298" s="193"/>
      <c r="U1298" s="193"/>
      <c r="V1298" s="193"/>
    </row>
    <row r="1299" customFormat="false" ht="15" hidden="false" customHeight="false" outlineLevel="0" collapsed="false">
      <c r="R1299" s="193"/>
      <c r="S1299" s="193"/>
      <c r="T1299" s="193"/>
      <c r="U1299" s="193"/>
      <c r="V1299" s="193"/>
    </row>
    <row r="1300" customFormat="false" ht="15" hidden="false" customHeight="false" outlineLevel="0" collapsed="false">
      <c r="R1300" s="193"/>
      <c r="S1300" s="193"/>
      <c r="T1300" s="193"/>
      <c r="U1300" s="193"/>
      <c r="V1300" s="193"/>
    </row>
    <row r="1301" customFormat="false" ht="15" hidden="false" customHeight="false" outlineLevel="0" collapsed="false">
      <c r="R1301" s="193"/>
      <c r="S1301" s="193"/>
      <c r="T1301" s="193"/>
      <c r="U1301" s="193"/>
      <c r="V1301" s="193"/>
    </row>
    <row r="1302" customFormat="false" ht="15" hidden="false" customHeight="false" outlineLevel="0" collapsed="false">
      <c r="R1302" s="193"/>
      <c r="S1302" s="193"/>
      <c r="T1302" s="193"/>
      <c r="U1302" s="193"/>
      <c r="V1302" s="193"/>
    </row>
    <row r="1303" customFormat="false" ht="15" hidden="false" customHeight="false" outlineLevel="0" collapsed="false">
      <c r="R1303" s="193"/>
      <c r="S1303" s="193"/>
      <c r="T1303" s="193"/>
      <c r="U1303" s="193"/>
      <c r="V1303" s="193"/>
    </row>
    <row r="1304" customFormat="false" ht="15" hidden="false" customHeight="false" outlineLevel="0" collapsed="false">
      <c r="R1304" s="193"/>
      <c r="S1304" s="193"/>
      <c r="T1304" s="193"/>
      <c r="U1304" s="193"/>
      <c r="V1304" s="193"/>
    </row>
    <row r="1305" customFormat="false" ht="15" hidden="false" customHeight="false" outlineLevel="0" collapsed="false">
      <c r="R1305" s="193"/>
      <c r="S1305" s="193"/>
      <c r="T1305" s="193"/>
      <c r="U1305" s="193"/>
      <c r="V1305" s="193"/>
    </row>
    <row r="1306" customFormat="false" ht="15" hidden="false" customHeight="false" outlineLevel="0" collapsed="false">
      <c r="R1306" s="193"/>
      <c r="S1306" s="193"/>
      <c r="T1306" s="193"/>
      <c r="U1306" s="193"/>
      <c r="V1306" s="193"/>
    </row>
    <row r="1307" customFormat="false" ht="15" hidden="false" customHeight="false" outlineLevel="0" collapsed="false">
      <c r="R1307" s="193"/>
      <c r="S1307" s="193"/>
      <c r="T1307" s="193"/>
      <c r="U1307" s="193"/>
      <c r="V1307" s="193"/>
    </row>
    <row r="1308" customFormat="false" ht="15" hidden="false" customHeight="false" outlineLevel="0" collapsed="false">
      <c r="R1308" s="193"/>
      <c r="S1308" s="193"/>
      <c r="T1308" s="193"/>
      <c r="U1308" s="193"/>
      <c r="V1308" s="193"/>
    </row>
    <row r="1309" customFormat="false" ht="15" hidden="false" customHeight="false" outlineLevel="0" collapsed="false">
      <c r="R1309" s="193"/>
      <c r="S1309" s="193"/>
      <c r="T1309" s="193"/>
      <c r="U1309" s="193"/>
      <c r="V1309" s="193"/>
    </row>
    <row r="1310" customFormat="false" ht="15" hidden="false" customHeight="false" outlineLevel="0" collapsed="false">
      <c r="R1310" s="193"/>
      <c r="S1310" s="193"/>
      <c r="T1310" s="193"/>
      <c r="U1310" s="193"/>
      <c r="V1310" s="193"/>
    </row>
    <row r="1311" customFormat="false" ht="15" hidden="false" customHeight="false" outlineLevel="0" collapsed="false">
      <c r="R1311" s="193"/>
      <c r="S1311" s="193"/>
      <c r="T1311" s="193"/>
      <c r="U1311" s="193"/>
      <c r="V1311" s="193"/>
    </row>
    <row r="1312" customFormat="false" ht="15" hidden="false" customHeight="false" outlineLevel="0" collapsed="false">
      <c r="R1312" s="193"/>
      <c r="S1312" s="193"/>
      <c r="T1312" s="193"/>
      <c r="U1312" s="193"/>
      <c r="V1312" s="193"/>
    </row>
    <row r="1313" customFormat="false" ht="15" hidden="false" customHeight="false" outlineLevel="0" collapsed="false">
      <c r="R1313" s="193"/>
      <c r="S1313" s="193"/>
      <c r="T1313" s="193"/>
      <c r="U1313" s="193"/>
      <c r="V1313" s="193"/>
    </row>
    <row r="1314" customFormat="false" ht="15" hidden="false" customHeight="false" outlineLevel="0" collapsed="false">
      <c r="R1314" s="193"/>
      <c r="S1314" s="193"/>
      <c r="T1314" s="193"/>
      <c r="U1314" s="193"/>
      <c r="V1314" s="193"/>
    </row>
    <row r="1315" customFormat="false" ht="15" hidden="false" customHeight="false" outlineLevel="0" collapsed="false">
      <c r="R1315" s="193"/>
      <c r="S1315" s="193"/>
      <c r="T1315" s="193"/>
      <c r="U1315" s="193"/>
      <c r="V1315" s="193"/>
    </row>
    <row r="1316" customFormat="false" ht="15" hidden="false" customHeight="false" outlineLevel="0" collapsed="false">
      <c r="R1316" s="193"/>
      <c r="S1316" s="193"/>
      <c r="T1316" s="193"/>
      <c r="U1316" s="193"/>
      <c r="V1316" s="193"/>
    </row>
    <row r="1317" customFormat="false" ht="15" hidden="false" customHeight="false" outlineLevel="0" collapsed="false">
      <c r="R1317" s="193"/>
      <c r="S1317" s="193"/>
      <c r="T1317" s="193"/>
      <c r="U1317" s="193"/>
      <c r="V1317" s="193"/>
    </row>
    <row r="1318" customFormat="false" ht="15" hidden="false" customHeight="false" outlineLevel="0" collapsed="false">
      <c r="R1318" s="193"/>
      <c r="S1318" s="193"/>
      <c r="T1318" s="193"/>
      <c r="U1318" s="193"/>
      <c r="V1318" s="193"/>
    </row>
    <row r="1319" customFormat="false" ht="15" hidden="false" customHeight="false" outlineLevel="0" collapsed="false">
      <c r="R1319" s="193"/>
      <c r="S1319" s="193"/>
      <c r="T1319" s="193"/>
      <c r="U1319" s="193"/>
      <c r="V1319" s="193"/>
    </row>
    <row r="1320" customFormat="false" ht="15" hidden="false" customHeight="false" outlineLevel="0" collapsed="false">
      <c r="R1320" s="193"/>
      <c r="S1320" s="193"/>
      <c r="T1320" s="193"/>
      <c r="U1320" s="193"/>
      <c r="V1320" s="193"/>
    </row>
    <row r="1321" customFormat="false" ht="15" hidden="false" customHeight="false" outlineLevel="0" collapsed="false">
      <c r="R1321" s="193"/>
      <c r="S1321" s="193"/>
      <c r="T1321" s="193"/>
      <c r="U1321" s="193"/>
      <c r="V1321" s="193"/>
    </row>
    <row r="1322" customFormat="false" ht="15" hidden="false" customHeight="false" outlineLevel="0" collapsed="false">
      <c r="R1322" s="193"/>
      <c r="S1322" s="193"/>
      <c r="T1322" s="193"/>
      <c r="U1322" s="193"/>
      <c r="V1322" s="193"/>
    </row>
    <row r="1323" customFormat="false" ht="15" hidden="false" customHeight="false" outlineLevel="0" collapsed="false">
      <c r="R1323" s="193"/>
      <c r="S1323" s="193"/>
      <c r="T1323" s="193"/>
      <c r="U1323" s="193"/>
      <c r="V1323" s="193"/>
    </row>
    <row r="1324" customFormat="false" ht="15" hidden="false" customHeight="false" outlineLevel="0" collapsed="false">
      <c r="R1324" s="193"/>
      <c r="S1324" s="193"/>
      <c r="T1324" s="193"/>
      <c r="U1324" s="193"/>
      <c r="V1324" s="193"/>
    </row>
    <row r="1325" customFormat="false" ht="15" hidden="false" customHeight="false" outlineLevel="0" collapsed="false">
      <c r="R1325" s="193"/>
      <c r="S1325" s="193"/>
      <c r="T1325" s="193"/>
      <c r="U1325" s="193"/>
      <c r="V1325" s="193"/>
    </row>
    <row r="1326" customFormat="false" ht="15" hidden="false" customHeight="false" outlineLevel="0" collapsed="false">
      <c r="R1326" s="193"/>
      <c r="S1326" s="193"/>
      <c r="T1326" s="193"/>
      <c r="U1326" s="193"/>
      <c r="V1326" s="193"/>
    </row>
    <row r="1327" customFormat="false" ht="15" hidden="false" customHeight="false" outlineLevel="0" collapsed="false">
      <c r="R1327" s="193"/>
      <c r="S1327" s="193"/>
      <c r="T1327" s="193"/>
      <c r="U1327" s="193"/>
      <c r="V1327" s="193"/>
    </row>
    <row r="1328" customFormat="false" ht="15" hidden="false" customHeight="false" outlineLevel="0" collapsed="false">
      <c r="R1328" s="193"/>
      <c r="S1328" s="193"/>
      <c r="T1328" s="193"/>
      <c r="U1328" s="193"/>
      <c r="V1328" s="193"/>
    </row>
    <row r="1329" customFormat="false" ht="15" hidden="false" customHeight="false" outlineLevel="0" collapsed="false">
      <c r="R1329" s="193"/>
      <c r="S1329" s="193"/>
      <c r="T1329" s="193"/>
      <c r="U1329" s="193"/>
      <c r="V1329" s="193"/>
    </row>
    <row r="1330" customFormat="false" ht="15" hidden="false" customHeight="false" outlineLevel="0" collapsed="false">
      <c r="R1330" s="193"/>
      <c r="S1330" s="193"/>
      <c r="T1330" s="193"/>
      <c r="U1330" s="193"/>
      <c r="V1330" s="193"/>
    </row>
    <row r="1331" customFormat="false" ht="15" hidden="false" customHeight="false" outlineLevel="0" collapsed="false">
      <c r="R1331" s="193"/>
      <c r="S1331" s="193"/>
      <c r="T1331" s="193"/>
      <c r="U1331" s="193"/>
      <c r="V1331" s="193"/>
    </row>
    <row r="1332" customFormat="false" ht="15" hidden="false" customHeight="false" outlineLevel="0" collapsed="false">
      <c r="R1332" s="193"/>
      <c r="S1332" s="193"/>
      <c r="T1332" s="193"/>
      <c r="U1332" s="193"/>
      <c r="V1332" s="193"/>
    </row>
    <row r="1333" customFormat="false" ht="15" hidden="false" customHeight="false" outlineLevel="0" collapsed="false">
      <c r="R1333" s="193"/>
      <c r="S1333" s="193"/>
      <c r="T1333" s="193"/>
      <c r="U1333" s="193"/>
      <c r="V1333" s="193"/>
    </row>
    <row r="1334" customFormat="false" ht="15" hidden="false" customHeight="false" outlineLevel="0" collapsed="false">
      <c r="R1334" s="193"/>
      <c r="S1334" s="193"/>
      <c r="T1334" s="193"/>
      <c r="U1334" s="193"/>
      <c r="V1334" s="193"/>
    </row>
    <row r="1335" customFormat="false" ht="15" hidden="false" customHeight="false" outlineLevel="0" collapsed="false">
      <c r="R1335" s="193"/>
      <c r="S1335" s="193"/>
      <c r="T1335" s="193"/>
      <c r="U1335" s="193"/>
      <c r="V1335" s="193"/>
    </row>
    <row r="1336" customFormat="false" ht="15" hidden="false" customHeight="false" outlineLevel="0" collapsed="false">
      <c r="R1336" s="193"/>
      <c r="S1336" s="193"/>
      <c r="T1336" s="193"/>
      <c r="U1336" s="193"/>
      <c r="V1336" s="193"/>
    </row>
    <row r="1337" customFormat="false" ht="15" hidden="false" customHeight="false" outlineLevel="0" collapsed="false">
      <c r="R1337" s="193"/>
      <c r="S1337" s="193"/>
      <c r="T1337" s="193"/>
      <c r="U1337" s="193"/>
      <c r="V1337" s="193"/>
    </row>
    <row r="1338" customFormat="false" ht="15" hidden="false" customHeight="false" outlineLevel="0" collapsed="false">
      <c r="R1338" s="193"/>
      <c r="S1338" s="193"/>
      <c r="T1338" s="193"/>
      <c r="U1338" s="193"/>
      <c r="V1338" s="193"/>
    </row>
    <row r="1339" customFormat="false" ht="15" hidden="false" customHeight="false" outlineLevel="0" collapsed="false">
      <c r="R1339" s="193"/>
      <c r="S1339" s="193"/>
      <c r="T1339" s="193"/>
      <c r="U1339" s="193"/>
      <c r="V1339" s="193"/>
    </row>
    <row r="1340" customFormat="false" ht="15" hidden="false" customHeight="false" outlineLevel="0" collapsed="false">
      <c r="R1340" s="193"/>
      <c r="S1340" s="193"/>
      <c r="T1340" s="193"/>
      <c r="U1340" s="193"/>
      <c r="V1340" s="193"/>
    </row>
    <row r="1341" customFormat="false" ht="15" hidden="false" customHeight="false" outlineLevel="0" collapsed="false">
      <c r="R1341" s="193"/>
      <c r="S1341" s="193"/>
      <c r="T1341" s="193"/>
      <c r="U1341" s="193"/>
      <c r="V1341" s="193"/>
    </row>
    <row r="1342" customFormat="false" ht="15" hidden="false" customHeight="false" outlineLevel="0" collapsed="false">
      <c r="R1342" s="193"/>
      <c r="S1342" s="193"/>
      <c r="T1342" s="193"/>
      <c r="U1342" s="193"/>
      <c r="V1342" s="193"/>
    </row>
    <row r="1343" customFormat="false" ht="15" hidden="false" customHeight="false" outlineLevel="0" collapsed="false">
      <c r="R1343" s="193"/>
      <c r="S1343" s="193"/>
      <c r="T1343" s="193"/>
      <c r="U1343" s="193"/>
      <c r="V1343" s="193"/>
    </row>
    <row r="1344" customFormat="false" ht="15" hidden="false" customHeight="false" outlineLevel="0" collapsed="false">
      <c r="R1344" s="193"/>
      <c r="S1344" s="193"/>
      <c r="T1344" s="193"/>
      <c r="U1344" s="193"/>
      <c r="V1344" s="193"/>
    </row>
    <row r="1345" customFormat="false" ht="15" hidden="false" customHeight="false" outlineLevel="0" collapsed="false">
      <c r="R1345" s="193"/>
      <c r="S1345" s="193"/>
      <c r="T1345" s="193"/>
      <c r="U1345" s="193"/>
      <c r="V1345" s="193"/>
    </row>
    <row r="1346" customFormat="false" ht="15" hidden="false" customHeight="false" outlineLevel="0" collapsed="false">
      <c r="R1346" s="193"/>
      <c r="S1346" s="193"/>
      <c r="T1346" s="193"/>
      <c r="U1346" s="193"/>
      <c r="V1346" s="193"/>
    </row>
    <row r="1347" customFormat="false" ht="15" hidden="false" customHeight="false" outlineLevel="0" collapsed="false">
      <c r="R1347" s="193"/>
      <c r="S1347" s="193"/>
      <c r="T1347" s="193"/>
      <c r="U1347" s="193"/>
      <c r="V1347" s="193"/>
    </row>
    <row r="1348" customFormat="false" ht="15" hidden="false" customHeight="false" outlineLevel="0" collapsed="false">
      <c r="R1348" s="193"/>
      <c r="S1348" s="193"/>
      <c r="T1348" s="193"/>
      <c r="U1348" s="193"/>
      <c r="V1348" s="193"/>
    </row>
    <row r="1349" customFormat="false" ht="15" hidden="false" customHeight="false" outlineLevel="0" collapsed="false">
      <c r="R1349" s="193"/>
      <c r="S1349" s="193"/>
      <c r="T1349" s="193"/>
      <c r="U1349" s="193"/>
      <c r="V1349" s="193"/>
    </row>
    <row r="1350" customFormat="false" ht="15" hidden="false" customHeight="false" outlineLevel="0" collapsed="false">
      <c r="R1350" s="193"/>
      <c r="S1350" s="193"/>
      <c r="T1350" s="193"/>
      <c r="U1350" s="193"/>
      <c r="V1350" s="193"/>
    </row>
    <row r="1351" customFormat="false" ht="15" hidden="false" customHeight="false" outlineLevel="0" collapsed="false">
      <c r="R1351" s="193"/>
      <c r="S1351" s="193"/>
      <c r="T1351" s="193"/>
      <c r="U1351" s="193"/>
      <c r="V1351" s="193"/>
    </row>
    <row r="1352" customFormat="false" ht="15" hidden="false" customHeight="false" outlineLevel="0" collapsed="false">
      <c r="R1352" s="193"/>
      <c r="S1352" s="193"/>
      <c r="T1352" s="193"/>
      <c r="U1352" s="193"/>
      <c r="V1352" s="193"/>
    </row>
    <row r="1353" customFormat="false" ht="15" hidden="false" customHeight="false" outlineLevel="0" collapsed="false">
      <c r="R1353" s="193"/>
      <c r="S1353" s="193"/>
      <c r="T1353" s="193"/>
      <c r="U1353" s="193"/>
      <c r="V1353" s="193"/>
    </row>
    <row r="1354" customFormat="false" ht="15" hidden="false" customHeight="false" outlineLevel="0" collapsed="false">
      <c r="R1354" s="193"/>
      <c r="S1354" s="193"/>
      <c r="T1354" s="193"/>
      <c r="U1354" s="193"/>
      <c r="V1354" s="193"/>
    </row>
    <row r="1355" customFormat="false" ht="15" hidden="false" customHeight="false" outlineLevel="0" collapsed="false">
      <c r="R1355" s="193"/>
      <c r="S1355" s="193"/>
      <c r="T1355" s="193"/>
      <c r="U1355" s="193"/>
      <c r="V1355" s="193"/>
    </row>
    <row r="1356" customFormat="false" ht="15" hidden="false" customHeight="false" outlineLevel="0" collapsed="false">
      <c r="R1356" s="193"/>
      <c r="S1356" s="193"/>
      <c r="T1356" s="193"/>
      <c r="U1356" s="193"/>
      <c r="V1356" s="193"/>
    </row>
    <row r="1357" customFormat="false" ht="15" hidden="false" customHeight="false" outlineLevel="0" collapsed="false">
      <c r="R1357" s="193"/>
      <c r="S1357" s="193"/>
      <c r="T1357" s="193"/>
      <c r="U1357" s="193"/>
      <c r="V1357" s="193"/>
    </row>
    <row r="1358" customFormat="false" ht="15" hidden="false" customHeight="false" outlineLevel="0" collapsed="false">
      <c r="R1358" s="193"/>
      <c r="S1358" s="193"/>
      <c r="T1358" s="193"/>
      <c r="U1358" s="193"/>
      <c r="V1358" s="193"/>
    </row>
    <row r="1359" customFormat="false" ht="15" hidden="false" customHeight="false" outlineLevel="0" collapsed="false">
      <c r="R1359" s="193"/>
      <c r="S1359" s="193"/>
      <c r="T1359" s="193"/>
      <c r="U1359" s="193"/>
      <c r="V1359" s="193"/>
    </row>
    <row r="1360" customFormat="false" ht="15" hidden="false" customHeight="false" outlineLevel="0" collapsed="false">
      <c r="R1360" s="193"/>
      <c r="S1360" s="193"/>
      <c r="T1360" s="193"/>
      <c r="U1360" s="193"/>
      <c r="V1360" s="193"/>
    </row>
    <row r="1361" customFormat="false" ht="15" hidden="false" customHeight="false" outlineLevel="0" collapsed="false">
      <c r="R1361" s="193"/>
      <c r="S1361" s="193"/>
      <c r="T1361" s="193"/>
      <c r="U1361" s="193"/>
      <c r="V1361" s="193"/>
    </row>
    <row r="1362" customFormat="false" ht="15" hidden="false" customHeight="false" outlineLevel="0" collapsed="false">
      <c r="R1362" s="193"/>
      <c r="S1362" s="193"/>
      <c r="T1362" s="193"/>
      <c r="U1362" s="193"/>
      <c r="V1362" s="193"/>
    </row>
    <row r="1363" customFormat="false" ht="15" hidden="false" customHeight="false" outlineLevel="0" collapsed="false">
      <c r="R1363" s="193"/>
      <c r="S1363" s="193"/>
      <c r="T1363" s="193"/>
      <c r="U1363" s="193"/>
      <c r="V1363" s="193"/>
    </row>
    <row r="1364" customFormat="false" ht="15" hidden="false" customHeight="false" outlineLevel="0" collapsed="false">
      <c r="R1364" s="193"/>
      <c r="S1364" s="193"/>
      <c r="T1364" s="193"/>
      <c r="U1364" s="193"/>
      <c r="V1364" s="193"/>
    </row>
    <row r="1365" customFormat="false" ht="15" hidden="false" customHeight="false" outlineLevel="0" collapsed="false">
      <c r="R1365" s="193"/>
      <c r="S1365" s="193"/>
      <c r="T1365" s="193"/>
      <c r="U1365" s="193"/>
      <c r="V1365" s="193"/>
    </row>
    <row r="1366" customFormat="false" ht="15" hidden="false" customHeight="false" outlineLevel="0" collapsed="false">
      <c r="R1366" s="193"/>
      <c r="S1366" s="193"/>
      <c r="T1366" s="193"/>
      <c r="U1366" s="193"/>
      <c r="V1366" s="193"/>
    </row>
    <row r="1367" customFormat="false" ht="15" hidden="false" customHeight="false" outlineLevel="0" collapsed="false">
      <c r="R1367" s="193"/>
      <c r="S1367" s="193"/>
      <c r="T1367" s="193"/>
      <c r="U1367" s="193"/>
      <c r="V1367" s="193"/>
    </row>
    <row r="1368" customFormat="false" ht="15" hidden="false" customHeight="false" outlineLevel="0" collapsed="false">
      <c r="R1368" s="193"/>
      <c r="S1368" s="193"/>
      <c r="T1368" s="193"/>
      <c r="U1368" s="193"/>
      <c r="V1368" s="193"/>
    </row>
    <row r="1369" customFormat="false" ht="15" hidden="false" customHeight="false" outlineLevel="0" collapsed="false">
      <c r="R1369" s="193"/>
      <c r="S1369" s="193"/>
      <c r="T1369" s="193"/>
      <c r="U1369" s="193"/>
      <c r="V1369" s="193"/>
    </row>
    <row r="1370" customFormat="false" ht="15" hidden="false" customHeight="false" outlineLevel="0" collapsed="false">
      <c r="R1370" s="193"/>
      <c r="S1370" s="193"/>
      <c r="T1370" s="193"/>
      <c r="U1370" s="193"/>
      <c r="V1370" s="193"/>
    </row>
    <row r="1371" customFormat="false" ht="15" hidden="false" customHeight="false" outlineLevel="0" collapsed="false">
      <c r="R1371" s="193"/>
      <c r="S1371" s="193"/>
      <c r="T1371" s="193"/>
      <c r="U1371" s="193"/>
      <c r="V1371" s="193"/>
    </row>
    <row r="1372" customFormat="false" ht="15" hidden="false" customHeight="false" outlineLevel="0" collapsed="false">
      <c r="R1372" s="193"/>
      <c r="S1372" s="193"/>
      <c r="T1372" s="193"/>
      <c r="U1372" s="193"/>
      <c r="V1372" s="193"/>
    </row>
    <row r="1373" customFormat="false" ht="15" hidden="false" customHeight="false" outlineLevel="0" collapsed="false">
      <c r="R1373" s="193"/>
      <c r="S1373" s="193"/>
      <c r="T1373" s="193"/>
      <c r="U1373" s="193"/>
      <c r="V1373" s="193"/>
    </row>
    <row r="1374" customFormat="false" ht="15" hidden="false" customHeight="false" outlineLevel="0" collapsed="false">
      <c r="R1374" s="193"/>
      <c r="S1374" s="193"/>
      <c r="T1374" s="193"/>
      <c r="U1374" s="193"/>
      <c r="V1374" s="193"/>
    </row>
    <row r="1375" customFormat="false" ht="15" hidden="false" customHeight="false" outlineLevel="0" collapsed="false">
      <c r="R1375" s="193"/>
      <c r="S1375" s="193"/>
      <c r="T1375" s="193"/>
      <c r="U1375" s="193"/>
      <c r="V1375" s="193"/>
    </row>
    <row r="1376" customFormat="false" ht="15" hidden="false" customHeight="false" outlineLevel="0" collapsed="false">
      <c r="R1376" s="193"/>
      <c r="S1376" s="193"/>
      <c r="T1376" s="193"/>
      <c r="U1376" s="193"/>
      <c r="V1376" s="193"/>
    </row>
    <row r="1377" customFormat="false" ht="15" hidden="false" customHeight="false" outlineLevel="0" collapsed="false">
      <c r="R1377" s="193"/>
      <c r="S1377" s="193"/>
      <c r="T1377" s="193"/>
      <c r="U1377" s="193"/>
      <c r="V1377" s="193"/>
    </row>
    <row r="1378" customFormat="false" ht="15" hidden="false" customHeight="false" outlineLevel="0" collapsed="false">
      <c r="R1378" s="193"/>
      <c r="S1378" s="193"/>
      <c r="T1378" s="193"/>
      <c r="U1378" s="193"/>
      <c r="V1378" s="193"/>
    </row>
    <row r="1379" customFormat="false" ht="15" hidden="false" customHeight="false" outlineLevel="0" collapsed="false">
      <c r="R1379" s="193"/>
      <c r="S1379" s="193"/>
      <c r="T1379" s="193"/>
      <c r="U1379" s="193"/>
      <c r="V1379" s="193"/>
    </row>
    <row r="1380" customFormat="false" ht="15" hidden="false" customHeight="false" outlineLevel="0" collapsed="false">
      <c r="R1380" s="193"/>
      <c r="S1380" s="193"/>
      <c r="T1380" s="193"/>
      <c r="U1380" s="193"/>
      <c r="V1380" s="193"/>
    </row>
    <row r="1381" customFormat="false" ht="15" hidden="false" customHeight="false" outlineLevel="0" collapsed="false">
      <c r="R1381" s="193"/>
      <c r="S1381" s="193"/>
      <c r="T1381" s="193"/>
      <c r="U1381" s="193"/>
      <c r="V1381" s="193"/>
    </row>
    <row r="1382" customFormat="false" ht="15" hidden="false" customHeight="false" outlineLevel="0" collapsed="false">
      <c r="R1382" s="193"/>
      <c r="S1382" s="193"/>
      <c r="T1382" s="193"/>
      <c r="U1382" s="193"/>
      <c r="V1382" s="193"/>
    </row>
    <row r="1383" customFormat="false" ht="15" hidden="false" customHeight="false" outlineLevel="0" collapsed="false">
      <c r="R1383" s="193"/>
      <c r="S1383" s="193"/>
      <c r="T1383" s="193"/>
      <c r="U1383" s="193"/>
      <c r="V1383" s="193"/>
    </row>
    <row r="1384" customFormat="false" ht="15" hidden="false" customHeight="false" outlineLevel="0" collapsed="false">
      <c r="R1384" s="193"/>
      <c r="S1384" s="193"/>
      <c r="T1384" s="193"/>
      <c r="U1384" s="193"/>
      <c r="V1384" s="193"/>
    </row>
    <row r="1385" customFormat="false" ht="15" hidden="false" customHeight="false" outlineLevel="0" collapsed="false">
      <c r="R1385" s="193"/>
      <c r="S1385" s="193"/>
      <c r="T1385" s="193"/>
      <c r="U1385" s="193"/>
      <c r="V1385" s="193"/>
    </row>
    <row r="1386" customFormat="false" ht="15" hidden="false" customHeight="false" outlineLevel="0" collapsed="false">
      <c r="R1386" s="193"/>
      <c r="S1386" s="193"/>
      <c r="T1386" s="193"/>
      <c r="U1386" s="193"/>
      <c r="V1386" s="193"/>
    </row>
    <row r="1387" customFormat="false" ht="15" hidden="false" customHeight="false" outlineLevel="0" collapsed="false">
      <c r="R1387" s="193"/>
      <c r="S1387" s="193"/>
      <c r="T1387" s="193"/>
      <c r="U1387" s="193"/>
      <c r="V1387" s="193"/>
    </row>
    <row r="1388" customFormat="false" ht="15" hidden="false" customHeight="false" outlineLevel="0" collapsed="false">
      <c r="R1388" s="193"/>
      <c r="S1388" s="193"/>
      <c r="T1388" s="193"/>
      <c r="U1388" s="193"/>
      <c r="V1388" s="193"/>
    </row>
    <row r="1389" customFormat="false" ht="15" hidden="false" customHeight="false" outlineLevel="0" collapsed="false">
      <c r="R1389" s="193"/>
      <c r="S1389" s="193"/>
      <c r="T1389" s="193"/>
      <c r="U1389" s="193"/>
      <c r="V1389" s="193"/>
    </row>
    <row r="1390" customFormat="false" ht="15" hidden="false" customHeight="false" outlineLevel="0" collapsed="false">
      <c r="R1390" s="193"/>
      <c r="S1390" s="193"/>
      <c r="T1390" s="193"/>
      <c r="U1390" s="193"/>
      <c r="V1390" s="193"/>
    </row>
    <row r="1391" customFormat="false" ht="15" hidden="false" customHeight="false" outlineLevel="0" collapsed="false">
      <c r="R1391" s="193"/>
      <c r="S1391" s="193"/>
      <c r="T1391" s="193"/>
      <c r="U1391" s="193"/>
      <c r="V1391" s="193"/>
    </row>
    <row r="1392" customFormat="false" ht="15" hidden="false" customHeight="false" outlineLevel="0" collapsed="false">
      <c r="R1392" s="193"/>
      <c r="S1392" s="193"/>
      <c r="T1392" s="193"/>
      <c r="U1392" s="193"/>
      <c r="V1392" s="193"/>
    </row>
    <row r="1393" customFormat="false" ht="15" hidden="false" customHeight="false" outlineLevel="0" collapsed="false">
      <c r="R1393" s="193"/>
      <c r="S1393" s="193"/>
      <c r="T1393" s="193"/>
      <c r="U1393" s="193"/>
      <c r="V1393" s="193"/>
    </row>
    <row r="1394" customFormat="false" ht="15" hidden="false" customHeight="false" outlineLevel="0" collapsed="false">
      <c r="R1394" s="193"/>
      <c r="S1394" s="193"/>
      <c r="T1394" s="193"/>
      <c r="U1394" s="193"/>
      <c r="V1394" s="193"/>
    </row>
    <row r="1395" customFormat="false" ht="15" hidden="false" customHeight="false" outlineLevel="0" collapsed="false">
      <c r="R1395" s="193"/>
      <c r="S1395" s="193"/>
      <c r="T1395" s="193"/>
      <c r="U1395" s="193"/>
      <c r="V1395" s="193"/>
    </row>
    <row r="1396" customFormat="false" ht="15" hidden="false" customHeight="false" outlineLevel="0" collapsed="false">
      <c r="R1396" s="193"/>
      <c r="S1396" s="193"/>
      <c r="T1396" s="193"/>
      <c r="U1396" s="193"/>
      <c r="V1396" s="193"/>
    </row>
    <row r="1397" customFormat="false" ht="15" hidden="false" customHeight="false" outlineLevel="0" collapsed="false">
      <c r="R1397" s="193"/>
      <c r="S1397" s="193"/>
      <c r="T1397" s="193"/>
      <c r="U1397" s="193"/>
      <c r="V1397" s="193"/>
    </row>
    <row r="1398" customFormat="false" ht="15" hidden="false" customHeight="false" outlineLevel="0" collapsed="false">
      <c r="R1398" s="193"/>
      <c r="S1398" s="193"/>
      <c r="T1398" s="193"/>
      <c r="U1398" s="193"/>
      <c r="V1398" s="193"/>
    </row>
    <row r="1399" customFormat="false" ht="15" hidden="false" customHeight="false" outlineLevel="0" collapsed="false">
      <c r="R1399" s="193"/>
      <c r="S1399" s="193"/>
      <c r="T1399" s="193"/>
      <c r="U1399" s="193"/>
      <c r="V1399" s="193"/>
    </row>
    <row r="1400" customFormat="false" ht="15" hidden="false" customHeight="false" outlineLevel="0" collapsed="false">
      <c r="R1400" s="193"/>
      <c r="S1400" s="193"/>
      <c r="T1400" s="193"/>
      <c r="U1400" s="193"/>
      <c r="V1400" s="193"/>
    </row>
    <row r="1401" customFormat="false" ht="15" hidden="false" customHeight="false" outlineLevel="0" collapsed="false">
      <c r="R1401" s="193"/>
      <c r="S1401" s="193"/>
      <c r="T1401" s="193"/>
      <c r="U1401" s="193"/>
      <c r="V1401" s="193"/>
    </row>
    <row r="1402" customFormat="false" ht="15" hidden="false" customHeight="false" outlineLevel="0" collapsed="false">
      <c r="R1402" s="193"/>
      <c r="S1402" s="193"/>
      <c r="T1402" s="193"/>
      <c r="U1402" s="193"/>
      <c r="V1402" s="193"/>
    </row>
    <row r="1403" customFormat="false" ht="15" hidden="false" customHeight="false" outlineLevel="0" collapsed="false">
      <c r="R1403" s="193"/>
      <c r="S1403" s="193"/>
      <c r="T1403" s="193"/>
      <c r="U1403" s="193"/>
      <c r="V1403" s="193"/>
    </row>
    <row r="1404" customFormat="false" ht="15" hidden="false" customHeight="false" outlineLevel="0" collapsed="false">
      <c r="R1404" s="193"/>
      <c r="S1404" s="193"/>
      <c r="T1404" s="193"/>
      <c r="U1404" s="193"/>
      <c r="V1404" s="193"/>
    </row>
    <row r="1405" customFormat="false" ht="15" hidden="false" customHeight="false" outlineLevel="0" collapsed="false">
      <c r="R1405" s="193"/>
      <c r="S1405" s="193"/>
      <c r="T1405" s="193"/>
      <c r="U1405" s="193"/>
      <c r="V1405" s="193"/>
    </row>
    <row r="1406" customFormat="false" ht="15" hidden="false" customHeight="false" outlineLevel="0" collapsed="false">
      <c r="R1406" s="193"/>
      <c r="S1406" s="193"/>
      <c r="T1406" s="193"/>
      <c r="U1406" s="193"/>
      <c r="V1406" s="193"/>
    </row>
    <row r="1407" customFormat="false" ht="15" hidden="false" customHeight="false" outlineLevel="0" collapsed="false">
      <c r="R1407" s="193"/>
      <c r="S1407" s="193"/>
      <c r="T1407" s="193"/>
      <c r="U1407" s="193"/>
      <c r="V1407" s="193"/>
    </row>
    <row r="1408" customFormat="false" ht="15" hidden="false" customHeight="false" outlineLevel="0" collapsed="false">
      <c r="R1408" s="193"/>
      <c r="S1408" s="193"/>
      <c r="T1408" s="193"/>
      <c r="U1408" s="193"/>
      <c r="V1408" s="193"/>
    </row>
    <row r="1409" customFormat="false" ht="15" hidden="false" customHeight="false" outlineLevel="0" collapsed="false">
      <c r="R1409" s="193"/>
      <c r="S1409" s="193"/>
      <c r="T1409" s="193"/>
      <c r="U1409" s="193"/>
      <c r="V1409" s="193"/>
    </row>
    <row r="1410" customFormat="false" ht="15" hidden="false" customHeight="false" outlineLevel="0" collapsed="false">
      <c r="R1410" s="193"/>
      <c r="S1410" s="193"/>
      <c r="T1410" s="193"/>
      <c r="U1410" s="193"/>
      <c r="V1410" s="193"/>
    </row>
    <row r="1411" customFormat="false" ht="15" hidden="false" customHeight="false" outlineLevel="0" collapsed="false">
      <c r="R1411" s="193"/>
      <c r="S1411" s="193"/>
      <c r="T1411" s="193"/>
      <c r="U1411" s="193"/>
      <c r="V1411" s="193"/>
    </row>
    <row r="1412" customFormat="false" ht="15" hidden="false" customHeight="false" outlineLevel="0" collapsed="false">
      <c r="R1412" s="193"/>
      <c r="S1412" s="193"/>
      <c r="T1412" s="193"/>
      <c r="U1412" s="193"/>
      <c r="V1412" s="193"/>
    </row>
    <row r="1413" customFormat="false" ht="15" hidden="false" customHeight="false" outlineLevel="0" collapsed="false">
      <c r="R1413" s="193"/>
      <c r="S1413" s="193"/>
      <c r="T1413" s="193"/>
      <c r="U1413" s="193"/>
      <c r="V1413" s="193"/>
    </row>
    <row r="1414" customFormat="false" ht="15" hidden="false" customHeight="false" outlineLevel="0" collapsed="false">
      <c r="R1414" s="193"/>
      <c r="S1414" s="193"/>
      <c r="T1414" s="193"/>
      <c r="U1414" s="193"/>
      <c r="V1414" s="193"/>
    </row>
    <row r="1415" customFormat="false" ht="15" hidden="false" customHeight="false" outlineLevel="0" collapsed="false">
      <c r="R1415" s="193"/>
      <c r="S1415" s="193"/>
      <c r="T1415" s="193"/>
      <c r="U1415" s="193"/>
      <c r="V1415" s="193"/>
    </row>
    <row r="1416" customFormat="false" ht="15" hidden="false" customHeight="false" outlineLevel="0" collapsed="false">
      <c r="R1416" s="193"/>
      <c r="S1416" s="193"/>
      <c r="T1416" s="193"/>
      <c r="U1416" s="193"/>
      <c r="V1416" s="193"/>
    </row>
    <row r="1417" customFormat="false" ht="15" hidden="false" customHeight="false" outlineLevel="0" collapsed="false">
      <c r="R1417" s="193"/>
      <c r="S1417" s="193"/>
      <c r="T1417" s="193"/>
      <c r="U1417" s="193"/>
      <c r="V1417" s="193"/>
    </row>
    <row r="1418" customFormat="false" ht="15" hidden="false" customHeight="false" outlineLevel="0" collapsed="false">
      <c r="R1418" s="193"/>
      <c r="S1418" s="193"/>
      <c r="T1418" s="193"/>
      <c r="U1418" s="193"/>
      <c r="V1418" s="193"/>
    </row>
    <row r="1419" customFormat="false" ht="15" hidden="false" customHeight="false" outlineLevel="0" collapsed="false">
      <c r="R1419" s="193"/>
      <c r="S1419" s="193"/>
      <c r="T1419" s="193"/>
      <c r="U1419" s="193"/>
      <c r="V1419" s="193"/>
    </row>
    <row r="1420" customFormat="false" ht="15" hidden="false" customHeight="false" outlineLevel="0" collapsed="false">
      <c r="R1420" s="193"/>
      <c r="S1420" s="193"/>
      <c r="T1420" s="193"/>
      <c r="U1420" s="193"/>
      <c r="V1420" s="193"/>
    </row>
    <row r="1421" customFormat="false" ht="15" hidden="false" customHeight="false" outlineLevel="0" collapsed="false">
      <c r="R1421" s="193"/>
      <c r="S1421" s="193"/>
      <c r="T1421" s="193"/>
      <c r="U1421" s="193"/>
      <c r="V1421" s="193"/>
    </row>
    <row r="1422" customFormat="false" ht="15" hidden="false" customHeight="false" outlineLevel="0" collapsed="false">
      <c r="R1422" s="193"/>
      <c r="S1422" s="193"/>
      <c r="T1422" s="193"/>
      <c r="U1422" s="193"/>
      <c r="V1422" s="193"/>
    </row>
    <row r="1423" customFormat="false" ht="15" hidden="false" customHeight="false" outlineLevel="0" collapsed="false">
      <c r="R1423" s="193"/>
      <c r="S1423" s="193"/>
      <c r="T1423" s="193"/>
      <c r="U1423" s="193"/>
      <c r="V1423" s="193"/>
    </row>
    <row r="1424" customFormat="false" ht="15" hidden="false" customHeight="false" outlineLevel="0" collapsed="false">
      <c r="R1424" s="193"/>
      <c r="S1424" s="193"/>
      <c r="T1424" s="193"/>
      <c r="U1424" s="193"/>
      <c r="V1424" s="193"/>
    </row>
    <row r="1425" customFormat="false" ht="15" hidden="false" customHeight="false" outlineLevel="0" collapsed="false">
      <c r="R1425" s="193"/>
      <c r="S1425" s="193"/>
      <c r="T1425" s="193"/>
      <c r="U1425" s="193"/>
      <c r="V1425" s="193"/>
    </row>
    <row r="1426" customFormat="false" ht="15" hidden="false" customHeight="false" outlineLevel="0" collapsed="false">
      <c r="R1426" s="193"/>
      <c r="S1426" s="193"/>
      <c r="T1426" s="193"/>
      <c r="U1426" s="193"/>
      <c r="V1426" s="193"/>
    </row>
    <row r="1427" customFormat="false" ht="15" hidden="false" customHeight="false" outlineLevel="0" collapsed="false">
      <c r="R1427" s="193"/>
      <c r="S1427" s="193"/>
      <c r="T1427" s="193"/>
      <c r="U1427" s="193"/>
      <c r="V1427" s="193"/>
    </row>
    <row r="1428" customFormat="false" ht="15" hidden="false" customHeight="false" outlineLevel="0" collapsed="false">
      <c r="R1428" s="193"/>
      <c r="S1428" s="193"/>
      <c r="T1428" s="193"/>
      <c r="U1428" s="193"/>
      <c r="V1428" s="193"/>
    </row>
    <row r="1429" customFormat="false" ht="15" hidden="false" customHeight="false" outlineLevel="0" collapsed="false">
      <c r="R1429" s="193"/>
      <c r="S1429" s="193"/>
      <c r="T1429" s="193"/>
      <c r="U1429" s="193"/>
      <c r="V1429" s="193"/>
    </row>
    <row r="1430" customFormat="false" ht="15" hidden="false" customHeight="false" outlineLevel="0" collapsed="false">
      <c r="R1430" s="193"/>
      <c r="S1430" s="193"/>
      <c r="T1430" s="193"/>
      <c r="U1430" s="193"/>
      <c r="V1430" s="193"/>
    </row>
    <row r="1431" customFormat="false" ht="15" hidden="false" customHeight="false" outlineLevel="0" collapsed="false">
      <c r="R1431" s="193"/>
      <c r="S1431" s="193"/>
      <c r="T1431" s="193"/>
      <c r="U1431" s="193"/>
      <c r="V1431" s="193"/>
    </row>
    <row r="1432" customFormat="false" ht="15" hidden="false" customHeight="false" outlineLevel="0" collapsed="false">
      <c r="R1432" s="193"/>
      <c r="S1432" s="193"/>
      <c r="T1432" s="193"/>
      <c r="U1432" s="193"/>
      <c r="V1432" s="193"/>
    </row>
    <row r="1433" customFormat="false" ht="15" hidden="false" customHeight="false" outlineLevel="0" collapsed="false">
      <c r="R1433" s="193"/>
      <c r="S1433" s="193"/>
      <c r="T1433" s="193"/>
      <c r="U1433" s="193"/>
      <c r="V1433" s="193"/>
    </row>
    <row r="1434" customFormat="false" ht="15" hidden="false" customHeight="false" outlineLevel="0" collapsed="false">
      <c r="R1434" s="193"/>
      <c r="S1434" s="193"/>
      <c r="T1434" s="193"/>
      <c r="U1434" s="193"/>
      <c r="V1434" s="193"/>
    </row>
    <row r="1435" customFormat="false" ht="15" hidden="false" customHeight="false" outlineLevel="0" collapsed="false">
      <c r="R1435" s="193"/>
      <c r="S1435" s="193"/>
      <c r="T1435" s="193"/>
      <c r="U1435" s="193"/>
      <c r="V1435" s="193"/>
    </row>
    <row r="1436" customFormat="false" ht="15" hidden="false" customHeight="false" outlineLevel="0" collapsed="false">
      <c r="R1436" s="193"/>
      <c r="S1436" s="193"/>
      <c r="T1436" s="193"/>
      <c r="U1436" s="193"/>
      <c r="V1436" s="193"/>
    </row>
    <row r="1437" customFormat="false" ht="15" hidden="false" customHeight="false" outlineLevel="0" collapsed="false">
      <c r="R1437" s="193"/>
      <c r="S1437" s="193"/>
      <c r="T1437" s="193"/>
      <c r="U1437" s="193"/>
      <c r="V1437" s="193"/>
    </row>
    <row r="1438" customFormat="false" ht="15" hidden="false" customHeight="false" outlineLevel="0" collapsed="false">
      <c r="R1438" s="193"/>
      <c r="S1438" s="193"/>
      <c r="T1438" s="193"/>
      <c r="U1438" s="193"/>
      <c r="V1438" s="193"/>
    </row>
    <row r="1439" customFormat="false" ht="15" hidden="false" customHeight="false" outlineLevel="0" collapsed="false">
      <c r="R1439" s="193"/>
      <c r="S1439" s="193"/>
      <c r="T1439" s="193"/>
      <c r="U1439" s="193"/>
      <c r="V1439" s="193"/>
    </row>
    <row r="1440" customFormat="false" ht="15" hidden="false" customHeight="false" outlineLevel="0" collapsed="false">
      <c r="R1440" s="193"/>
      <c r="S1440" s="193"/>
      <c r="T1440" s="193"/>
      <c r="U1440" s="193"/>
      <c r="V1440" s="193"/>
    </row>
    <row r="1441" customFormat="false" ht="15" hidden="false" customHeight="false" outlineLevel="0" collapsed="false">
      <c r="R1441" s="193"/>
      <c r="S1441" s="193"/>
      <c r="T1441" s="193"/>
      <c r="U1441" s="193"/>
      <c r="V1441" s="193"/>
    </row>
    <row r="1442" customFormat="false" ht="15" hidden="false" customHeight="false" outlineLevel="0" collapsed="false">
      <c r="R1442" s="193"/>
      <c r="S1442" s="193"/>
      <c r="T1442" s="193"/>
      <c r="U1442" s="193"/>
      <c r="V1442" s="193"/>
    </row>
  </sheetData>
  <autoFilter ref="A11:DM1187"/>
  <mergeCells count="16">
    <mergeCell ref="B1:S1"/>
    <mergeCell ref="T1:V1"/>
    <mergeCell ref="E3:J3"/>
    <mergeCell ref="B4:J4"/>
    <mergeCell ref="A7:L10"/>
    <mergeCell ref="M7:M10"/>
    <mergeCell ref="N7:N10"/>
    <mergeCell ref="O7:O10"/>
    <mergeCell ref="P7:P10"/>
    <mergeCell ref="Q7:Q10"/>
    <mergeCell ref="R7:R10"/>
    <mergeCell ref="S7:V7"/>
    <mergeCell ref="S8:S10"/>
    <mergeCell ref="T8:T10"/>
    <mergeCell ref="U8:U10"/>
    <mergeCell ref="V8:V10"/>
  </mergeCells>
  <printOptions headings="false" gridLines="false" gridLinesSet="true" horizontalCentered="false" verticalCentered="false"/>
  <pageMargins left="0.196527777777778" right="0.196527777777778" top="0.196527777777778" bottom="0.196527777777778" header="0.511811023622047" footer="0.511811023622047"/>
  <pageSetup paperSize="9" scale="45" fitToWidth="1" fitToHeight="1"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F1442"/>
  <sheetViews>
    <sheetView showFormulas="false" showGridLines="true" showRowColHeaders="true" showZeros="true" rightToLeft="false" tabSelected="false" showOutlineSymbols="true" defaultGridColor="true" view="pageBreakPreview" topLeftCell="A1" colorId="64" zoomScale="100" zoomScaleNormal="80" zoomScalePageLayoutView="100" workbookViewId="0">
      <selection pane="topLeft" activeCell="A1084" activeCellId="0" sqref="A1084"/>
    </sheetView>
  </sheetViews>
  <sheetFormatPr defaultColWidth="9.140625" defaultRowHeight="15" zeroHeight="false" outlineLevelRow="1" outlineLevelCol="0"/>
  <cols>
    <col collapsed="false" customWidth="true" hidden="false" outlineLevel="0" max="1" min="1" style="188" width="20.28"/>
    <col collapsed="false" customWidth="true" hidden="false" outlineLevel="0" max="2" min="2" style="188" width="17.57"/>
    <col collapsed="false" customWidth="true" hidden="false" outlineLevel="0" max="3" min="3" style="188" width="18.85"/>
    <col collapsed="false" customWidth="true" hidden="false" outlineLevel="0" max="4" min="4" style="188" width="16"/>
    <col collapsed="false" customWidth="true" hidden="false" outlineLevel="0" max="5" min="5" style="188" width="19"/>
    <col collapsed="false" customWidth="true" hidden="false" outlineLevel="0" max="6" min="6" style="188" width="5.43"/>
    <col collapsed="false" customWidth="true" hidden="false" outlineLevel="0" max="7" min="7" style="188" width="18.28"/>
    <col collapsed="false" customWidth="true" hidden="false" outlineLevel="0" max="8" min="8" style="188" width="15.71"/>
    <col collapsed="false" customWidth="true" hidden="false" outlineLevel="0" max="9" min="9" style="188" width="13.14"/>
    <col collapsed="false" customWidth="true" hidden="false" outlineLevel="0" max="10" min="10" style="188" width="11.43"/>
    <col collapsed="false" customWidth="true" hidden="false" outlineLevel="0" max="11" min="11" style="188" width="11.14"/>
    <col collapsed="false" customWidth="true" hidden="false" outlineLevel="0" max="12" min="12" style="188" width="11.71"/>
    <col collapsed="false" customWidth="true" hidden="false" outlineLevel="0" max="14" min="13" style="188" width="6.43"/>
    <col collapsed="false" customWidth="true" hidden="false" outlineLevel="0" max="15" min="15" style="189" width="8.14"/>
    <col collapsed="false" customWidth="true" hidden="false" outlineLevel="0" max="16" min="16" style="189" width="8.85"/>
    <col collapsed="false" customWidth="true" hidden="false" outlineLevel="0" max="17" min="17" style="189" width="8.71"/>
    <col collapsed="false" customWidth="true" hidden="false" outlineLevel="0" max="18" min="18" style="188" width="18.71"/>
    <col collapsed="false" customWidth="true" hidden="false" outlineLevel="0" max="19" min="19" style="188" width="28.28"/>
    <col collapsed="false" customWidth="true" hidden="false" outlineLevel="0" max="20" min="20" style="188" width="21.85"/>
    <col collapsed="false" customWidth="true" hidden="true" outlineLevel="0" max="21" min="21" style="188" width="16.85"/>
    <col collapsed="false" customWidth="true" hidden="false" outlineLevel="0" max="22" min="22" style="188" width="25.43"/>
    <col collapsed="false" customWidth="true" hidden="false" outlineLevel="0" max="23" min="23" style="188" width="12.14"/>
    <col collapsed="false" customWidth="true" hidden="false" outlineLevel="0" max="24" min="24" style="188" width="14.14"/>
    <col collapsed="false" customWidth="true" hidden="false" outlineLevel="0" max="25" min="25" style="188" width="13.14"/>
    <col collapsed="false" customWidth="false" hidden="false" outlineLevel="0" max="26" min="26" style="188" width="9.14"/>
    <col collapsed="false" customWidth="true" hidden="false" outlineLevel="0" max="27" min="27" style="188" width="10.71"/>
    <col collapsed="false" customWidth="true" hidden="false" outlineLevel="0" max="28" min="28" style="188" width="13.71"/>
    <col collapsed="false" customWidth="true" hidden="false" outlineLevel="0" max="29" min="29" style="303" width="14.28"/>
    <col collapsed="false" customWidth="true" hidden="false" outlineLevel="0" max="30" min="30" style="474" width="15.28"/>
    <col collapsed="false" customWidth="true" hidden="false" outlineLevel="0" max="32" min="31" style="188" width="13"/>
    <col collapsed="false" customWidth="false" hidden="false" outlineLevel="0" max="16384" min="33" style="188" width="9.14"/>
  </cols>
  <sheetData>
    <row r="1" s="475" customFormat="true" ht="31.5" hidden="false" customHeight="true" outlineLevel="0" collapsed="false">
      <c r="B1" s="476" t="s">
        <v>1052</v>
      </c>
      <c r="C1" s="476"/>
      <c r="D1" s="476"/>
      <c r="E1" s="476"/>
      <c r="F1" s="476"/>
      <c r="G1" s="476"/>
      <c r="H1" s="476"/>
      <c r="I1" s="476"/>
      <c r="J1" s="476"/>
      <c r="K1" s="476"/>
      <c r="L1" s="476"/>
      <c r="M1" s="476"/>
      <c r="N1" s="476"/>
      <c r="O1" s="476"/>
      <c r="P1" s="476"/>
      <c r="Q1" s="476"/>
      <c r="R1" s="476"/>
      <c r="S1" s="476"/>
      <c r="T1" s="477" t="s">
        <v>1400</v>
      </c>
      <c r="U1" s="477"/>
      <c r="V1" s="477"/>
      <c r="W1" s="475" t="n">
        <f aca="false">Форма!R2</f>
        <v>2026</v>
      </c>
      <c r="X1" s="475" t="s">
        <v>1054</v>
      </c>
      <c r="AC1" s="478"/>
      <c r="AD1" s="479"/>
    </row>
    <row r="2" s="475" customFormat="true" ht="15.75" hidden="false" customHeight="false" outlineLevel="0" collapsed="false">
      <c r="B2" s="480"/>
      <c r="D2" s="481"/>
      <c r="E2" s="481"/>
      <c r="F2" s="481"/>
      <c r="H2" s="482" t="str">
        <f aca="false">Форма!G57</f>
        <v>на 2026 г. первый год планового периода</v>
      </c>
      <c r="I2" s="481"/>
      <c r="J2" s="481"/>
      <c r="K2" s="481"/>
      <c r="L2" s="481"/>
      <c r="M2" s="481"/>
      <c r="N2" s="481"/>
      <c r="O2" s="483"/>
      <c r="P2" s="483"/>
      <c r="Q2" s="484"/>
      <c r="R2" s="485"/>
      <c r="S2" s="481"/>
      <c r="T2" s="486" t="s">
        <v>10</v>
      </c>
      <c r="V2" s="487" t="str">
        <f aca="false">Форма!C33</f>
        <v>«  28  »           декабря             2024 г.</v>
      </c>
      <c r="W2" s="475" t="n">
        <f aca="false">W1-1</f>
        <v>2025</v>
      </c>
      <c r="AB2" s="488"/>
      <c r="AC2" s="478"/>
      <c r="AD2" s="479"/>
    </row>
    <row r="3" s="475" customFormat="true" ht="15.75" hidden="false" customHeight="false" outlineLevel="0" collapsed="false">
      <c r="B3" s="489"/>
      <c r="C3" s="489"/>
      <c r="D3" s="486" t="s">
        <v>19</v>
      </c>
      <c r="E3" s="490" t="str">
        <f aca="false">Форма!C44</f>
        <v>Муниципальное  автономное дошкольное образовательное</v>
      </c>
      <c r="F3" s="490"/>
      <c r="G3" s="490"/>
      <c r="H3" s="490"/>
      <c r="I3" s="490"/>
      <c r="J3" s="490"/>
      <c r="K3" s="481"/>
      <c r="L3" s="481"/>
      <c r="M3" s="481"/>
      <c r="N3" s="481"/>
      <c r="O3" s="483"/>
      <c r="P3" s="483"/>
      <c r="Q3" s="484"/>
      <c r="R3" s="485"/>
      <c r="S3" s="481"/>
      <c r="T3" s="481"/>
      <c r="U3" s="486"/>
      <c r="V3" s="487"/>
      <c r="AB3" s="488"/>
      <c r="AC3" s="478"/>
      <c r="AD3" s="479"/>
    </row>
    <row r="4" s="475" customFormat="true" ht="15.75" hidden="false" customHeight="false" outlineLevel="0" collapsed="false">
      <c r="B4" s="490" t="str">
        <f aca="false">Форма!B45</f>
        <v>                                                                                           учреждение № 216 "Детский сад комбинированного вида"</v>
      </c>
      <c r="C4" s="490"/>
      <c r="D4" s="490"/>
      <c r="E4" s="490"/>
      <c r="F4" s="490"/>
      <c r="G4" s="490"/>
      <c r="H4" s="490"/>
      <c r="I4" s="490"/>
      <c r="J4" s="490"/>
      <c r="K4" s="481"/>
      <c r="L4" s="481"/>
      <c r="M4" s="481"/>
      <c r="N4" s="481"/>
      <c r="O4" s="483"/>
      <c r="P4" s="483"/>
      <c r="Q4" s="484"/>
      <c r="R4" s="485"/>
      <c r="S4" s="481"/>
      <c r="T4" s="481"/>
      <c r="U4" s="486"/>
      <c r="V4" s="487"/>
      <c r="X4" s="491"/>
      <c r="Y4" s="474"/>
      <c r="AB4" s="492"/>
      <c r="AC4" s="303"/>
      <c r="AD4" s="474"/>
    </row>
    <row r="5" s="475" customFormat="true" ht="15.75" hidden="false" customHeight="false" outlineLevel="0" collapsed="false">
      <c r="B5" s="486" t="s">
        <v>21</v>
      </c>
      <c r="C5" s="482"/>
      <c r="D5" s="481"/>
      <c r="E5" s="481"/>
      <c r="F5" s="481"/>
      <c r="G5" s="481"/>
      <c r="H5" s="481"/>
      <c r="I5" s="481"/>
      <c r="J5" s="481"/>
      <c r="K5" s="481"/>
      <c r="L5" s="481"/>
      <c r="M5" s="481"/>
      <c r="N5" s="481"/>
      <c r="O5" s="483"/>
      <c r="P5" s="483"/>
      <c r="Q5" s="484"/>
      <c r="R5" s="485"/>
      <c r="S5" s="493"/>
      <c r="T5" s="481"/>
      <c r="U5" s="481"/>
      <c r="V5" s="481"/>
      <c r="X5" s="494"/>
      <c r="Y5" s="479"/>
      <c r="AB5" s="492"/>
      <c r="AC5" s="478"/>
      <c r="AD5" s="479"/>
    </row>
    <row r="6" s="475" customFormat="true" ht="15.75" hidden="false" customHeight="false" outlineLevel="0" collapsed="false">
      <c r="B6" s="495"/>
      <c r="C6" s="481"/>
      <c r="D6" s="481"/>
      <c r="E6" s="481"/>
      <c r="F6" s="481"/>
      <c r="G6" s="481"/>
      <c r="H6" s="481"/>
      <c r="I6" s="481"/>
      <c r="J6" s="481"/>
      <c r="K6" s="481"/>
      <c r="L6" s="481"/>
      <c r="M6" s="481"/>
      <c r="N6" s="481"/>
      <c r="O6" s="483"/>
      <c r="P6" s="483"/>
      <c r="Q6" s="484"/>
      <c r="R6" s="485"/>
      <c r="S6" s="481"/>
      <c r="T6" s="481"/>
      <c r="U6" s="481"/>
      <c r="V6" s="481"/>
      <c r="X6" s="494"/>
      <c r="Y6" s="479"/>
      <c r="AB6" s="492"/>
      <c r="AC6" s="478"/>
      <c r="AD6" s="479"/>
    </row>
    <row r="7" s="489" customFormat="true" ht="15.75" hidden="false" customHeight="true" outlineLevel="0" collapsed="false">
      <c r="A7" s="496" t="s">
        <v>23</v>
      </c>
      <c r="B7" s="496"/>
      <c r="C7" s="496"/>
      <c r="D7" s="496"/>
      <c r="E7" s="496"/>
      <c r="F7" s="496"/>
      <c r="G7" s="496"/>
      <c r="H7" s="496"/>
      <c r="I7" s="496"/>
      <c r="J7" s="496"/>
      <c r="K7" s="496"/>
      <c r="L7" s="496"/>
      <c r="M7" s="497" t="s">
        <v>1055</v>
      </c>
      <c r="N7" s="497" t="s">
        <v>508</v>
      </c>
      <c r="O7" s="497" t="s">
        <v>509</v>
      </c>
      <c r="P7" s="497" t="s">
        <v>231</v>
      </c>
      <c r="Q7" s="498" t="s">
        <v>1056</v>
      </c>
      <c r="R7" s="498" t="s">
        <v>1057</v>
      </c>
      <c r="S7" s="499" t="s">
        <v>1023</v>
      </c>
      <c r="T7" s="499"/>
      <c r="U7" s="499"/>
      <c r="V7" s="499"/>
      <c r="X7" s="500"/>
      <c r="Y7" s="501"/>
      <c r="AC7" s="478"/>
      <c r="AD7" s="479"/>
    </row>
    <row r="8" customFormat="false" ht="15.75" hidden="false" customHeight="true" outlineLevel="0" collapsed="false">
      <c r="A8" s="496"/>
      <c r="B8" s="496"/>
      <c r="C8" s="496"/>
      <c r="D8" s="496"/>
      <c r="E8" s="496"/>
      <c r="F8" s="496"/>
      <c r="G8" s="496"/>
      <c r="H8" s="496"/>
      <c r="I8" s="496"/>
      <c r="J8" s="496"/>
      <c r="K8" s="496"/>
      <c r="L8" s="496"/>
      <c r="M8" s="497"/>
      <c r="N8" s="497"/>
      <c r="O8" s="497"/>
      <c r="P8" s="497"/>
      <c r="Q8" s="498"/>
      <c r="R8" s="498"/>
      <c r="S8" s="502" t="s">
        <v>1058</v>
      </c>
      <c r="T8" s="502" t="s">
        <v>1059</v>
      </c>
      <c r="U8" s="502"/>
      <c r="V8" s="502" t="s">
        <v>1060</v>
      </c>
      <c r="X8" s="503"/>
      <c r="Y8" s="190"/>
      <c r="AB8" s="196"/>
    </row>
    <row r="9" customFormat="false" ht="15.75" hidden="false" customHeight="true" outlineLevel="0" collapsed="false">
      <c r="A9" s="496"/>
      <c r="B9" s="496"/>
      <c r="C9" s="496"/>
      <c r="D9" s="496"/>
      <c r="E9" s="496"/>
      <c r="F9" s="496"/>
      <c r="G9" s="496"/>
      <c r="H9" s="496"/>
      <c r="I9" s="496"/>
      <c r="J9" s="496"/>
      <c r="K9" s="496"/>
      <c r="L9" s="496"/>
      <c r="M9" s="497"/>
      <c r="N9" s="497"/>
      <c r="O9" s="497"/>
      <c r="P9" s="497"/>
      <c r="Q9" s="498"/>
      <c r="R9" s="498"/>
      <c r="S9" s="502"/>
      <c r="T9" s="502"/>
      <c r="U9" s="502"/>
      <c r="V9" s="502"/>
      <c r="X9" s="503"/>
      <c r="Y9" s="190"/>
    </row>
    <row r="10" customFormat="false" ht="96" hidden="false" customHeight="true" outlineLevel="0" collapsed="false">
      <c r="A10" s="496"/>
      <c r="B10" s="496"/>
      <c r="C10" s="496"/>
      <c r="D10" s="496"/>
      <c r="E10" s="496"/>
      <c r="F10" s="496"/>
      <c r="G10" s="496"/>
      <c r="H10" s="496"/>
      <c r="I10" s="496"/>
      <c r="J10" s="496"/>
      <c r="K10" s="496"/>
      <c r="L10" s="496"/>
      <c r="M10" s="497"/>
      <c r="N10" s="497"/>
      <c r="O10" s="497"/>
      <c r="P10" s="497"/>
      <c r="Q10" s="498"/>
      <c r="R10" s="498"/>
      <c r="S10" s="502"/>
      <c r="T10" s="502"/>
      <c r="U10" s="502"/>
      <c r="V10" s="502"/>
      <c r="X10" s="503"/>
      <c r="Y10" s="190"/>
    </row>
    <row r="11" s="508" customFormat="true" ht="15.75" hidden="false" customHeight="true" outlineLevel="0" collapsed="false">
      <c r="A11" s="504"/>
      <c r="B11" s="505"/>
      <c r="C11" s="505"/>
      <c r="D11" s="505"/>
      <c r="E11" s="505"/>
      <c r="F11" s="505"/>
      <c r="G11" s="506" t="n">
        <v>1</v>
      </c>
      <c r="H11" s="505"/>
      <c r="I11" s="505"/>
      <c r="J11" s="505"/>
      <c r="K11" s="505"/>
      <c r="L11" s="505"/>
      <c r="M11" s="507" t="n">
        <f aca="false">G11+1</f>
        <v>2</v>
      </c>
      <c r="N11" s="507"/>
      <c r="O11" s="507" t="n">
        <f aca="false">M11+1</f>
        <v>3</v>
      </c>
      <c r="P11" s="507" t="n">
        <f aca="false">O11+1</f>
        <v>4</v>
      </c>
      <c r="Q11" s="507" t="n">
        <f aca="false">P11+1</f>
        <v>5</v>
      </c>
      <c r="R11" s="507" t="n">
        <f aca="false">Q11+1</f>
        <v>6</v>
      </c>
      <c r="S11" s="507" t="n">
        <f aca="false">R11+1</f>
        <v>7</v>
      </c>
      <c r="T11" s="507" t="n">
        <f aca="false">S11+1</f>
        <v>8</v>
      </c>
      <c r="U11" s="507" t="n">
        <f aca="false">T11+1</f>
        <v>9</v>
      </c>
      <c r="V11" s="507" t="n">
        <f aca="false">U11+1</f>
        <v>10</v>
      </c>
      <c r="AC11" s="509"/>
      <c r="AD11" s="510"/>
    </row>
    <row r="12" customFormat="false" ht="20.25" hidden="true" customHeight="true" outlineLevel="0" collapsed="false">
      <c r="A12" s="511" t="s">
        <v>1061</v>
      </c>
      <c r="B12" s="511"/>
      <c r="C12" s="511"/>
      <c r="D12" s="511"/>
      <c r="E12" s="511"/>
      <c r="F12" s="511"/>
      <c r="G12" s="511"/>
      <c r="H12" s="511"/>
      <c r="I12" s="511"/>
      <c r="J12" s="511"/>
      <c r="K12" s="511"/>
      <c r="L12" s="511"/>
      <c r="M12" s="512"/>
      <c r="N12" s="513"/>
      <c r="O12" s="514" t="n">
        <v>112</v>
      </c>
      <c r="P12" s="515" t="s">
        <v>34</v>
      </c>
      <c r="Q12" s="516"/>
      <c r="R12" s="517" t="n">
        <f aca="false">SUM(R13:R18)</f>
        <v>0</v>
      </c>
      <c r="S12" s="517" t="n">
        <f aca="false">SUM(S13:S18)</f>
        <v>0</v>
      </c>
      <c r="T12" s="517" t="n">
        <f aca="false">SUM(T13:T18)</f>
        <v>0</v>
      </c>
      <c r="U12" s="517" t="n">
        <f aca="false">SUM(U13:U18)</f>
        <v>0</v>
      </c>
      <c r="V12" s="517" t="n">
        <f aca="false">SUM(V13:V18)</f>
        <v>0</v>
      </c>
    </row>
    <row r="13" s="489" customFormat="true" ht="15.75" hidden="true" customHeight="false" outlineLevel="0" collapsed="false">
      <c r="A13" s="518" t="s">
        <v>1062</v>
      </c>
      <c r="B13" s="518"/>
      <c r="C13" s="518"/>
      <c r="D13" s="519"/>
      <c r="E13" s="520" t="s">
        <v>1063</v>
      </c>
      <c r="F13" s="520" t="s">
        <v>1064</v>
      </c>
      <c r="G13" s="521" t="n">
        <v>65</v>
      </c>
      <c r="H13" s="520" t="s">
        <v>1065</v>
      </c>
      <c r="I13" s="522"/>
      <c r="J13" s="523"/>
      <c r="K13" s="520"/>
      <c r="L13" s="518"/>
      <c r="M13" s="524"/>
      <c r="N13" s="525" t="s">
        <v>1066</v>
      </c>
      <c r="O13" s="526" t="n">
        <v>112</v>
      </c>
      <c r="P13" s="527" t="n">
        <v>266</v>
      </c>
      <c r="Q13" s="528" t="n">
        <v>12</v>
      </c>
      <c r="R13" s="529" t="n">
        <f aca="false">SUM(S13,T13,U13,V13)</f>
        <v>0</v>
      </c>
      <c r="S13" s="529"/>
      <c r="T13" s="529"/>
      <c r="U13" s="529"/>
      <c r="V13" s="529"/>
      <c r="AC13" s="478"/>
      <c r="AD13" s="479"/>
    </row>
    <row r="14" s="489" customFormat="true" ht="15.75" hidden="true" customHeight="false" outlineLevel="0" collapsed="false">
      <c r="A14" s="481" t="s">
        <v>1062</v>
      </c>
      <c r="B14" s="481"/>
      <c r="C14" s="481"/>
      <c r="D14" s="530"/>
      <c r="E14" s="522" t="s">
        <v>1063</v>
      </c>
      <c r="F14" s="522" t="s">
        <v>1064</v>
      </c>
      <c r="G14" s="531" t="n">
        <v>65</v>
      </c>
      <c r="H14" s="522" t="s">
        <v>1065</v>
      </c>
      <c r="I14" s="522"/>
      <c r="J14" s="532"/>
      <c r="K14" s="522"/>
      <c r="L14" s="481"/>
      <c r="M14" s="524"/>
      <c r="N14" s="525" t="s">
        <v>1066</v>
      </c>
      <c r="O14" s="526" t="n">
        <v>112</v>
      </c>
      <c r="P14" s="527" t="n">
        <v>266</v>
      </c>
      <c r="Q14" s="528" t="n">
        <v>12</v>
      </c>
      <c r="R14" s="529" t="n">
        <f aca="false">SUM(S14,T14,U14,V14)</f>
        <v>0</v>
      </c>
      <c r="S14" s="529"/>
      <c r="T14" s="529"/>
      <c r="U14" s="529"/>
      <c r="V14" s="529"/>
      <c r="AC14" s="478"/>
      <c r="AD14" s="479"/>
    </row>
    <row r="15" s="489" customFormat="true" ht="15.75" hidden="true" customHeight="false" outlineLevel="0" collapsed="false">
      <c r="A15" s="481" t="s">
        <v>1067</v>
      </c>
      <c r="B15" s="481"/>
      <c r="C15" s="481"/>
      <c r="D15" s="522"/>
      <c r="E15" s="522"/>
      <c r="F15" s="522"/>
      <c r="G15" s="532"/>
      <c r="H15" s="522"/>
      <c r="I15" s="522"/>
      <c r="J15" s="532"/>
      <c r="K15" s="522"/>
      <c r="L15" s="481"/>
      <c r="M15" s="524"/>
      <c r="N15" s="525"/>
      <c r="O15" s="526" t="n">
        <v>112</v>
      </c>
      <c r="P15" s="527" t="n">
        <v>226</v>
      </c>
      <c r="Q15" s="528"/>
      <c r="R15" s="529" t="n">
        <f aca="false">SUM(S15,T15,U15,V15)</f>
        <v>0</v>
      </c>
      <c r="S15" s="529"/>
      <c r="T15" s="529"/>
      <c r="U15" s="529"/>
      <c r="V15" s="529"/>
      <c r="AC15" s="478"/>
      <c r="AD15" s="479"/>
    </row>
    <row r="16" s="489" customFormat="true" ht="15.75" hidden="true" customHeight="false" outlineLevel="0" collapsed="false">
      <c r="A16" s="481" t="s">
        <v>1068</v>
      </c>
      <c r="B16" s="481"/>
      <c r="C16" s="481"/>
      <c r="D16" s="522"/>
      <c r="E16" s="522"/>
      <c r="F16" s="522"/>
      <c r="G16" s="532"/>
      <c r="H16" s="522"/>
      <c r="I16" s="522"/>
      <c r="J16" s="532"/>
      <c r="K16" s="522"/>
      <c r="L16" s="481"/>
      <c r="M16" s="524"/>
      <c r="N16" s="525"/>
      <c r="O16" s="526" t="n">
        <v>112</v>
      </c>
      <c r="P16" s="527" t="n">
        <v>266</v>
      </c>
      <c r="Q16" s="528"/>
      <c r="R16" s="529" t="n">
        <f aca="false">SUM(S16,T16,U16,V16)</f>
        <v>0</v>
      </c>
      <c r="S16" s="529"/>
      <c r="T16" s="529"/>
      <c r="U16" s="529"/>
      <c r="V16" s="529"/>
      <c r="AC16" s="478"/>
      <c r="AD16" s="479"/>
    </row>
    <row r="17" s="489" customFormat="true" ht="15.75" hidden="true" customHeight="false" outlineLevel="0" collapsed="false">
      <c r="A17" s="481" t="s">
        <v>1069</v>
      </c>
      <c r="B17" s="481"/>
      <c r="C17" s="530"/>
      <c r="D17" s="530"/>
      <c r="E17" s="530"/>
      <c r="F17" s="530"/>
      <c r="G17" s="522" t="s">
        <v>1070</v>
      </c>
      <c r="H17" s="531" t="n">
        <v>2300</v>
      </c>
      <c r="I17" s="531" t="n">
        <v>3400</v>
      </c>
      <c r="J17" s="531"/>
      <c r="K17" s="531"/>
      <c r="L17" s="522" t="s">
        <v>1065</v>
      </c>
      <c r="M17" s="533"/>
      <c r="N17" s="534" t="s">
        <v>531</v>
      </c>
      <c r="O17" s="526" t="n">
        <v>112</v>
      </c>
      <c r="P17" s="527" t="n">
        <v>226</v>
      </c>
      <c r="Q17" s="528"/>
      <c r="R17" s="529" t="n">
        <f aca="false">SUM(S17,T17,U17,V17)</f>
        <v>0</v>
      </c>
      <c r="S17" s="529" t="n">
        <f aca="false">(C17*H17)+(D17*I17)</f>
        <v>0</v>
      </c>
      <c r="T17" s="529"/>
      <c r="U17" s="529"/>
      <c r="V17" s="529"/>
      <c r="AC17" s="478"/>
      <c r="AD17" s="479"/>
    </row>
    <row r="18" s="489" customFormat="true" ht="15.75" hidden="true" customHeight="false" outlineLevel="0" collapsed="false">
      <c r="A18" s="481" t="s">
        <v>1071</v>
      </c>
      <c r="B18" s="535"/>
      <c r="C18" s="535"/>
      <c r="D18" s="535"/>
      <c r="E18" s="535"/>
      <c r="F18" s="535"/>
      <c r="G18" s="535"/>
      <c r="H18" s="536"/>
      <c r="I18" s="536"/>
      <c r="J18" s="536"/>
      <c r="K18" s="537"/>
      <c r="L18" s="536"/>
      <c r="M18" s="538"/>
      <c r="N18" s="539"/>
      <c r="O18" s="526" t="n">
        <v>112</v>
      </c>
      <c r="P18" s="527" t="n">
        <v>226</v>
      </c>
      <c r="Q18" s="528"/>
      <c r="R18" s="529" t="n">
        <f aca="false">SUM(S18,T18,U18,V18)</f>
        <v>0</v>
      </c>
      <c r="S18" s="529"/>
      <c r="T18" s="529"/>
      <c r="U18" s="529"/>
      <c r="V18" s="529"/>
      <c r="AC18" s="478"/>
      <c r="AD18" s="479"/>
    </row>
    <row r="19" customFormat="false" ht="20.25" hidden="true" customHeight="true" outlineLevel="0" collapsed="false">
      <c r="A19" s="511" t="s">
        <v>1072</v>
      </c>
      <c r="B19" s="511"/>
      <c r="C19" s="511"/>
      <c r="D19" s="511"/>
      <c r="E19" s="511"/>
      <c r="F19" s="511"/>
      <c r="G19" s="511"/>
      <c r="H19" s="511"/>
      <c r="I19" s="511"/>
      <c r="J19" s="511"/>
      <c r="K19" s="511"/>
      <c r="L19" s="511"/>
      <c r="M19" s="512"/>
      <c r="N19" s="513"/>
      <c r="O19" s="514" t="n">
        <v>113</v>
      </c>
      <c r="P19" s="515" t="s">
        <v>34</v>
      </c>
      <c r="Q19" s="516"/>
      <c r="R19" s="517" t="n">
        <f aca="false">SUM(R20:R21)</f>
        <v>0</v>
      </c>
      <c r="S19" s="517" t="n">
        <f aca="false">SUM(S20:S21)</f>
        <v>0</v>
      </c>
      <c r="T19" s="517" t="n">
        <f aca="false">SUM(T20:T21)</f>
        <v>0</v>
      </c>
      <c r="U19" s="517" t="n">
        <f aca="false">SUM(U20:U21)</f>
        <v>0</v>
      </c>
      <c r="V19" s="517" t="n">
        <f aca="false">SUM(V20:V21)</f>
        <v>0</v>
      </c>
    </row>
    <row r="20" s="489" customFormat="true" ht="15.75" hidden="true" customHeight="false" outlineLevel="1" collapsed="false">
      <c r="A20" s="481"/>
      <c r="B20" s="481"/>
      <c r="C20" s="481"/>
      <c r="D20" s="522"/>
      <c r="E20" s="522"/>
      <c r="F20" s="522"/>
      <c r="G20" s="532"/>
      <c r="H20" s="522"/>
      <c r="I20" s="522"/>
      <c r="J20" s="532"/>
      <c r="K20" s="522"/>
      <c r="L20" s="481"/>
      <c r="M20" s="524"/>
      <c r="N20" s="525"/>
      <c r="O20" s="526" t="n">
        <v>113</v>
      </c>
      <c r="P20" s="527" t="n">
        <v>226</v>
      </c>
      <c r="Q20" s="528"/>
      <c r="R20" s="529" t="n">
        <f aca="false">SUM(S20,T20,U20,V20)</f>
        <v>0</v>
      </c>
      <c r="S20" s="529"/>
      <c r="T20" s="529"/>
      <c r="U20" s="529"/>
      <c r="V20" s="529"/>
      <c r="AC20" s="478"/>
      <c r="AD20" s="479"/>
    </row>
    <row r="21" s="489" customFormat="true" ht="15.75" hidden="true" customHeight="false" outlineLevel="1" collapsed="false">
      <c r="A21" s="481"/>
      <c r="B21" s="481"/>
      <c r="C21" s="481"/>
      <c r="D21" s="522"/>
      <c r="E21" s="522"/>
      <c r="F21" s="522"/>
      <c r="G21" s="532"/>
      <c r="H21" s="522"/>
      <c r="I21" s="522"/>
      <c r="J21" s="532"/>
      <c r="K21" s="522"/>
      <c r="L21" s="481"/>
      <c r="M21" s="524"/>
      <c r="N21" s="525"/>
      <c r="O21" s="526" t="n">
        <v>113</v>
      </c>
      <c r="P21" s="527" t="n">
        <v>226</v>
      </c>
      <c r="Q21" s="528"/>
      <c r="R21" s="529" t="n">
        <f aca="false">SUM(S21,T21,U21,V21)</f>
        <v>0</v>
      </c>
      <c r="S21" s="529"/>
      <c r="T21" s="529"/>
      <c r="U21" s="529"/>
      <c r="V21" s="529"/>
      <c r="AC21" s="478"/>
      <c r="AD21" s="479"/>
    </row>
    <row r="22" customFormat="false" ht="20.25" hidden="true" customHeight="true" outlineLevel="0" collapsed="false">
      <c r="A22" s="511" t="s">
        <v>1073</v>
      </c>
      <c r="B22" s="511"/>
      <c r="C22" s="511"/>
      <c r="D22" s="511"/>
      <c r="E22" s="511"/>
      <c r="F22" s="511"/>
      <c r="G22" s="511"/>
      <c r="H22" s="511"/>
      <c r="I22" s="511"/>
      <c r="J22" s="511"/>
      <c r="K22" s="511"/>
      <c r="L22" s="511"/>
      <c r="M22" s="512"/>
      <c r="N22" s="513"/>
      <c r="O22" s="514" t="n">
        <v>243</v>
      </c>
      <c r="P22" s="515" t="s">
        <v>34</v>
      </c>
      <c r="Q22" s="516"/>
      <c r="R22" s="517" t="n">
        <f aca="false">SUM(R23:R24)</f>
        <v>0</v>
      </c>
      <c r="S22" s="517" t="n">
        <f aca="false">SUM(S23:S24)</f>
        <v>0</v>
      </c>
      <c r="T22" s="517" t="n">
        <f aca="false">SUM(T23:T24)</f>
        <v>0</v>
      </c>
      <c r="U22" s="517" t="n">
        <f aca="false">SUM(U23:U24)</f>
        <v>0</v>
      </c>
      <c r="V22" s="517" t="n">
        <f aca="false">SUM(V23:V24)</f>
        <v>0</v>
      </c>
    </row>
    <row r="23" s="489" customFormat="true" ht="15.75" hidden="true" customHeight="false" outlineLevel="1" collapsed="false">
      <c r="A23" s="481" t="s">
        <v>1074</v>
      </c>
      <c r="B23" s="481"/>
      <c r="C23" s="481"/>
      <c r="D23" s="522"/>
      <c r="E23" s="522"/>
      <c r="F23" s="522"/>
      <c r="G23" s="532"/>
      <c r="H23" s="522"/>
      <c r="I23" s="522"/>
      <c r="J23" s="532"/>
      <c r="K23" s="522"/>
      <c r="L23" s="481"/>
      <c r="M23" s="524"/>
      <c r="N23" s="525"/>
      <c r="O23" s="526" t="n">
        <v>243</v>
      </c>
      <c r="P23" s="527" t="n">
        <v>226</v>
      </c>
      <c r="Q23" s="528"/>
      <c r="R23" s="529" t="n">
        <f aca="false">SUM(S23,T23,U23,V23)</f>
        <v>0</v>
      </c>
      <c r="S23" s="529"/>
      <c r="T23" s="529"/>
      <c r="U23" s="529"/>
      <c r="V23" s="529"/>
      <c r="AC23" s="478"/>
      <c r="AD23" s="479"/>
    </row>
    <row r="24" s="489" customFormat="true" ht="15.75" hidden="true" customHeight="false" outlineLevel="1" collapsed="false">
      <c r="A24" s="481"/>
      <c r="B24" s="481"/>
      <c r="C24" s="481"/>
      <c r="D24" s="522"/>
      <c r="E24" s="522"/>
      <c r="F24" s="522"/>
      <c r="G24" s="532"/>
      <c r="H24" s="522"/>
      <c r="I24" s="522"/>
      <c r="J24" s="532"/>
      <c r="K24" s="522"/>
      <c r="L24" s="481"/>
      <c r="M24" s="524"/>
      <c r="N24" s="525"/>
      <c r="O24" s="526" t="n">
        <v>243</v>
      </c>
      <c r="P24" s="527" t="n">
        <v>226</v>
      </c>
      <c r="Q24" s="528"/>
      <c r="R24" s="529" t="n">
        <f aca="false">SUM(S24,T24,U24,V24)</f>
        <v>0</v>
      </c>
      <c r="S24" s="529"/>
      <c r="T24" s="529"/>
      <c r="U24" s="529"/>
      <c r="V24" s="529"/>
      <c r="AC24" s="478"/>
      <c r="AD24" s="479"/>
    </row>
    <row r="25" customFormat="false" ht="20.25" hidden="true" customHeight="true" outlineLevel="0" collapsed="false">
      <c r="A25" s="511" t="s">
        <v>1075</v>
      </c>
      <c r="B25" s="511"/>
      <c r="C25" s="511"/>
      <c r="D25" s="511"/>
      <c r="E25" s="511"/>
      <c r="F25" s="511"/>
      <c r="G25" s="511"/>
      <c r="H25" s="511"/>
      <c r="I25" s="511"/>
      <c r="J25" s="511"/>
      <c r="K25" s="511"/>
      <c r="L25" s="511"/>
      <c r="M25" s="512"/>
      <c r="N25" s="513"/>
      <c r="O25" s="514" t="n">
        <v>321</v>
      </c>
      <c r="P25" s="515" t="s">
        <v>34</v>
      </c>
      <c r="Q25" s="516"/>
      <c r="R25" s="517" t="n">
        <f aca="false">SUM(R26:R29)</f>
        <v>0</v>
      </c>
      <c r="S25" s="517" t="n">
        <f aca="false">SUM(S26:S29)</f>
        <v>0</v>
      </c>
      <c r="T25" s="517" t="n">
        <f aca="false">SUM(T26:T29)</f>
        <v>0</v>
      </c>
      <c r="U25" s="517" t="n">
        <f aca="false">SUM(U26:U29)</f>
        <v>0</v>
      </c>
      <c r="V25" s="517" t="n">
        <f aca="false">SUM(V26:V29)</f>
        <v>0</v>
      </c>
      <c r="W25" s="188" t="s">
        <v>1076</v>
      </c>
    </row>
    <row r="26" s="489" customFormat="true" ht="15.75" hidden="true" customHeight="false" outlineLevel="0" collapsed="false">
      <c r="A26" s="481" t="s">
        <v>1077</v>
      </c>
      <c r="B26" s="481"/>
      <c r="C26" s="481"/>
      <c r="D26" s="522"/>
      <c r="E26" s="522"/>
      <c r="F26" s="522"/>
      <c r="G26" s="532"/>
      <c r="H26" s="522"/>
      <c r="I26" s="522"/>
      <c r="J26" s="532"/>
      <c r="K26" s="522"/>
      <c r="L26" s="481"/>
      <c r="M26" s="524"/>
      <c r="N26" s="525"/>
      <c r="O26" s="526" t="n">
        <v>321</v>
      </c>
      <c r="P26" s="527" t="n">
        <v>264</v>
      </c>
      <c r="Q26" s="528"/>
      <c r="R26" s="529" t="n">
        <f aca="false">SUM(S26,T26,U26,V26)</f>
        <v>0</v>
      </c>
      <c r="S26" s="529"/>
      <c r="T26" s="529"/>
      <c r="U26" s="529"/>
      <c r="V26" s="529"/>
      <c r="AC26" s="478"/>
      <c r="AD26" s="479"/>
    </row>
    <row r="27" s="489" customFormat="true" ht="15.75" hidden="true" customHeight="false" outlineLevel="0" collapsed="false">
      <c r="A27" s="481" t="s">
        <v>1078</v>
      </c>
      <c r="B27" s="481"/>
      <c r="C27" s="481"/>
      <c r="D27" s="522"/>
      <c r="E27" s="522"/>
      <c r="F27" s="522"/>
      <c r="G27" s="540"/>
      <c r="H27" s="541" t="s">
        <v>1079</v>
      </c>
      <c r="I27" s="541" t="s">
        <v>1064</v>
      </c>
      <c r="J27" s="540"/>
      <c r="K27" s="522" t="s">
        <v>1065</v>
      </c>
      <c r="L27" s="481"/>
      <c r="M27" s="524"/>
      <c r="N27" s="525"/>
      <c r="O27" s="526" t="n">
        <v>321</v>
      </c>
      <c r="P27" s="527" t="n">
        <v>296</v>
      </c>
      <c r="Q27" s="528"/>
      <c r="R27" s="529" t="n">
        <f aca="false">SUM(S27,T27,U27,V27)</f>
        <v>0</v>
      </c>
      <c r="S27" s="529"/>
      <c r="T27" s="529"/>
      <c r="U27" s="529"/>
      <c r="V27" s="529"/>
      <c r="X27" s="542"/>
      <c r="Y27" s="543"/>
      <c r="AC27" s="478"/>
      <c r="AD27" s="479"/>
    </row>
    <row r="28" s="489" customFormat="true" ht="15.75" hidden="true" customHeight="false" outlineLevel="0" collapsed="false">
      <c r="A28" s="481" t="s">
        <v>1080</v>
      </c>
      <c r="B28" s="481"/>
      <c r="C28" s="481"/>
      <c r="D28" s="522"/>
      <c r="E28" s="522"/>
      <c r="F28" s="522"/>
      <c r="G28" s="532"/>
      <c r="H28" s="522"/>
      <c r="I28" s="522"/>
      <c r="J28" s="532"/>
      <c r="K28" s="522"/>
      <c r="L28" s="481"/>
      <c r="M28" s="524"/>
      <c r="N28" s="525"/>
      <c r="O28" s="526" t="n">
        <v>321</v>
      </c>
      <c r="P28" s="527" t="n">
        <v>264</v>
      </c>
      <c r="Q28" s="528"/>
      <c r="R28" s="529" t="n">
        <f aca="false">SUM(S28,T28,U28,V28)</f>
        <v>0</v>
      </c>
      <c r="S28" s="529"/>
      <c r="T28" s="529"/>
      <c r="U28" s="529"/>
      <c r="V28" s="529"/>
      <c r="AC28" s="478"/>
      <c r="AD28" s="479"/>
    </row>
    <row r="29" s="489" customFormat="true" ht="15.75" hidden="true" customHeight="false" outlineLevel="0" collapsed="false">
      <c r="A29" s="481" t="s">
        <v>1081</v>
      </c>
      <c r="B29" s="481"/>
      <c r="C29" s="481"/>
      <c r="D29" s="522"/>
      <c r="E29" s="522"/>
      <c r="F29" s="522"/>
      <c r="G29" s="532"/>
      <c r="H29" s="522"/>
      <c r="I29" s="522"/>
      <c r="J29" s="532"/>
      <c r="K29" s="522"/>
      <c r="L29" s="481"/>
      <c r="M29" s="524"/>
      <c r="N29" s="525"/>
      <c r="O29" s="526" t="n">
        <v>321</v>
      </c>
      <c r="P29" s="527" t="n">
        <v>266</v>
      </c>
      <c r="Q29" s="528"/>
      <c r="R29" s="529" t="n">
        <f aca="false">SUM(S29,T29,U29,V29)</f>
        <v>0</v>
      </c>
      <c r="S29" s="529"/>
      <c r="T29" s="529"/>
      <c r="U29" s="529"/>
      <c r="V29" s="529"/>
      <c r="AC29" s="478"/>
      <c r="AD29" s="479"/>
    </row>
    <row r="30" customFormat="false" ht="20.25" hidden="false" customHeight="true" outlineLevel="0" collapsed="false">
      <c r="A30" s="511" t="s">
        <v>1082</v>
      </c>
      <c r="B30" s="511"/>
      <c r="C30" s="511"/>
      <c r="D30" s="511"/>
      <c r="E30" s="511"/>
      <c r="F30" s="511"/>
      <c r="G30" s="511"/>
      <c r="H30" s="511"/>
      <c r="I30" s="511"/>
      <c r="J30" s="511"/>
      <c r="K30" s="511"/>
      <c r="L30" s="511"/>
      <c r="M30" s="512"/>
      <c r="N30" s="513"/>
      <c r="O30" s="514" t="n">
        <v>851</v>
      </c>
      <c r="P30" s="515" t="s">
        <v>34</v>
      </c>
      <c r="Q30" s="516"/>
      <c r="R30" s="517" t="n">
        <f aca="false">SUM(R31,R34)</f>
        <v>2637412.00037615</v>
      </c>
      <c r="S30" s="517" t="n">
        <f aca="false">SUM(S31,S34)</f>
        <v>2637412.00037615</v>
      </c>
      <c r="T30" s="517" t="n">
        <f aca="false">SUM(T31,T34)</f>
        <v>0</v>
      </c>
      <c r="U30" s="517" t="n">
        <f aca="false">SUM(U31,U34)</f>
        <v>0</v>
      </c>
      <c r="V30" s="517" t="n">
        <f aca="false">SUM(V31,V34)</f>
        <v>0</v>
      </c>
    </row>
    <row r="31" s="196" customFormat="true" ht="15.75" hidden="false" customHeight="false" outlineLevel="0" collapsed="false">
      <c r="A31" s="544" t="s">
        <v>1083</v>
      </c>
      <c r="B31" s="545"/>
      <c r="C31" s="545"/>
      <c r="D31" s="545"/>
      <c r="E31" s="545"/>
      <c r="F31" s="545"/>
      <c r="G31" s="545"/>
      <c r="H31" s="545"/>
      <c r="I31" s="545"/>
      <c r="J31" s="545"/>
      <c r="K31" s="545"/>
      <c r="L31" s="545"/>
      <c r="M31" s="546"/>
      <c r="N31" s="547" t="s">
        <v>624</v>
      </c>
      <c r="O31" s="548" t="n">
        <v>851</v>
      </c>
      <c r="P31" s="549" t="n">
        <v>291</v>
      </c>
      <c r="Q31" s="550"/>
      <c r="R31" s="551" t="n">
        <f aca="false">SUM(S31,T31,U31,V31)</f>
        <v>2426921.99975438</v>
      </c>
      <c r="S31" s="551" t="n">
        <f aca="false">SUM(S32:S33)</f>
        <v>2426921.99975438</v>
      </c>
      <c r="T31" s="551" t="n">
        <f aca="false">SUM(T32:T33)</f>
        <v>0</v>
      </c>
      <c r="U31" s="551" t="n">
        <f aca="false">SUM(U32:U33)</f>
        <v>0</v>
      </c>
      <c r="V31" s="551" t="n">
        <f aca="false">SUM(V32:V33)</f>
        <v>0</v>
      </c>
      <c r="W31" s="188" t="s">
        <v>1084</v>
      </c>
      <c r="AC31" s="303"/>
      <c r="AD31" s="474"/>
    </row>
    <row r="32" customFormat="false" ht="15.75" hidden="false" customHeight="false" outlineLevel="1" collapsed="false">
      <c r="A32" s="552" t="s">
        <v>1085</v>
      </c>
      <c r="B32" s="541"/>
      <c r="C32" s="541"/>
      <c r="D32" s="540" t="n">
        <v>221001353.16</v>
      </c>
      <c r="E32" s="522" t="s">
        <v>1065</v>
      </c>
      <c r="F32" s="541" t="s">
        <v>1064</v>
      </c>
      <c r="G32" s="553" t="n">
        <v>2.2</v>
      </c>
      <c r="H32" s="541" t="s">
        <v>1086</v>
      </c>
      <c r="I32" s="541"/>
      <c r="J32" s="541"/>
      <c r="K32" s="541"/>
      <c r="L32" s="541"/>
      <c r="M32" s="554"/>
      <c r="N32" s="555"/>
      <c r="O32" s="556"/>
      <c r="P32" s="557"/>
      <c r="Q32" s="550" t="n">
        <v>2</v>
      </c>
      <c r="R32" s="558" t="n">
        <f aca="false">SUM(S32,T32,U32,V32)</f>
        <v>2426921.99975438</v>
      </c>
      <c r="S32" s="558" t="n">
        <f aca="false">D32*G32%*49.915819417%</f>
        <v>2426921.99975438</v>
      </c>
      <c r="T32" s="558"/>
      <c r="U32" s="558"/>
      <c r="V32" s="558"/>
      <c r="AD32" s="479"/>
    </row>
    <row r="33" customFormat="false" ht="15.75" hidden="false" customHeight="false" outlineLevel="1" collapsed="false">
      <c r="A33" s="552" t="s">
        <v>1087</v>
      </c>
      <c r="B33" s="541"/>
      <c r="C33" s="541"/>
      <c r="D33" s="540"/>
      <c r="E33" s="522" t="s">
        <v>1065</v>
      </c>
      <c r="F33" s="541" t="s">
        <v>1064</v>
      </c>
      <c r="G33" s="553" t="n">
        <v>2.2</v>
      </c>
      <c r="H33" s="541" t="s">
        <v>1086</v>
      </c>
      <c r="I33" s="541"/>
      <c r="J33" s="541"/>
      <c r="K33" s="541"/>
      <c r="L33" s="541"/>
      <c r="M33" s="554"/>
      <c r="N33" s="555"/>
      <c r="O33" s="556"/>
      <c r="P33" s="557"/>
      <c r="Q33" s="550"/>
      <c r="R33" s="558" t="n">
        <f aca="false">SUM(S33,T33,U33,V33)</f>
        <v>0</v>
      </c>
      <c r="S33" s="558"/>
      <c r="T33" s="558"/>
      <c r="U33" s="558"/>
      <c r="V33" s="558"/>
    </row>
    <row r="34" s="196" customFormat="true" ht="15.75" hidden="false" customHeight="false" outlineLevel="0" collapsed="false">
      <c r="A34" s="559" t="s">
        <v>1088</v>
      </c>
      <c r="B34" s="560"/>
      <c r="C34" s="560"/>
      <c r="D34" s="560"/>
      <c r="E34" s="560"/>
      <c r="F34" s="560"/>
      <c r="G34" s="560"/>
      <c r="H34" s="560"/>
      <c r="I34" s="560"/>
      <c r="J34" s="560"/>
      <c r="K34" s="560"/>
      <c r="L34" s="560"/>
      <c r="M34" s="561"/>
      <c r="N34" s="562" t="s">
        <v>624</v>
      </c>
      <c r="O34" s="563" t="n">
        <v>851</v>
      </c>
      <c r="P34" s="564" t="n">
        <v>291</v>
      </c>
      <c r="Q34" s="550"/>
      <c r="R34" s="551" t="n">
        <f aca="false">SUM(S34,T34,U34,V34)</f>
        <v>210490.000621762</v>
      </c>
      <c r="S34" s="551" t="n">
        <f aca="false">SUM(S36,S38,S40)</f>
        <v>210490.000621762</v>
      </c>
      <c r="T34" s="551" t="n">
        <f aca="false">SUM(T36,T38,T40)</f>
        <v>0</v>
      </c>
      <c r="U34" s="551" t="n">
        <f aca="false">SUM(U36,U38,U40)</f>
        <v>0</v>
      </c>
      <c r="V34" s="551" t="n">
        <f aca="false">SUM(V36,V38,V40)</f>
        <v>0</v>
      </c>
      <c r="W34" s="188" t="s">
        <v>1084</v>
      </c>
      <c r="AC34" s="303"/>
      <c r="AD34" s="474"/>
    </row>
    <row r="35" s="196" customFormat="true" ht="15.75" hidden="false" customHeight="false" outlineLevel="1" collapsed="false">
      <c r="A35" s="565" t="s">
        <v>1089</v>
      </c>
      <c r="B35" s="566" t="s">
        <v>1090</v>
      </c>
      <c r="C35" s="567"/>
      <c r="D35" s="568" t="s">
        <v>1091</v>
      </c>
      <c r="E35" s="569" t="s">
        <v>1092</v>
      </c>
      <c r="F35" s="560"/>
      <c r="G35" s="567" t="n">
        <v>7690.41</v>
      </c>
      <c r="H35" s="568" t="s">
        <v>1093</v>
      </c>
      <c r="I35" s="540" t="n">
        <f aca="false">D36/G35</f>
        <v>3649.39999947987</v>
      </c>
      <c r="J35" s="568" t="s">
        <v>1065</v>
      </c>
      <c r="K35" s="560"/>
      <c r="L35" s="560"/>
      <c r="M35" s="561"/>
      <c r="N35" s="562"/>
      <c r="O35" s="563"/>
      <c r="P35" s="564"/>
      <c r="Q35" s="550"/>
      <c r="R35" s="558" t="s">
        <v>34</v>
      </c>
      <c r="S35" s="558" t="s">
        <v>34</v>
      </c>
      <c r="T35" s="558" t="s">
        <v>34</v>
      </c>
      <c r="U35" s="558" t="s">
        <v>34</v>
      </c>
      <c r="V35" s="558" t="s">
        <v>34</v>
      </c>
      <c r="W35" s="188"/>
      <c r="AC35" s="303"/>
      <c r="AD35" s="474"/>
    </row>
    <row r="36" s="196" customFormat="true" ht="15.75" hidden="false" customHeight="false" outlineLevel="1" collapsed="false">
      <c r="A36" s="570"/>
      <c r="B36" s="571"/>
      <c r="C36" s="571"/>
      <c r="D36" s="540" t="n">
        <v>28065382.25</v>
      </c>
      <c r="E36" s="522" t="s">
        <v>1065</v>
      </c>
      <c r="F36" s="541" t="s">
        <v>1064</v>
      </c>
      <c r="G36" s="553" t="n">
        <v>1.5</v>
      </c>
      <c r="H36" s="541" t="s">
        <v>1086</v>
      </c>
      <c r="I36" s="571"/>
      <c r="J36" s="560"/>
      <c r="K36" s="560"/>
      <c r="L36" s="560"/>
      <c r="M36" s="561"/>
      <c r="N36" s="562"/>
      <c r="O36" s="563"/>
      <c r="P36" s="564"/>
      <c r="Q36" s="550" t="n">
        <v>8</v>
      </c>
      <c r="R36" s="558" t="n">
        <f aca="false">SUM(S36,T36,U36,V36)</f>
        <v>210490.000621762</v>
      </c>
      <c r="S36" s="558" t="n">
        <f aca="false">D36*G36%*49.999913%</f>
        <v>210490.000621762</v>
      </c>
      <c r="T36" s="558"/>
      <c r="U36" s="558"/>
      <c r="V36" s="558"/>
      <c r="AC36" s="303"/>
      <c r="AD36" s="474"/>
    </row>
    <row r="37" s="196" customFormat="true" ht="15.75" hidden="true" customHeight="false" outlineLevel="1" collapsed="false">
      <c r="A37" s="565" t="s">
        <v>1094</v>
      </c>
      <c r="B37" s="566"/>
      <c r="C37" s="567"/>
      <c r="D37" s="568" t="s">
        <v>1091</v>
      </c>
      <c r="E37" s="569"/>
      <c r="F37" s="541"/>
      <c r="G37" s="567"/>
      <c r="H37" s="568" t="s">
        <v>1093</v>
      </c>
      <c r="I37" s="540" t="e">
        <f aca="false">D38/G37</f>
        <v>#DIV/0!</v>
      </c>
      <c r="J37" s="568" t="s">
        <v>1065</v>
      </c>
      <c r="K37" s="560"/>
      <c r="L37" s="560"/>
      <c r="M37" s="561"/>
      <c r="N37" s="562"/>
      <c r="O37" s="563"/>
      <c r="P37" s="564"/>
      <c r="Q37" s="550"/>
      <c r="R37" s="558" t="s">
        <v>34</v>
      </c>
      <c r="S37" s="558" t="s">
        <v>34</v>
      </c>
      <c r="T37" s="558" t="s">
        <v>34</v>
      </c>
      <c r="U37" s="558" t="s">
        <v>34</v>
      </c>
      <c r="V37" s="558" t="s">
        <v>34</v>
      </c>
      <c r="Y37" s="230"/>
      <c r="AC37" s="303"/>
      <c r="AD37" s="474"/>
    </row>
    <row r="38" s="196" customFormat="true" ht="15.75" hidden="true" customHeight="false" outlineLevel="1" collapsed="false">
      <c r="A38" s="570"/>
      <c r="B38" s="571"/>
      <c r="C38" s="571"/>
      <c r="D38" s="540"/>
      <c r="E38" s="522" t="s">
        <v>1065</v>
      </c>
      <c r="F38" s="541" t="s">
        <v>1064</v>
      </c>
      <c r="G38" s="553" t="n">
        <v>1.5</v>
      </c>
      <c r="H38" s="541" t="s">
        <v>1086</v>
      </c>
      <c r="I38" s="571"/>
      <c r="J38" s="560"/>
      <c r="K38" s="560"/>
      <c r="L38" s="560"/>
      <c r="M38" s="561"/>
      <c r="N38" s="562"/>
      <c r="O38" s="563"/>
      <c r="P38" s="564"/>
      <c r="Q38" s="550"/>
      <c r="R38" s="558" t="n">
        <f aca="false">SUM(S38,T38,U38,V38)</f>
        <v>0</v>
      </c>
      <c r="S38" s="558"/>
      <c r="T38" s="558"/>
      <c r="U38" s="558"/>
      <c r="V38" s="558"/>
      <c r="X38" s="230"/>
      <c r="AC38" s="303"/>
      <c r="AD38" s="474"/>
    </row>
    <row r="39" s="196" customFormat="true" ht="15.75" hidden="true" customHeight="false" outlineLevel="1" collapsed="false">
      <c r="A39" s="565" t="s">
        <v>1094</v>
      </c>
      <c r="B39" s="566"/>
      <c r="C39" s="567"/>
      <c r="D39" s="568" t="s">
        <v>1091</v>
      </c>
      <c r="E39" s="569"/>
      <c r="F39" s="541"/>
      <c r="G39" s="567"/>
      <c r="H39" s="568" t="s">
        <v>1093</v>
      </c>
      <c r="I39" s="567"/>
      <c r="J39" s="568" t="s">
        <v>1065</v>
      </c>
      <c r="K39" s="560"/>
      <c r="L39" s="560"/>
      <c r="M39" s="561"/>
      <c r="N39" s="562"/>
      <c r="O39" s="563"/>
      <c r="P39" s="564"/>
      <c r="Q39" s="550"/>
      <c r="R39" s="558" t="s">
        <v>34</v>
      </c>
      <c r="S39" s="558" t="s">
        <v>34</v>
      </c>
      <c r="T39" s="558" t="s">
        <v>34</v>
      </c>
      <c r="U39" s="558" t="s">
        <v>34</v>
      </c>
      <c r="V39" s="558" t="s">
        <v>34</v>
      </c>
      <c r="AC39" s="303"/>
      <c r="AD39" s="474"/>
    </row>
    <row r="40" s="196" customFormat="true" ht="15.75" hidden="true" customHeight="false" outlineLevel="1" collapsed="false">
      <c r="A40" s="572"/>
      <c r="B40" s="573"/>
      <c r="C40" s="573"/>
      <c r="D40" s="574" t="n">
        <f aca="false">ROUND(G39*I39,0)</f>
        <v>0</v>
      </c>
      <c r="E40" s="536" t="s">
        <v>1065</v>
      </c>
      <c r="F40" s="575" t="s">
        <v>1064</v>
      </c>
      <c r="G40" s="576"/>
      <c r="H40" s="575" t="s">
        <v>1086</v>
      </c>
      <c r="I40" s="573"/>
      <c r="J40" s="573"/>
      <c r="K40" s="573"/>
      <c r="L40" s="573"/>
      <c r="M40" s="577"/>
      <c r="N40" s="578"/>
      <c r="O40" s="579"/>
      <c r="P40" s="580"/>
      <c r="Q40" s="550"/>
      <c r="R40" s="558" t="n">
        <f aca="false">SUM(S40,T40,U40,V40)</f>
        <v>0</v>
      </c>
      <c r="S40" s="558"/>
      <c r="T40" s="558"/>
      <c r="U40" s="558"/>
      <c r="V40" s="558"/>
      <c r="X40" s="230"/>
      <c r="AC40" s="303"/>
      <c r="AD40" s="474"/>
    </row>
    <row r="41" customFormat="false" ht="20.25" hidden="true" customHeight="true" outlineLevel="0" collapsed="false">
      <c r="A41" s="511" t="s">
        <v>1095</v>
      </c>
      <c r="B41" s="511"/>
      <c r="C41" s="511"/>
      <c r="D41" s="511"/>
      <c r="E41" s="511"/>
      <c r="F41" s="511"/>
      <c r="G41" s="511"/>
      <c r="H41" s="511"/>
      <c r="I41" s="511"/>
      <c r="J41" s="511"/>
      <c r="K41" s="511"/>
      <c r="L41" s="511"/>
      <c r="M41" s="512"/>
      <c r="N41" s="513"/>
      <c r="O41" s="514" t="n">
        <v>852</v>
      </c>
      <c r="P41" s="515" t="s">
        <v>34</v>
      </c>
      <c r="Q41" s="516"/>
      <c r="R41" s="517" t="n">
        <f aca="false">SUM(R42:R46)</f>
        <v>0</v>
      </c>
      <c r="S41" s="517" t="n">
        <f aca="false">SUM(S42:S46)</f>
        <v>0</v>
      </c>
      <c r="T41" s="517" t="n">
        <f aca="false">SUM(T42:T46)</f>
        <v>0</v>
      </c>
      <c r="U41" s="517" t="n">
        <f aca="false">SUM(U42:U46)</f>
        <v>0</v>
      </c>
      <c r="V41" s="517" t="n">
        <f aca="false">SUM(V42:V46)</f>
        <v>0</v>
      </c>
    </row>
    <row r="42" s="196" customFormat="true" ht="15.75" hidden="true" customHeight="false" outlineLevel="0" collapsed="false">
      <c r="A42" s="559" t="s">
        <v>1096</v>
      </c>
      <c r="B42" s="560"/>
      <c r="C42" s="560"/>
      <c r="D42" s="560"/>
      <c r="E42" s="560"/>
      <c r="F42" s="560"/>
      <c r="G42" s="560"/>
      <c r="H42" s="560"/>
      <c r="I42" s="560"/>
      <c r="J42" s="560"/>
      <c r="K42" s="560"/>
      <c r="L42" s="560"/>
      <c r="M42" s="561"/>
      <c r="N42" s="562" t="s">
        <v>617</v>
      </c>
      <c r="O42" s="563" t="n">
        <v>852</v>
      </c>
      <c r="P42" s="564" t="n">
        <v>291</v>
      </c>
      <c r="Q42" s="550"/>
      <c r="R42" s="551" t="n">
        <f aca="false">SUM(S42,T42,U42,V42)</f>
        <v>0</v>
      </c>
      <c r="S42" s="551"/>
      <c r="T42" s="551"/>
      <c r="U42" s="551"/>
      <c r="V42" s="551"/>
      <c r="AC42" s="303"/>
      <c r="AD42" s="474"/>
    </row>
    <row r="43" s="196" customFormat="true" ht="15.75" hidden="true" customHeight="false" outlineLevel="0" collapsed="false">
      <c r="A43" s="559" t="s">
        <v>1097</v>
      </c>
      <c r="B43" s="560"/>
      <c r="C43" s="560"/>
      <c r="D43" s="560"/>
      <c r="E43" s="560"/>
      <c r="F43" s="560"/>
      <c r="G43" s="560"/>
      <c r="H43" s="560"/>
      <c r="I43" s="560"/>
      <c r="J43" s="560"/>
      <c r="K43" s="560"/>
      <c r="L43" s="560"/>
      <c r="M43" s="561"/>
      <c r="N43" s="562"/>
      <c r="O43" s="563" t="n">
        <v>852</v>
      </c>
      <c r="P43" s="564" t="n">
        <v>291</v>
      </c>
      <c r="Q43" s="550"/>
      <c r="R43" s="551" t="n">
        <f aca="false">SUM(S43,T43,U43,V43)</f>
        <v>0</v>
      </c>
      <c r="S43" s="551"/>
      <c r="T43" s="551"/>
      <c r="U43" s="551"/>
      <c r="V43" s="551"/>
      <c r="AC43" s="303"/>
      <c r="AD43" s="474"/>
    </row>
    <row r="44" s="196" customFormat="true" ht="15.75" hidden="true" customHeight="false" outlineLevel="0" collapsed="false">
      <c r="A44" s="559" t="s">
        <v>1098</v>
      </c>
      <c r="B44" s="560"/>
      <c r="C44" s="560"/>
      <c r="D44" s="560"/>
      <c r="E44" s="560"/>
      <c r="F44" s="560"/>
      <c r="G44" s="560"/>
      <c r="H44" s="560"/>
      <c r="I44" s="560"/>
      <c r="J44" s="560"/>
      <c r="K44" s="560"/>
      <c r="L44" s="560"/>
      <c r="M44" s="561"/>
      <c r="N44" s="562"/>
      <c r="O44" s="563" t="n">
        <v>852</v>
      </c>
      <c r="P44" s="564" t="n">
        <v>291</v>
      </c>
      <c r="Q44" s="550"/>
      <c r="R44" s="551" t="n">
        <f aca="false">SUM(S44,T44,U44,V44)</f>
        <v>0</v>
      </c>
      <c r="S44" s="551"/>
      <c r="T44" s="551"/>
      <c r="U44" s="551"/>
      <c r="V44" s="551"/>
      <c r="AC44" s="303"/>
      <c r="AD44" s="474"/>
    </row>
    <row r="45" s="196" customFormat="true" ht="15.75" hidden="true" customHeight="false" outlineLevel="0" collapsed="false">
      <c r="A45" s="559" t="s">
        <v>1099</v>
      </c>
      <c r="B45" s="560"/>
      <c r="C45" s="560"/>
      <c r="D45" s="560"/>
      <c r="E45" s="560"/>
      <c r="F45" s="560"/>
      <c r="G45" s="560"/>
      <c r="H45" s="560"/>
      <c r="I45" s="560"/>
      <c r="J45" s="560"/>
      <c r="K45" s="560"/>
      <c r="L45" s="560"/>
      <c r="M45" s="561"/>
      <c r="N45" s="562"/>
      <c r="O45" s="563" t="n">
        <v>852</v>
      </c>
      <c r="P45" s="564" t="n">
        <v>291</v>
      </c>
      <c r="Q45" s="550"/>
      <c r="R45" s="551" t="n">
        <f aca="false">SUM(S45,T45,U45,V45)</f>
        <v>0</v>
      </c>
      <c r="S45" s="551"/>
      <c r="T45" s="551"/>
      <c r="U45" s="551"/>
      <c r="V45" s="551"/>
      <c r="AC45" s="303"/>
      <c r="AD45" s="474"/>
    </row>
    <row r="46" s="196" customFormat="true" ht="15.75" hidden="true" customHeight="false" outlineLevel="0" collapsed="false">
      <c r="A46" s="559" t="s">
        <v>1100</v>
      </c>
      <c r="B46" s="560"/>
      <c r="C46" s="560"/>
      <c r="D46" s="560"/>
      <c r="E46" s="560"/>
      <c r="F46" s="560"/>
      <c r="G46" s="560"/>
      <c r="H46" s="560"/>
      <c r="I46" s="560"/>
      <c r="J46" s="560"/>
      <c r="K46" s="560"/>
      <c r="L46" s="560"/>
      <c r="M46" s="561"/>
      <c r="N46" s="562"/>
      <c r="O46" s="563" t="n">
        <v>852</v>
      </c>
      <c r="P46" s="564" t="n">
        <v>291</v>
      </c>
      <c r="Q46" s="550"/>
      <c r="R46" s="551" t="n">
        <f aca="false">SUM(S46,T46,U46,V46)</f>
        <v>0</v>
      </c>
      <c r="S46" s="551" t="n">
        <f aca="false">SUM(S48,S50,S56,S52,S54)</f>
        <v>0</v>
      </c>
      <c r="T46" s="551" t="n">
        <f aca="false">SUM(T48,T50,T56,T52,T54)</f>
        <v>0</v>
      </c>
      <c r="U46" s="551" t="n">
        <f aca="false">SUM(U48,U50,U56,U52,U54)</f>
        <v>0</v>
      </c>
      <c r="V46" s="551" t="n">
        <f aca="false">SUM(V48,V50,V56,V52,V54)</f>
        <v>0</v>
      </c>
      <c r="W46" s="188" t="s">
        <v>1084</v>
      </c>
      <c r="AC46" s="303"/>
      <c r="AD46" s="474"/>
    </row>
    <row r="47" customFormat="false" ht="15.75" hidden="true" customHeight="false" outlineLevel="1" collapsed="false">
      <c r="A47" s="581"/>
      <c r="B47" s="582" t="s">
        <v>1101</v>
      </c>
      <c r="C47" s="567"/>
      <c r="D47" s="568" t="s">
        <v>1102</v>
      </c>
      <c r="E47" s="567" t="s">
        <v>1103</v>
      </c>
      <c r="F47" s="568"/>
      <c r="G47" s="583" t="s">
        <v>1104</v>
      </c>
      <c r="H47" s="567"/>
      <c r="I47" s="567" t="n">
        <v>12</v>
      </c>
      <c r="J47" s="190" t="s">
        <v>1105</v>
      </c>
      <c r="K47" s="190"/>
      <c r="L47" s="541"/>
      <c r="M47" s="554"/>
      <c r="N47" s="555"/>
      <c r="O47" s="556"/>
      <c r="P47" s="557"/>
      <c r="Q47" s="550"/>
      <c r="R47" s="558" t="s">
        <v>34</v>
      </c>
      <c r="S47" s="558" t="s">
        <v>34</v>
      </c>
      <c r="T47" s="558" t="s">
        <v>34</v>
      </c>
      <c r="U47" s="558" t="s">
        <v>34</v>
      </c>
      <c r="V47" s="558" t="s">
        <v>34</v>
      </c>
    </row>
    <row r="48" s="196" customFormat="true" ht="15.75" hidden="true" customHeight="false" outlineLevel="1" collapsed="false">
      <c r="A48" s="559"/>
      <c r="B48" s="228"/>
      <c r="C48" s="584" t="s">
        <v>1106</v>
      </c>
      <c r="D48" s="567"/>
      <c r="E48" s="560" t="s">
        <v>1107</v>
      </c>
      <c r="F48" s="541" t="s">
        <v>1064</v>
      </c>
      <c r="G48" s="553" t="n">
        <v>5.5</v>
      </c>
      <c r="H48" s="541" t="s">
        <v>1086</v>
      </c>
      <c r="I48" s="540" t="n">
        <f aca="false">12/I47</f>
        <v>1</v>
      </c>
      <c r="J48" s="541" t="s">
        <v>1108</v>
      </c>
      <c r="K48" s="560"/>
      <c r="L48" s="560"/>
      <c r="M48" s="561"/>
      <c r="N48" s="562"/>
      <c r="O48" s="563"/>
      <c r="P48" s="564"/>
      <c r="Q48" s="550" t="n">
        <v>4</v>
      </c>
      <c r="R48" s="558" t="n">
        <f aca="false">SUM(S48,T48,U48,V48)</f>
        <v>0</v>
      </c>
      <c r="S48" s="558"/>
      <c r="T48" s="558"/>
      <c r="U48" s="558"/>
      <c r="V48" s="558"/>
      <c r="AC48" s="303"/>
      <c r="AD48" s="474"/>
    </row>
    <row r="49" customFormat="false" ht="15.75" hidden="true" customHeight="false" outlineLevel="1" collapsed="false">
      <c r="A49" s="581"/>
      <c r="B49" s="582" t="s">
        <v>1101</v>
      </c>
      <c r="C49" s="567"/>
      <c r="D49" s="568" t="s">
        <v>1102</v>
      </c>
      <c r="E49" s="567" t="s">
        <v>1109</v>
      </c>
      <c r="F49" s="568"/>
      <c r="G49" s="583" t="s">
        <v>1104</v>
      </c>
      <c r="H49" s="567"/>
      <c r="I49" s="567" t="n">
        <v>12</v>
      </c>
      <c r="J49" s="190" t="s">
        <v>1105</v>
      </c>
      <c r="K49" s="190"/>
      <c r="L49" s="541"/>
      <c r="M49" s="554"/>
      <c r="N49" s="555"/>
      <c r="O49" s="556"/>
      <c r="P49" s="557"/>
      <c r="Q49" s="550"/>
      <c r="R49" s="558" t="s">
        <v>34</v>
      </c>
      <c r="S49" s="558" t="s">
        <v>34</v>
      </c>
      <c r="T49" s="558" t="s">
        <v>34</v>
      </c>
      <c r="U49" s="558" t="s">
        <v>34</v>
      </c>
      <c r="V49" s="558" t="s">
        <v>34</v>
      </c>
    </row>
    <row r="50" s="196" customFormat="true" ht="15.75" hidden="true" customHeight="false" outlineLevel="1" collapsed="false">
      <c r="A50" s="559"/>
      <c r="B50" s="228"/>
      <c r="C50" s="584" t="s">
        <v>1106</v>
      </c>
      <c r="D50" s="567"/>
      <c r="E50" s="560" t="s">
        <v>1107</v>
      </c>
      <c r="F50" s="541" t="s">
        <v>1064</v>
      </c>
      <c r="G50" s="553" t="n">
        <v>14</v>
      </c>
      <c r="H50" s="541" t="s">
        <v>1086</v>
      </c>
      <c r="I50" s="540" t="n">
        <f aca="false">12/I49</f>
        <v>1</v>
      </c>
      <c r="J50" s="541" t="s">
        <v>1108</v>
      </c>
      <c r="K50" s="560"/>
      <c r="L50" s="560"/>
      <c r="M50" s="561"/>
      <c r="N50" s="562"/>
      <c r="O50" s="563"/>
      <c r="P50" s="564"/>
      <c r="Q50" s="550" t="n">
        <v>4</v>
      </c>
      <c r="R50" s="558" t="n">
        <f aca="false">SUM(S50,T50,U50,V50)</f>
        <v>0</v>
      </c>
      <c r="S50" s="558"/>
      <c r="T50" s="558"/>
      <c r="U50" s="558"/>
      <c r="V50" s="558"/>
      <c r="AC50" s="303"/>
      <c r="AD50" s="474"/>
    </row>
    <row r="51" customFormat="false" ht="15.75" hidden="true" customHeight="false" outlineLevel="1" collapsed="false">
      <c r="A51" s="581"/>
      <c r="B51" s="582" t="s">
        <v>1101</v>
      </c>
      <c r="C51" s="567"/>
      <c r="D51" s="568" t="s">
        <v>1102</v>
      </c>
      <c r="E51" s="567" t="s">
        <v>1109</v>
      </c>
      <c r="F51" s="568"/>
      <c r="G51" s="583" t="s">
        <v>1104</v>
      </c>
      <c r="H51" s="567"/>
      <c r="I51" s="567" t="n">
        <v>12</v>
      </c>
      <c r="J51" s="190" t="s">
        <v>1105</v>
      </c>
      <c r="K51" s="190"/>
      <c r="L51" s="541"/>
      <c r="M51" s="554"/>
      <c r="N51" s="555"/>
      <c r="O51" s="556"/>
      <c r="P51" s="557"/>
      <c r="Q51" s="550"/>
      <c r="R51" s="558" t="s">
        <v>34</v>
      </c>
      <c r="S51" s="558" t="s">
        <v>34</v>
      </c>
      <c r="T51" s="558" t="s">
        <v>34</v>
      </c>
      <c r="U51" s="558" t="s">
        <v>34</v>
      </c>
      <c r="V51" s="558" t="s">
        <v>34</v>
      </c>
    </row>
    <row r="52" s="196" customFormat="true" ht="15.75" hidden="true" customHeight="false" outlineLevel="1" collapsed="false">
      <c r="A52" s="559"/>
      <c r="B52" s="228"/>
      <c r="C52" s="584" t="s">
        <v>1106</v>
      </c>
      <c r="D52" s="567"/>
      <c r="E52" s="560" t="s">
        <v>1107</v>
      </c>
      <c r="F52" s="541" t="s">
        <v>1064</v>
      </c>
      <c r="G52" s="553" t="n">
        <v>14</v>
      </c>
      <c r="H52" s="541" t="s">
        <v>1086</v>
      </c>
      <c r="I52" s="540" t="n">
        <f aca="false">12/I51</f>
        <v>1</v>
      </c>
      <c r="J52" s="541" t="s">
        <v>1108</v>
      </c>
      <c r="K52" s="560"/>
      <c r="L52" s="560"/>
      <c r="M52" s="561"/>
      <c r="N52" s="562"/>
      <c r="O52" s="563"/>
      <c r="P52" s="564"/>
      <c r="Q52" s="550" t="n">
        <v>4</v>
      </c>
      <c r="R52" s="558" t="n">
        <f aca="false">SUM(S52,T52,U52,V52)</f>
        <v>0</v>
      </c>
      <c r="S52" s="558"/>
      <c r="T52" s="558"/>
      <c r="U52" s="558"/>
      <c r="V52" s="558"/>
      <c r="AC52" s="303"/>
      <c r="AD52" s="474"/>
    </row>
    <row r="53" customFormat="false" ht="15.75" hidden="true" customHeight="false" outlineLevel="1" collapsed="false">
      <c r="A53" s="581"/>
      <c r="B53" s="582" t="s">
        <v>1101</v>
      </c>
      <c r="C53" s="567"/>
      <c r="D53" s="568" t="s">
        <v>1102</v>
      </c>
      <c r="E53" s="567" t="s">
        <v>1109</v>
      </c>
      <c r="F53" s="568"/>
      <c r="G53" s="583" t="s">
        <v>1104</v>
      </c>
      <c r="H53" s="567"/>
      <c r="I53" s="567" t="n">
        <v>12</v>
      </c>
      <c r="J53" s="190" t="s">
        <v>1105</v>
      </c>
      <c r="K53" s="190"/>
      <c r="L53" s="541"/>
      <c r="M53" s="554"/>
      <c r="N53" s="555"/>
      <c r="O53" s="556"/>
      <c r="P53" s="557"/>
      <c r="Q53" s="550"/>
      <c r="R53" s="558" t="s">
        <v>34</v>
      </c>
      <c r="S53" s="558" t="s">
        <v>34</v>
      </c>
      <c r="T53" s="558" t="s">
        <v>34</v>
      </c>
      <c r="U53" s="558" t="s">
        <v>34</v>
      </c>
      <c r="V53" s="558" t="s">
        <v>34</v>
      </c>
    </row>
    <row r="54" s="196" customFormat="true" ht="15.75" hidden="true" customHeight="false" outlineLevel="1" collapsed="false">
      <c r="A54" s="559"/>
      <c r="B54" s="228"/>
      <c r="C54" s="584" t="s">
        <v>1106</v>
      </c>
      <c r="D54" s="567"/>
      <c r="E54" s="560" t="s">
        <v>1107</v>
      </c>
      <c r="F54" s="541" t="s">
        <v>1064</v>
      </c>
      <c r="G54" s="553" t="n">
        <v>14</v>
      </c>
      <c r="H54" s="541" t="s">
        <v>1086</v>
      </c>
      <c r="I54" s="540" t="n">
        <f aca="false">12/I53</f>
        <v>1</v>
      </c>
      <c r="J54" s="541" t="s">
        <v>1108</v>
      </c>
      <c r="K54" s="560"/>
      <c r="L54" s="560"/>
      <c r="M54" s="561"/>
      <c r="N54" s="562"/>
      <c r="O54" s="563"/>
      <c r="P54" s="564"/>
      <c r="Q54" s="550" t="n">
        <v>4</v>
      </c>
      <c r="R54" s="558" t="n">
        <f aca="false">SUM(S54,T54,U54,V54)</f>
        <v>0</v>
      </c>
      <c r="S54" s="558"/>
      <c r="T54" s="558"/>
      <c r="U54" s="558"/>
      <c r="V54" s="558"/>
      <c r="AC54" s="303"/>
      <c r="AD54" s="474"/>
    </row>
    <row r="55" customFormat="false" ht="15.75" hidden="true" customHeight="false" outlineLevel="1" collapsed="false">
      <c r="A55" s="581"/>
      <c r="B55" s="582" t="s">
        <v>1101</v>
      </c>
      <c r="C55" s="567"/>
      <c r="D55" s="568" t="s">
        <v>1102</v>
      </c>
      <c r="E55" s="567" t="s">
        <v>1109</v>
      </c>
      <c r="F55" s="568"/>
      <c r="G55" s="583" t="s">
        <v>1104</v>
      </c>
      <c r="H55" s="567"/>
      <c r="I55" s="567" t="n">
        <v>12</v>
      </c>
      <c r="J55" s="190" t="s">
        <v>1105</v>
      </c>
      <c r="K55" s="190"/>
      <c r="L55" s="541"/>
      <c r="M55" s="554"/>
      <c r="N55" s="555"/>
      <c r="O55" s="556"/>
      <c r="P55" s="557"/>
      <c r="Q55" s="550"/>
      <c r="R55" s="558" t="s">
        <v>34</v>
      </c>
      <c r="S55" s="558" t="s">
        <v>34</v>
      </c>
      <c r="T55" s="558" t="s">
        <v>34</v>
      </c>
      <c r="U55" s="558" t="s">
        <v>34</v>
      </c>
      <c r="V55" s="558" t="s">
        <v>34</v>
      </c>
    </row>
    <row r="56" s="196" customFormat="true" ht="15.75" hidden="true" customHeight="false" outlineLevel="1" collapsed="false">
      <c r="A56" s="559"/>
      <c r="B56" s="228"/>
      <c r="C56" s="584" t="s">
        <v>1106</v>
      </c>
      <c r="D56" s="567"/>
      <c r="E56" s="560" t="s">
        <v>1107</v>
      </c>
      <c r="F56" s="541" t="s">
        <v>1064</v>
      </c>
      <c r="G56" s="553" t="n">
        <v>5.5</v>
      </c>
      <c r="H56" s="541" t="s">
        <v>1086</v>
      </c>
      <c r="I56" s="540" t="n">
        <f aca="false">12/I55</f>
        <v>1</v>
      </c>
      <c r="J56" s="541" t="s">
        <v>1108</v>
      </c>
      <c r="K56" s="560"/>
      <c r="L56" s="560"/>
      <c r="M56" s="561"/>
      <c r="N56" s="562"/>
      <c r="O56" s="563"/>
      <c r="P56" s="564"/>
      <c r="Q56" s="550" t="n">
        <v>4</v>
      </c>
      <c r="R56" s="558" t="n">
        <f aca="false">SUM(S56,T56,U56,V56)</f>
        <v>0</v>
      </c>
      <c r="S56" s="558"/>
      <c r="T56" s="558"/>
      <c r="U56" s="558"/>
      <c r="V56" s="558"/>
      <c r="AC56" s="303"/>
      <c r="AD56" s="474"/>
    </row>
    <row r="57" s="196" customFormat="true" ht="20.25" hidden="false" customHeight="false" outlineLevel="0" collapsed="false">
      <c r="A57" s="585" t="s">
        <v>1110</v>
      </c>
      <c r="B57" s="586"/>
      <c r="C57" s="586"/>
      <c r="D57" s="586"/>
      <c r="E57" s="586"/>
      <c r="F57" s="586"/>
      <c r="G57" s="586"/>
      <c r="H57" s="586"/>
      <c r="I57" s="586"/>
      <c r="J57" s="586"/>
      <c r="K57" s="586"/>
      <c r="L57" s="586"/>
      <c r="M57" s="587"/>
      <c r="N57" s="588"/>
      <c r="O57" s="589" t="n">
        <v>247</v>
      </c>
      <c r="P57" s="590"/>
      <c r="Q57" s="591"/>
      <c r="R57" s="517" t="n">
        <f aca="false">SUM(R79,R58)</f>
        <v>2257368.9901971</v>
      </c>
      <c r="S57" s="517" t="n">
        <f aca="false">SUM(S79,S58)</f>
        <v>1931449.98746</v>
      </c>
      <c r="T57" s="517" t="n">
        <f aca="false">SUM(T79,T58)</f>
        <v>0</v>
      </c>
      <c r="U57" s="517" t="n">
        <f aca="false">SUM(U79,U58)</f>
        <v>0</v>
      </c>
      <c r="V57" s="517" t="n">
        <f aca="false">SUM(V79,V58)</f>
        <v>325919.0027371</v>
      </c>
      <c r="X57" s="542"/>
      <c r="Y57" s="543"/>
      <c r="AC57" s="228"/>
      <c r="AD57" s="228"/>
    </row>
    <row r="58" s="196" customFormat="true" ht="15.75" hidden="false" customHeight="false" outlineLevel="0" collapsed="false">
      <c r="A58" s="570" t="s">
        <v>1111</v>
      </c>
      <c r="B58" s="571"/>
      <c r="C58" s="571"/>
      <c r="D58" s="571"/>
      <c r="E58" s="592"/>
      <c r="F58" s="481"/>
      <c r="G58" s="481"/>
      <c r="H58" s="481"/>
      <c r="I58" s="190"/>
      <c r="J58" s="593"/>
      <c r="K58" s="481"/>
      <c r="L58" s="592"/>
      <c r="M58" s="594"/>
      <c r="N58" s="595" t="s">
        <v>1112</v>
      </c>
      <c r="O58" s="596" t="s">
        <v>547</v>
      </c>
      <c r="P58" s="597" t="n">
        <v>223</v>
      </c>
      <c r="Q58" s="598"/>
      <c r="R58" s="599" t="n">
        <f aca="false">SUM(R59,R74,R64,R69)</f>
        <v>1398591.99396</v>
      </c>
      <c r="S58" s="599" t="n">
        <f aca="false">SUM(S59,S74,S64,S69)</f>
        <v>1152257.99096</v>
      </c>
      <c r="T58" s="599" t="n">
        <f aca="false">SUM(T59,T74,T64,T69)</f>
        <v>0</v>
      </c>
      <c r="U58" s="599" t="n">
        <f aca="false">SUM(U59,U74,U64,U69)</f>
        <v>0</v>
      </c>
      <c r="V58" s="599" t="n">
        <f aca="false">SUM(V59,V74,V64,V69)</f>
        <v>246334.003</v>
      </c>
      <c r="W58" s="188" t="s">
        <v>1113</v>
      </c>
      <c r="AC58" s="303"/>
      <c r="AD58" s="474"/>
    </row>
    <row r="59" s="196" customFormat="true" ht="15.75" hidden="true" customHeight="false" outlineLevel="1" collapsed="false">
      <c r="A59" s="600" t="s">
        <v>1089</v>
      </c>
      <c r="B59" s="566" t="s">
        <v>1090</v>
      </c>
      <c r="C59" s="567"/>
      <c r="D59" s="568" t="s">
        <v>1091</v>
      </c>
      <c r="E59" s="569" t="s">
        <v>1092</v>
      </c>
      <c r="F59" s="601"/>
      <c r="G59" s="560"/>
      <c r="H59" s="602"/>
      <c r="I59" s="603"/>
      <c r="J59" s="560"/>
      <c r="K59" s="228"/>
      <c r="L59" s="592"/>
      <c r="M59" s="594"/>
      <c r="N59" s="595"/>
      <c r="O59" s="596" t="s">
        <v>547</v>
      </c>
      <c r="P59" s="597" t="n">
        <v>223</v>
      </c>
      <c r="Q59" s="604"/>
      <c r="R59" s="529" t="n">
        <f aca="false">SUM(R60:R63)</f>
        <v>1398591.99396</v>
      </c>
      <c r="S59" s="529" t="n">
        <f aca="false">SUM(S60:S63)</f>
        <v>1152257.99096</v>
      </c>
      <c r="T59" s="529" t="n">
        <f aca="false">SUM(T60:T63)</f>
        <v>0</v>
      </c>
      <c r="U59" s="529" t="n">
        <f aca="false">SUM(U60:U63)</f>
        <v>0</v>
      </c>
      <c r="V59" s="529" t="n">
        <f aca="false">SUM(V60:V63)</f>
        <v>246334.003</v>
      </c>
      <c r="W59" s="188" t="s">
        <v>1114</v>
      </c>
      <c r="AC59" s="303"/>
      <c r="AD59" s="474"/>
    </row>
    <row r="60" customFormat="false" ht="15.75" hidden="true" customHeight="false" outlineLevel="1" collapsed="false">
      <c r="A60" s="605" t="s">
        <v>1115</v>
      </c>
      <c r="B60" s="522" t="n">
        <f aca="false">$W$2</f>
        <v>2025</v>
      </c>
      <c r="C60" s="567"/>
      <c r="D60" s="567"/>
      <c r="E60" s="606" t="n">
        <v>65.26</v>
      </c>
      <c r="F60" s="607" t="s">
        <v>1116</v>
      </c>
      <c r="G60" s="608" t="s">
        <v>1124</v>
      </c>
      <c r="H60" s="522" t="s">
        <v>1118</v>
      </c>
      <c r="I60" s="609" t="n">
        <v>123.85</v>
      </c>
      <c r="J60" s="568" t="s">
        <v>1119</v>
      </c>
      <c r="K60" s="567" t="n">
        <v>15.636</v>
      </c>
      <c r="L60" s="522" t="s">
        <v>1065</v>
      </c>
      <c r="M60" s="538"/>
      <c r="N60" s="610"/>
      <c r="O60" s="611"/>
      <c r="P60" s="612"/>
      <c r="Q60" s="613" t="n">
        <v>1</v>
      </c>
      <c r="R60" s="614" t="n">
        <f aca="false">SUM(S60,T60,U60,V60)</f>
        <v>165176.5774</v>
      </c>
      <c r="S60" s="614" t="n">
        <f aca="false">(E60*G60)+(I60*K60)</f>
        <v>165176.5774</v>
      </c>
      <c r="T60" s="614"/>
      <c r="U60" s="614"/>
      <c r="V60" s="614"/>
      <c r="W60" s="188" t="s">
        <v>1120</v>
      </c>
    </row>
    <row r="61" customFormat="false" ht="15.75" hidden="true" customHeight="false" outlineLevel="1" collapsed="false">
      <c r="A61" s="605" t="s">
        <v>1121</v>
      </c>
      <c r="B61" s="522" t="n">
        <f aca="false">$W$1</f>
        <v>2026</v>
      </c>
      <c r="C61" s="567"/>
      <c r="D61" s="567" t="n">
        <f aca="false">13.075*4</f>
        <v>52.3</v>
      </c>
      <c r="E61" s="606" t="n">
        <v>245.28</v>
      </c>
      <c r="F61" s="607" t="s">
        <v>1116</v>
      </c>
      <c r="G61" s="608" t="s">
        <v>1401</v>
      </c>
      <c r="H61" s="522" t="s">
        <v>1118</v>
      </c>
      <c r="I61" s="615" t="n">
        <v>756.01</v>
      </c>
      <c r="J61" s="568" t="s">
        <v>1119</v>
      </c>
      <c r="K61" s="567" t="n">
        <v>15.636</v>
      </c>
      <c r="L61" s="522" t="s">
        <v>1065</v>
      </c>
      <c r="M61" s="538"/>
      <c r="N61" s="610"/>
      <c r="O61" s="611"/>
      <c r="P61" s="612"/>
      <c r="Q61" s="613" t="n">
        <v>6</v>
      </c>
      <c r="R61" s="614" t="n">
        <f aca="false">SUM(S61,T61,U61,V61)</f>
        <v>946509.67756</v>
      </c>
      <c r="S61" s="614" t="n">
        <f aca="false">(E61*G61)+(I61*K61)+7.78</f>
        <v>782238.51556</v>
      </c>
      <c r="T61" s="614"/>
      <c r="U61" s="614"/>
      <c r="V61" s="614" t="n">
        <f aca="false">D61*G61</f>
        <v>164271.162</v>
      </c>
      <c r="W61" s="188" t="s">
        <v>1122</v>
      </c>
    </row>
    <row r="62" customFormat="false" ht="15.75" hidden="true" customHeight="false" outlineLevel="1" collapsed="false">
      <c r="A62" s="605" t="s">
        <v>1123</v>
      </c>
      <c r="B62" s="522" t="n">
        <f aca="false">$W$1</f>
        <v>2026</v>
      </c>
      <c r="C62" s="567"/>
      <c r="D62" s="567" t="n">
        <f aca="false">13.075*2</f>
        <v>26.15</v>
      </c>
      <c r="E62" s="606" t="n">
        <v>63.9</v>
      </c>
      <c r="F62" s="607" t="s">
        <v>1116</v>
      </c>
      <c r="G62" s="608" t="s">
        <v>1401</v>
      </c>
      <c r="H62" s="522" t="s">
        <v>1118</v>
      </c>
      <c r="I62" s="615" t="n">
        <v>252</v>
      </c>
      <c r="J62" s="568" t="s">
        <v>1119</v>
      </c>
      <c r="K62" s="567" t="n">
        <v>16.416</v>
      </c>
      <c r="L62" s="522" t="s">
        <v>1065</v>
      </c>
      <c r="M62" s="538"/>
      <c r="N62" s="610"/>
      <c r="O62" s="611"/>
      <c r="P62" s="612"/>
      <c r="Q62" s="613" t="n">
        <v>5</v>
      </c>
      <c r="R62" s="614" t="n">
        <f aca="false">SUM(S62,T62,U62,V62)</f>
        <v>286905.739</v>
      </c>
      <c r="S62" s="614" t="n">
        <f aca="false">(E62*G62)+(I62*K62)</f>
        <v>204842.898</v>
      </c>
      <c r="T62" s="614"/>
      <c r="U62" s="614"/>
      <c r="V62" s="614" t="n">
        <f aca="false">D62*G62-72.74</f>
        <v>82062.841</v>
      </c>
      <c r="W62" s="188" t="s">
        <v>1125</v>
      </c>
    </row>
    <row r="63" customFormat="false" ht="15.75" hidden="true" customHeight="false" outlineLevel="1" collapsed="false">
      <c r="A63" s="605" t="s">
        <v>1115</v>
      </c>
      <c r="B63" s="522" t="n">
        <f aca="false">$W$1</f>
        <v>2026</v>
      </c>
      <c r="C63" s="567"/>
      <c r="D63" s="567"/>
      <c r="E63" s="606"/>
      <c r="F63" s="607" t="s">
        <v>1116</v>
      </c>
      <c r="G63" s="608"/>
      <c r="H63" s="522" t="s">
        <v>1118</v>
      </c>
      <c r="I63" s="609"/>
      <c r="J63" s="568" t="s">
        <v>1119</v>
      </c>
      <c r="K63" s="567" t="n">
        <v>16.416</v>
      </c>
      <c r="L63" s="522" t="s">
        <v>1065</v>
      </c>
      <c r="M63" s="538"/>
      <c r="N63" s="610"/>
      <c r="O63" s="611"/>
      <c r="P63" s="612"/>
      <c r="Q63" s="613"/>
      <c r="R63" s="614" t="n">
        <f aca="false">SUM(S63,T63,U63,V63)</f>
        <v>0</v>
      </c>
      <c r="S63" s="614"/>
      <c r="T63" s="614"/>
      <c r="U63" s="614"/>
      <c r="V63" s="614"/>
      <c r="W63" s="188" t="s">
        <v>1125</v>
      </c>
    </row>
    <row r="64" customFormat="false" ht="15.75" hidden="true" customHeight="false" outlineLevel="1" collapsed="false">
      <c r="A64" s="600" t="s">
        <v>1094</v>
      </c>
      <c r="B64" s="617"/>
      <c r="C64" s="567"/>
      <c r="D64" s="568" t="s">
        <v>1091</v>
      </c>
      <c r="E64" s="618"/>
      <c r="F64" s="601"/>
      <c r="G64" s="560"/>
      <c r="H64" s="602"/>
      <c r="I64" s="603"/>
      <c r="J64" s="560"/>
      <c r="K64" s="190"/>
      <c r="L64" s="522"/>
      <c r="M64" s="538"/>
      <c r="N64" s="610"/>
      <c r="O64" s="527" t="s">
        <v>547</v>
      </c>
      <c r="P64" s="526" t="n">
        <v>223</v>
      </c>
      <c r="Q64" s="528"/>
      <c r="R64" s="529" t="n">
        <f aca="false">SUM(R65:R68)</f>
        <v>0</v>
      </c>
      <c r="S64" s="529" t="n">
        <f aca="false">SUM(S65:S68)</f>
        <v>0</v>
      </c>
      <c r="T64" s="529" t="n">
        <f aca="false">SUM(T65:T68)</f>
        <v>0</v>
      </c>
      <c r="U64" s="529" t="n">
        <f aca="false">SUM(U65:U68)</f>
        <v>0</v>
      </c>
      <c r="V64" s="529" t="n">
        <f aca="false">SUM(V65:V68)</f>
        <v>0</v>
      </c>
    </row>
    <row r="65" customFormat="false" ht="15.75" hidden="true" customHeight="false" outlineLevel="1" collapsed="false">
      <c r="A65" s="605" t="s">
        <v>1115</v>
      </c>
      <c r="B65" s="522" t="n">
        <f aca="false">$W$2</f>
        <v>2025</v>
      </c>
      <c r="C65" s="567"/>
      <c r="D65" s="567"/>
      <c r="E65" s="619"/>
      <c r="F65" s="607" t="s">
        <v>1116</v>
      </c>
      <c r="G65" s="608"/>
      <c r="H65" s="522" t="s">
        <v>1118</v>
      </c>
      <c r="I65" s="609"/>
      <c r="J65" s="568" t="s">
        <v>1119</v>
      </c>
      <c r="K65" s="567"/>
      <c r="L65" s="522" t="s">
        <v>1065</v>
      </c>
      <c r="M65" s="538"/>
      <c r="N65" s="610"/>
      <c r="O65" s="611"/>
      <c r="P65" s="612"/>
      <c r="Q65" s="613"/>
      <c r="R65" s="614" t="n">
        <f aca="false">SUM(S65,T65,U65,V65)</f>
        <v>0</v>
      </c>
      <c r="S65" s="614"/>
      <c r="T65" s="614"/>
      <c r="U65" s="614"/>
      <c r="V65" s="614"/>
      <c r="X65" s="193"/>
      <c r="Y65" s="193"/>
    </row>
    <row r="66" customFormat="false" ht="15.75" hidden="true" customHeight="false" outlineLevel="1" collapsed="false">
      <c r="A66" s="605" t="s">
        <v>1121</v>
      </c>
      <c r="B66" s="522" t="n">
        <f aca="false">$W$1</f>
        <v>2026</v>
      </c>
      <c r="C66" s="567"/>
      <c r="D66" s="567"/>
      <c r="E66" s="619"/>
      <c r="F66" s="607" t="s">
        <v>1116</v>
      </c>
      <c r="G66" s="608"/>
      <c r="H66" s="522" t="s">
        <v>1118</v>
      </c>
      <c r="I66" s="615"/>
      <c r="J66" s="568" t="s">
        <v>1119</v>
      </c>
      <c r="K66" s="567"/>
      <c r="L66" s="522" t="s">
        <v>1065</v>
      </c>
      <c r="M66" s="538"/>
      <c r="N66" s="610"/>
      <c r="O66" s="611"/>
      <c r="P66" s="612"/>
      <c r="Q66" s="613"/>
      <c r="R66" s="614" t="n">
        <f aca="false">SUM(S66,T66,U66,V66)</f>
        <v>0</v>
      </c>
      <c r="S66" s="614"/>
      <c r="T66" s="614"/>
      <c r="U66" s="614"/>
      <c r="V66" s="614"/>
      <c r="X66" s="193"/>
      <c r="Y66" s="193"/>
      <c r="AB66" s="193"/>
    </row>
    <row r="67" customFormat="false" ht="15.75" hidden="true" customHeight="false" outlineLevel="1" collapsed="false">
      <c r="A67" s="605" t="s">
        <v>1123</v>
      </c>
      <c r="B67" s="522" t="n">
        <f aca="false">$W$1</f>
        <v>2026</v>
      </c>
      <c r="C67" s="567"/>
      <c r="D67" s="567"/>
      <c r="E67" s="619"/>
      <c r="F67" s="607" t="s">
        <v>1116</v>
      </c>
      <c r="G67" s="608"/>
      <c r="H67" s="522" t="s">
        <v>1118</v>
      </c>
      <c r="I67" s="609"/>
      <c r="J67" s="568" t="s">
        <v>1119</v>
      </c>
      <c r="K67" s="567"/>
      <c r="L67" s="522" t="s">
        <v>1065</v>
      </c>
      <c r="M67" s="538"/>
      <c r="N67" s="610"/>
      <c r="O67" s="611"/>
      <c r="P67" s="612"/>
      <c r="Q67" s="613"/>
      <c r="R67" s="614" t="n">
        <f aca="false">SUM(S67,T67,U67,V67)</f>
        <v>0</v>
      </c>
      <c r="S67" s="614"/>
      <c r="T67" s="614"/>
      <c r="U67" s="614"/>
      <c r="V67" s="614"/>
      <c r="X67" s="193"/>
      <c r="Y67" s="193"/>
      <c r="AA67" s="620"/>
    </row>
    <row r="68" customFormat="false" ht="15.75" hidden="true" customHeight="false" outlineLevel="1" collapsed="false">
      <c r="A68" s="605" t="s">
        <v>1115</v>
      </c>
      <c r="B68" s="522" t="n">
        <f aca="false">$W$1</f>
        <v>2026</v>
      </c>
      <c r="C68" s="567"/>
      <c r="D68" s="567"/>
      <c r="E68" s="619"/>
      <c r="F68" s="607" t="s">
        <v>1116</v>
      </c>
      <c r="G68" s="608"/>
      <c r="H68" s="522" t="s">
        <v>1118</v>
      </c>
      <c r="I68" s="609"/>
      <c r="J68" s="568" t="s">
        <v>1119</v>
      </c>
      <c r="K68" s="567"/>
      <c r="L68" s="522" t="s">
        <v>1065</v>
      </c>
      <c r="M68" s="538"/>
      <c r="N68" s="610"/>
      <c r="O68" s="611"/>
      <c r="P68" s="612"/>
      <c r="Q68" s="613"/>
      <c r="R68" s="614" t="n">
        <f aca="false">SUM(S68,T68,U68,V68)</f>
        <v>0</v>
      </c>
      <c r="S68" s="614"/>
      <c r="T68" s="614"/>
      <c r="U68" s="614"/>
      <c r="V68" s="614"/>
      <c r="X68" s="193"/>
      <c r="Y68" s="193"/>
      <c r="AA68" s="620"/>
    </row>
    <row r="69" customFormat="false" ht="15.75" hidden="true" customHeight="false" outlineLevel="1" collapsed="false">
      <c r="A69" s="600" t="s">
        <v>1089</v>
      </c>
      <c r="B69" s="617"/>
      <c r="C69" s="567"/>
      <c r="D69" s="568" t="s">
        <v>1091</v>
      </c>
      <c r="E69" s="618"/>
      <c r="F69" s="601"/>
      <c r="G69" s="560"/>
      <c r="H69" s="602"/>
      <c r="I69" s="603"/>
      <c r="J69" s="560"/>
      <c r="K69" s="190"/>
      <c r="L69" s="522"/>
      <c r="M69" s="538"/>
      <c r="N69" s="610"/>
      <c r="O69" s="527" t="s">
        <v>547</v>
      </c>
      <c r="P69" s="526" t="n">
        <v>223</v>
      </c>
      <c r="Q69" s="528"/>
      <c r="R69" s="529" t="n">
        <f aca="false">SUM(R70:R73)</f>
        <v>0</v>
      </c>
      <c r="S69" s="529" t="n">
        <f aca="false">SUM(S70:S73)</f>
        <v>0</v>
      </c>
      <c r="T69" s="529" t="n">
        <f aca="false">SUM(T70:T73)</f>
        <v>0</v>
      </c>
      <c r="U69" s="529" t="n">
        <f aca="false">SUM(U70:U73)</f>
        <v>0</v>
      </c>
      <c r="V69" s="529" t="n">
        <f aca="false">SUM(V70:V73)</f>
        <v>0</v>
      </c>
    </row>
    <row r="70" customFormat="false" ht="15.75" hidden="true" customHeight="false" outlineLevel="1" collapsed="false">
      <c r="A70" s="605" t="s">
        <v>1115</v>
      </c>
      <c r="B70" s="522" t="n">
        <f aca="false">$W$2</f>
        <v>2025</v>
      </c>
      <c r="C70" s="567"/>
      <c r="D70" s="567"/>
      <c r="E70" s="621"/>
      <c r="F70" s="607" t="s">
        <v>1116</v>
      </c>
      <c r="G70" s="622"/>
      <c r="H70" s="522" t="s">
        <v>1118</v>
      </c>
      <c r="I70" s="609"/>
      <c r="J70" s="568" t="s">
        <v>1119</v>
      </c>
      <c r="K70" s="567"/>
      <c r="L70" s="522" t="s">
        <v>1065</v>
      </c>
      <c r="M70" s="538"/>
      <c r="N70" s="610"/>
      <c r="O70" s="611"/>
      <c r="P70" s="612"/>
      <c r="Q70" s="613"/>
      <c r="R70" s="614" t="n">
        <f aca="false">SUM(S70,T70,U70,V70)</f>
        <v>0</v>
      </c>
      <c r="S70" s="614"/>
      <c r="T70" s="614"/>
      <c r="U70" s="614"/>
      <c r="V70" s="614"/>
      <c r="X70" s="193"/>
      <c r="Y70" s="193"/>
    </row>
    <row r="71" customFormat="false" ht="15.75" hidden="true" customHeight="false" outlineLevel="1" collapsed="false">
      <c r="A71" s="605" t="s">
        <v>1121</v>
      </c>
      <c r="B71" s="522" t="n">
        <f aca="false">$W$1</f>
        <v>2026</v>
      </c>
      <c r="C71" s="567"/>
      <c r="D71" s="567"/>
      <c r="E71" s="621"/>
      <c r="F71" s="607" t="s">
        <v>1116</v>
      </c>
      <c r="G71" s="622"/>
      <c r="H71" s="522" t="s">
        <v>1118</v>
      </c>
      <c r="I71" s="609"/>
      <c r="J71" s="568" t="s">
        <v>1119</v>
      </c>
      <c r="K71" s="567"/>
      <c r="L71" s="522" t="s">
        <v>1065</v>
      </c>
      <c r="M71" s="538"/>
      <c r="N71" s="610"/>
      <c r="O71" s="611"/>
      <c r="P71" s="612"/>
      <c r="Q71" s="613"/>
      <c r="R71" s="614" t="n">
        <f aca="false">SUM(S71,T71,U71,V71)</f>
        <v>0</v>
      </c>
      <c r="S71" s="614"/>
      <c r="T71" s="614"/>
      <c r="U71" s="614"/>
      <c r="V71" s="614"/>
      <c r="X71" s="193"/>
      <c r="Y71" s="193"/>
    </row>
    <row r="72" customFormat="false" ht="15.75" hidden="true" customHeight="false" outlineLevel="1" collapsed="false">
      <c r="A72" s="605" t="s">
        <v>1123</v>
      </c>
      <c r="B72" s="522" t="n">
        <f aca="false">$W$1</f>
        <v>2026</v>
      </c>
      <c r="C72" s="567"/>
      <c r="D72" s="567"/>
      <c r="E72" s="621"/>
      <c r="F72" s="607" t="s">
        <v>1116</v>
      </c>
      <c r="G72" s="622"/>
      <c r="H72" s="522" t="s">
        <v>1118</v>
      </c>
      <c r="I72" s="609"/>
      <c r="J72" s="568" t="s">
        <v>1119</v>
      </c>
      <c r="K72" s="567"/>
      <c r="L72" s="522" t="s">
        <v>1065</v>
      </c>
      <c r="M72" s="538"/>
      <c r="N72" s="610"/>
      <c r="O72" s="611"/>
      <c r="P72" s="612"/>
      <c r="Q72" s="613"/>
      <c r="R72" s="614" t="n">
        <f aca="false">SUM(S72,T72,U72,V72)</f>
        <v>0</v>
      </c>
      <c r="S72" s="614"/>
      <c r="T72" s="614"/>
      <c r="U72" s="614"/>
      <c r="V72" s="614"/>
      <c r="X72" s="193"/>
      <c r="Y72" s="193"/>
      <c r="AA72" s="620"/>
    </row>
    <row r="73" customFormat="false" ht="15.75" hidden="true" customHeight="false" outlineLevel="1" collapsed="false">
      <c r="A73" s="605" t="s">
        <v>1115</v>
      </c>
      <c r="B73" s="522" t="n">
        <f aca="false">$W$1</f>
        <v>2026</v>
      </c>
      <c r="C73" s="567"/>
      <c r="D73" s="567"/>
      <c r="E73" s="621"/>
      <c r="F73" s="607" t="s">
        <v>1116</v>
      </c>
      <c r="G73" s="622"/>
      <c r="H73" s="522" t="s">
        <v>1118</v>
      </c>
      <c r="I73" s="609"/>
      <c r="J73" s="568" t="s">
        <v>1119</v>
      </c>
      <c r="K73" s="567"/>
      <c r="L73" s="522" t="s">
        <v>1065</v>
      </c>
      <c r="M73" s="538"/>
      <c r="N73" s="610"/>
      <c r="O73" s="611"/>
      <c r="P73" s="612"/>
      <c r="Q73" s="613"/>
      <c r="R73" s="614" t="n">
        <f aca="false">SUM(S73,T73,U73,V73)</f>
        <v>0</v>
      </c>
      <c r="S73" s="614"/>
      <c r="T73" s="614"/>
      <c r="U73" s="614"/>
      <c r="V73" s="614"/>
      <c r="X73" s="193"/>
      <c r="Y73" s="193"/>
      <c r="AA73" s="620"/>
    </row>
    <row r="74" customFormat="false" ht="15.75" hidden="true" customHeight="false" outlineLevel="1" collapsed="false">
      <c r="A74" s="600" t="s">
        <v>1094</v>
      </c>
      <c r="B74" s="617"/>
      <c r="C74" s="567"/>
      <c r="D74" s="568" t="s">
        <v>1091</v>
      </c>
      <c r="E74" s="569"/>
      <c r="F74" s="601"/>
      <c r="G74" s="560"/>
      <c r="H74" s="602"/>
      <c r="I74" s="603"/>
      <c r="J74" s="560"/>
      <c r="K74" s="190"/>
      <c r="L74" s="522"/>
      <c r="M74" s="538"/>
      <c r="N74" s="610"/>
      <c r="O74" s="527" t="s">
        <v>547</v>
      </c>
      <c r="P74" s="526" t="n">
        <v>223</v>
      </c>
      <c r="Q74" s="528"/>
      <c r="R74" s="529" t="n">
        <f aca="false">SUM(R75:R78)</f>
        <v>0</v>
      </c>
      <c r="S74" s="529" t="n">
        <f aca="false">SUM(S75:S78)</f>
        <v>0</v>
      </c>
      <c r="T74" s="529" t="n">
        <f aca="false">SUM(T75:T78)</f>
        <v>0</v>
      </c>
      <c r="U74" s="529" t="n">
        <f aca="false">SUM(U75:U78)</f>
        <v>0</v>
      </c>
      <c r="V74" s="529" t="n">
        <f aca="false">SUM(V75:V78)</f>
        <v>0</v>
      </c>
    </row>
    <row r="75" customFormat="false" ht="15.75" hidden="true" customHeight="false" outlineLevel="1" collapsed="false">
      <c r="A75" s="605" t="s">
        <v>1115</v>
      </c>
      <c r="B75" s="522" t="n">
        <f aca="false">$W$2</f>
        <v>2025</v>
      </c>
      <c r="C75" s="623"/>
      <c r="D75" s="623"/>
      <c r="E75" s="619"/>
      <c r="F75" s="607" t="s">
        <v>1116</v>
      </c>
      <c r="G75" s="608"/>
      <c r="H75" s="522" t="s">
        <v>1118</v>
      </c>
      <c r="I75" s="609"/>
      <c r="J75" s="568" t="s">
        <v>1119</v>
      </c>
      <c r="K75" s="567"/>
      <c r="L75" s="522" t="s">
        <v>1065</v>
      </c>
      <c r="M75" s="538"/>
      <c r="N75" s="610"/>
      <c r="O75" s="611"/>
      <c r="P75" s="612"/>
      <c r="Q75" s="613"/>
      <c r="R75" s="614" t="n">
        <f aca="false">SUM(S75,T75,U75,V75)</f>
        <v>0</v>
      </c>
      <c r="S75" s="614"/>
      <c r="T75" s="614"/>
      <c r="U75" s="614"/>
      <c r="V75" s="614"/>
      <c r="X75" s="193"/>
      <c r="Y75" s="193"/>
    </row>
    <row r="76" customFormat="false" ht="15.75" hidden="true" customHeight="false" outlineLevel="1" collapsed="false">
      <c r="A76" s="605" t="s">
        <v>1121</v>
      </c>
      <c r="B76" s="522" t="n">
        <f aca="false">$W$1</f>
        <v>2026</v>
      </c>
      <c r="C76" s="623"/>
      <c r="D76" s="623"/>
      <c r="E76" s="619"/>
      <c r="F76" s="607" t="s">
        <v>1116</v>
      </c>
      <c r="G76" s="608"/>
      <c r="H76" s="522" t="s">
        <v>1118</v>
      </c>
      <c r="I76" s="615"/>
      <c r="J76" s="568" t="s">
        <v>1119</v>
      </c>
      <c r="K76" s="567"/>
      <c r="L76" s="522" t="s">
        <v>1065</v>
      </c>
      <c r="M76" s="538"/>
      <c r="N76" s="610"/>
      <c r="O76" s="611"/>
      <c r="P76" s="612"/>
      <c r="Q76" s="613"/>
      <c r="R76" s="614" t="n">
        <f aca="false">SUM(S76,T76,U76,V76)</f>
        <v>0</v>
      </c>
      <c r="S76" s="614"/>
      <c r="T76" s="614"/>
      <c r="U76" s="614"/>
      <c r="V76" s="614"/>
      <c r="X76" s="193"/>
      <c r="Y76" s="193"/>
    </row>
    <row r="77" customFormat="false" ht="15.75" hidden="true" customHeight="false" outlineLevel="1" collapsed="false">
      <c r="A77" s="605" t="s">
        <v>1123</v>
      </c>
      <c r="B77" s="522" t="n">
        <f aca="false">$W$1</f>
        <v>2026</v>
      </c>
      <c r="C77" s="623"/>
      <c r="D77" s="623"/>
      <c r="E77" s="606"/>
      <c r="F77" s="607" t="s">
        <v>1116</v>
      </c>
      <c r="G77" s="608"/>
      <c r="H77" s="522" t="s">
        <v>1118</v>
      </c>
      <c r="I77" s="609"/>
      <c r="J77" s="568" t="s">
        <v>1119</v>
      </c>
      <c r="K77" s="567"/>
      <c r="L77" s="522" t="s">
        <v>1065</v>
      </c>
      <c r="M77" s="538"/>
      <c r="N77" s="610"/>
      <c r="O77" s="611"/>
      <c r="P77" s="612"/>
      <c r="Q77" s="613"/>
      <c r="R77" s="614" t="n">
        <f aca="false">SUM(S77,T77,U77,V77)</f>
        <v>0</v>
      </c>
      <c r="S77" s="614"/>
      <c r="T77" s="614"/>
      <c r="U77" s="614"/>
      <c r="V77" s="614"/>
      <c r="X77" s="193"/>
      <c r="Y77" s="193"/>
      <c r="AA77" s="620"/>
    </row>
    <row r="78" customFormat="false" ht="15.75" hidden="true" customHeight="false" outlineLevel="1" collapsed="false">
      <c r="A78" s="605" t="s">
        <v>1115</v>
      </c>
      <c r="B78" s="522" t="n">
        <f aca="false">$W$1</f>
        <v>2026</v>
      </c>
      <c r="C78" s="623"/>
      <c r="D78" s="623"/>
      <c r="E78" s="606"/>
      <c r="F78" s="607" t="s">
        <v>1116</v>
      </c>
      <c r="G78" s="608"/>
      <c r="H78" s="522" t="s">
        <v>1118</v>
      </c>
      <c r="I78" s="609"/>
      <c r="J78" s="568" t="s">
        <v>1119</v>
      </c>
      <c r="K78" s="567"/>
      <c r="L78" s="522" t="s">
        <v>1065</v>
      </c>
      <c r="M78" s="538"/>
      <c r="N78" s="610"/>
      <c r="O78" s="611"/>
      <c r="P78" s="612"/>
      <c r="Q78" s="613"/>
      <c r="R78" s="614" t="n">
        <f aca="false">SUM(S78,T78,U78,V78)</f>
        <v>0</v>
      </c>
      <c r="S78" s="614"/>
      <c r="T78" s="614"/>
      <c r="U78" s="614"/>
      <c r="V78" s="614"/>
      <c r="X78" s="193"/>
      <c r="Y78" s="193"/>
      <c r="AA78" s="620"/>
    </row>
    <row r="79" s="196" customFormat="true" ht="15.75" hidden="false" customHeight="false" outlineLevel="0" collapsed="false">
      <c r="A79" s="570" t="s">
        <v>1126</v>
      </c>
      <c r="B79" s="571"/>
      <c r="C79" s="571"/>
      <c r="D79" s="571"/>
      <c r="E79" s="592"/>
      <c r="F79" s="481"/>
      <c r="G79" s="481"/>
      <c r="H79" s="481"/>
      <c r="I79" s="190"/>
      <c r="J79" s="593"/>
      <c r="K79" s="481"/>
      <c r="L79" s="571"/>
      <c r="M79" s="624"/>
      <c r="N79" s="595" t="s">
        <v>1112</v>
      </c>
      <c r="O79" s="625" t="s">
        <v>547</v>
      </c>
      <c r="P79" s="626" t="n">
        <v>223</v>
      </c>
      <c r="Q79" s="627"/>
      <c r="R79" s="529" t="n">
        <f aca="false">SUM(R80,R89,R83,R86)</f>
        <v>858776.9962371</v>
      </c>
      <c r="S79" s="529" t="n">
        <f aca="false">SUM(S80,S89,S83,S86)</f>
        <v>779191.9965</v>
      </c>
      <c r="T79" s="529" t="n">
        <f aca="false">SUM(T80,T89,T83,T86)</f>
        <v>0</v>
      </c>
      <c r="U79" s="529" t="n">
        <f aca="false">SUM(U80,U89,U83,U86)</f>
        <v>0</v>
      </c>
      <c r="V79" s="529" t="n">
        <f aca="false">SUM(V80,V89,V83,V86)</f>
        <v>79584.9997371</v>
      </c>
      <c r="X79" s="193"/>
      <c r="Y79" s="193"/>
      <c r="AA79" s="628"/>
      <c r="AB79" s="629"/>
      <c r="AC79" s="303"/>
      <c r="AD79" s="474"/>
    </row>
    <row r="80" s="196" customFormat="true" ht="15.75" hidden="true" customHeight="false" outlineLevel="1" collapsed="false">
      <c r="A80" s="600" t="s">
        <v>1089</v>
      </c>
      <c r="B80" s="566" t="s">
        <v>1090</v>
      </c>
      <c r="C80" s="567"/>
      <c r="D80" s="568" t="s">
        <v>1091</v>
      </c>
      <c r="E80" s="569" t="s">
        <v>1092</v>
      </c>
      <c r="F80" s="601"/>
      <c r="G80" s="560"/>
      <c r="H80" s="602"/>
      <c r="I80" s="603"/>
      <c r="J80" s="560"/>
      <c r="K80" s="228"/>
      <c r="L80" s="592"/>
      <c r="M80" s="594"/>
      <c r="N80" s="595"/>
      <c r="O80" s="596" t="s">
        <v>547</v>
      </c>
      <c r="P80" s="597" t="n">
        <v>223</v>
      </c>
      <c r="Q80" s="604"/>
      <c r="R80" s="529" t="n">
        <f aca="false">SUM(R81:R82)</f>
        <v>858776.9962371</v>
      </c>
      <c r="S80" s="529" t="n">
        <f aca="false">SUM(S81:S82)</f>
        <v>779191.9965</v>
      </c>
      <c r="T80" s="529" t="n">
        <f aca="false">SUM(T81:T82)</f>
        <v>0</v>
      </c>
      <c r="U80" s="529" t="n">
        <f aca="false">SUM(U81:U82)</f>
        <v>0</v>
      </c>
      <c r="V80" s="529" t="n">
        <f aca="false">SUM(V81:V82)</f>
        <v>79584.9997371</v>
      </c>
      <c r="AC80" s="303"/>
      <c r="AD80" s="474"/>
    </row>
    <row r="81" customFormat="false" ht="15.75" hidden="true" customHeight="false" outlineLevel="1" collapsed="false">
      <c r="A81" s="605" t="s">
        <v>1115</v>
      </c>
      <c r="B81" s="522" t="n">
        <f aca="false">$W$2</f>
        <v>2025</v>
      </c>
      <c r="C81" s="567"/>
      <c r="D81" s="631" t="n">
        <v>23.8</v>
      </c>
      <c r="E81" s="607" t="s">
        <v>1127</v>
      </c>
      <c r="F81" s="607" t="s">
        <v>1064</v>
      </c>
      <c r="G81" s="608" t="s">
        <v>1130</v>
      </c>
      <c r="H81" s="522" t="s">
        <v>1065</v>
      </c>
      <c r="I81" s="632"/>
      <c r="J81" s="568"/>
      <c r="K81" s="190"/>
      <c r="L81" s="568"/>
      <c r="M81" s="633"/>
      <c r="N81" s="634"/>
      <c r="O81" s="635"/>
      <c r="P81" s="636"/>
      <c r="Q81" s="613" t="n">
        <v>1</v>
      </c>
      <c r="R81" s="614" t="n">
        <f aca="false">SUM(S81,T81,U81,V81)</f>
        <v>237159.86</v>
      </c>
      <c r="S81" s="614" t="n">
        <f aca="false">D81*G81</f>
        <v>237159.86</v>
      </c>
      <c r="T81" s="614"/>
      <c r="U81" s="614"/>
      <c r="V81" s="614"/>
    </row>
    <row r="82" customFormat="false" ht="15.75" hidden="true" customHeight="false" outlineLevel="1" collapsed="false">
      <c r="A82" s="605" t="s">
        <v>1129</v>
      </c>
      <c r="B82" s="522" t="n">
        <f aca="false">$W$1</f>
        <v>2026</v>
      </c>
      <c r="C82" s="567" t="n">
        <v>7.986693</v>
      </c>
      <c r="D82" s="631" t="n">
        <v>54.395</v>
      </c>
      <c r="E82" s="607" t="s">
        <v>1127</v>
      </c>
      <c r="F82" s="607" t="s">
        <v>1064</v>
      </c>
      <c r="G82" s="608" t="s">
        <v>1130</v>
      </c>
      <c r="H82" s="522" t="s">
        <v>1065</v>
      </c>
      <c r="I82" s="632"/>
      <c r="J82" s="568"/>
      <c r="K82" s="190"/>
      <c r="L82" s="568"/>
      <c r="M82" s="633"/>
      <c r="N82" s="634"/>
      <c r="O82" s="635"/>
      <c r="P82" s="636"/>
      <c r="Q82" s="613" t="n">
        <v>3</v>
      </c>
      <c r="R82" s="614" t="n">
        <f aca="false">SUM(S82,T82,U82,V82)</f>
        <v>621617.1362371</v>
      </c>
      <c r="S82" s="614" t="n">
        <f aca="false">D82*G82+2.28</f>
        <v>542032.1365</v>
      </c>
      <c r="T82" s="614"/>
      <c r="U82" s="614"/>
      <c r="V82" s="614" t="n">
        <f aca="false">C82*G82</f>
        <v>79584.9997371</v>
      </c>
    </row>
    <row r="83" s="196" customFormat="true" ht="15.75" hidden="true" customHeight="false" outlineLevel="1" collapsed="false">
      <c r="A83" s="600" t="s">
        <v>1094</v>
      </c>
      <c r="B83" s="617"/>
      <c r="C83" s="567"/>
      <c r="D83" s="568" t="s">
        <v>1091</v>
      </c>
      <c r="E83" s="618"/>
      <c r="F83" s="601"/>
      <c r="G83" s="560"/>
      <c r="H83" s="602"/>
      <c r="I83" s="603"/>
      <c r="J83" s="560"/>
      <c r="K83" s="228"/>
      <c r="L83" s="592"/>
      <c r="M83" s="594"/>
      <c r="N83" s="595"/>
      <c r="O83" s="596" t="s">
        <v>547</v>
      </c>
      <c r="P83" s="597" t="n">
        <v>223</v>
      </c>
      <c r="Q83" s="613"/>
      <c r="R83" s="529" t="n">
        <f aca="false">SUM(R84:R85)</f>
        <v>0</v>
      </c>
      <c r="S83" s="529" t="n">
        <f aca="false">SUM(S84:S85)</f>
        <v>0</v>
      </c>
      <c r="T83" s="529" t="n">
        <f aca="false">SUM(T84:T85)</f>
        <v>0</v>
      </c>
      <c r="U83" s="529" t="n">
        <f aca="false">SUM(U84:U85)</f>
        <v>0</v>
      </c>
      <c r="V83" s="529" t="n">
        <f aca="false">SUM(V84:V85)</f>
        <v>0</v>
      </c>
      <c r="AC83" s="303"/>
      <c r="AD83" s="474"/>
    </row>
    <row r="84" customFormat="false" ht="15.75" hidden="true" customHeight="false" outlineLevel="1" collapsed="false">
      <c r="A84" s="605" t="s">
        <v>1115</v>
      </c>
      <c r="B84" s="522" t="n">
        <f aca="false">$W$2</f>
        <v>2025</v>
      </c>
      <c r="C84" s="623"/>
      <c r="D84" s="609"/>
      <c r="E84" s="607" t="s">
        <v>1127</v>
      </c>
      <c r="F84" s="607" t="s">
        <v>1064</v>
      </c>
      <c r="G84" s="608" t="s">
        <v>1131</v>
      </c>
      <c r="H84" s="522" t="s">
        <v>1065</v>
      </c>
      <c r="I84" s="632"/>
      <c r="J84" s="568"/>
      <c r="K84" s="190"/>
      <c r="L84" s="568"/>
      <c r="M84" s="633"/>
      <c r="N84" s="634"/>
      <c r="O84" s="635"/>
      <c r="P84" s="636"/>
      <c r="Q84" s="627"/>
      <c r="R84" s="614" t="n">
        <f aca="false">SUM(S84,T84,U84,V84)</f>
        <v>0</v>
      </c>
      <c r="S84" s="614"/>
      <c r="T84" s="614"/>
      <c r="U84" s="614"/>
      <c r="V84" s="614"/>
    </row>
    <row r="85" customFormat="false" ht="15.75" hidden="true" customHeight="false" outlineLevel="1" collapsed="false">
      <c r="A85" s="605" t="s">
        <v>1129</v>
      </c>
      <c r="B85" s="522" t="n">
        <f aca="false">$W$1</f>
        <v>2026</v>
      </c>
      <c r="C85" s="623"/>
      <c r="D85" s="609"/>
      <c r="E85" s="607" t="s">
        <v>1127</v>
      </c>
      <c r="F85" s="607" t="s">
        <v>1064</v>
      </c>
      <c r="G85" s="608" t="s">
        <v>1132</v>
      </c>
      <c r="H85" s="522" t="s">
        <v>1065</v>
      </c>
      <c r="I85" s="632"/>
      <c r="J85" s="568"/>
      <c r="K85" s="190"/>
      <c r="L85" s="568"/>
      <c r="M85" s="633"/>
      <c r="N85" s="634"/>
      <c r="O85" s="635"/>
      <c r="P85" s="636"/>
      <c r="Q85" s="627"/>
      <c r="R85" s="614" t="n">
        <f aca="false">SUM(S85,T85,U85,V85)</f>
        <v>0</v>
      </c>
      <c r="S85" s="614"/>
      <c r="T85" s="614"/>
      <c r="U85" s="614"/>
      <c r="V85" s="614"/>
    </row>
    <row r="86" s="196" customFormat="true" ht="15.75" hidden="true" customHeight="false" outlineLevel="1" collapsed="false">
      <c r="A86" s="600" t="s">
        <v>1089</v>
      </c>
      <c r="B86" s="617"/>
      <c r="C86" s="567"/>
      <c r="D86" s="568" t="s">
        <v>1091</v>
      </c>
      <c r="E86" s="618"/>
      <c r="F86" s="601"/>
      <c r="G86" s="560"/>
      <c r="H86" s="602"/>
      <c r="I86" s="603"/>
      <c r="J86" s="560"/>
      <c r="K86" s="228"/>
      <c r="L86" s="592"/>
      <c r="M86" s="594"/>
      <c r="N86" s="595"/>
      <c r="O86" s="596" t="s">
        <v>547</v>
      </c>
      <c r="P86" s="597" t="n">
        <v>223</v>
      </c>
      <c r="Q86" s="604"/>
      <c r="R86" s="529" t="n">
        <f aca="false">SUM(R87:R88)</f>
        <v>0</v>
      </c>
      <c r="S86" s="529" t="n">
        <f aca="false">SUM(S87:S88)</f>
        <v>0</v>
      </c>
      <c r="T86" s="529" t="n">
        <f aca="false">SUM(T87:T88)</f>
        <v>0</v>
      </c>
      <c r="U86" s="529" t="n">
        <f aca="false">SUM(U87:U88)</f>
        <v>0</v>
      </c>
      <c r="V86" s="529" t="n">
        <f aca="false">SUM(V87:V88)</f>
        <v>0</v>
      </c>
      <c r="AC86" s="303"/>
      <c r="AD86" s="474"/>
    </row>
    <row r="87" customFormat="false" ht="15.75" hidden="true" customHeight="false" outlineLevel="1" collapsed="false">
      <c r="A87" s="605" t="s">
        <v>1115</v>
      </c>
      <c r="B87" s="522" t="n">
        <f aca="false">$W$2</f>
        <v>2025</v>
      </c>
      <c r="C87" s="567"/>
      <c r="D87" s="609"/>
      <c r="E87" s="607" t="s">
        <v>1127</v>
      </c>
      <c r="F87" s="607" t="s">
        <v>1064</v>
      </c>
      <c r="G87" s="608" t="s">
        <v>1133</v>
      </c>
      <c r="H87" s="522" t="s">
        <v>1065</v>
      </c>
      <c r="I87" s="632"/>
      <c r="J87" s="568"/>
      <c r="K87" s="190"/>
      <c r="L87" s="568"/>
      <c r="M87" s="633"/>
      <c r="N87" s="634"/>
      <c r="O87" s="635"/>
      <c r="P87" s="636"/>
      <c r="Q87" s="627"/>
      <c r="R87" s="614" t="n">
        <f aca="false">SUM(S87,T87,U87,V87)</f>
        <v>0</v>
      </c>
      <c r="S87" s="614"/>
      <c r="T87" s="614"/>
      <c r="U87" s="614"/>
      <c r="V87" s="614"/>
    </row>
    <row r="88" customFormat="false" ht="15.75" hidden="true" customHeight="false" outlineLevel="1" collapsed="false">
      <c r="A88" s="605" t="s">
        <v>1129</v>
      </c>
      <c r="B88" s="522" t="n">
        <f aca="false">$W$1</f>
        <v>2026</v>
      </c>
      <c r="C88" s="567"/>
      <c r="D88" s="609"/>
      <c r="E88" s="607" t="s">
        <v>1127</v>
      </c>
      <c r="F88" s="607" t="s">
        <v>1064</v>
      </c>
      <c r="G88" s="608" t="s">
        <v>1133</v>
      </c>
      <c r="H88" s="522" t="s">
        <v>1065</v>
      </c>
      <c r="I88" s="632"/>
      <c r="J88" s="568"/>
      <c r="K88" s="190"/>
      <c r="L88" s="568"/>
      <c r="M88" s="633"/>
      <c r="N88" s="634"/>
      <c r="O88" s="635"/>
      <c r="P88" s="636"/>
      <c r="Q88" s="627"/>
      <c r="R88" s="614" t="n">
        <f aca="false">SUM(S88,T88,U88,V88)</f>
        <v>0</v>
      </c>
      <c r="S88" s="614"/>
      <c r="T88" s="614"/>
      <c r="U88" s="614"/>
      <c r="V88" s="614"/>
    </row>
    <row r="89" s="196" customFormat="true" ht="15.75" hidden="true" customHeight="false" outlineLevel="1" collapsed="false">
      <c r="A89" s="600" t="s">
        <v>1094</v>
      </c>
      <c r="B89" s="617"/>
      <c r="C89" s="567"/>
      <c r="D89" s="568" t="s">
        <v>1091</v>
      </c>
      <c r="E89" s="569"/>
      <c r="F89" s="601"/>
      <c r="G89" s="560"/>
      <c r="H89" s="602"/>
      <c r="I89" s="603"/>
      <c r="J89" s="560"/>
      <c r="K89" s="228"/>
      <c r="L89" s="592"/>
      <c r="M89" s="594"/>
      <c r="N89" s="595"/>
      <c r="O89" s="596" t="s">
        <v>547</v>
      </c>
      <c r="P89" s="597" t="n">
        <v>223</v>
      </c>
      <c r="Q89" s="604"/>
      <c r="R89" s="529" t="n">
        <f aca="false">SUM(R90:R91)</f>
        <v>0</v>
      </c>
      <c r="S89" s="529" t="n">
        <f aca="false">SUM(S90:S91)</f>
        <v>0</v>
      </c>
      <c r="T89" s="529" t="n">
        <f aca="false">SUM(T90:T91)</f>
        <v>0</v>
      </c>
      <c r="U89" s="529" t="n">
        <f aca="false">SUM(U90:U91)</f>
        <v>0</v>
      </c>
      <c r="V89" s="529" t="n">
        <f aca="false">SUM(V90:V91)</f>
        <v>0</v>
      </c>
      <c r="AC89" s="303"/>
      <c r="AD89" s="474"/>
    </row>
    <row r="90" customFormat="false" ht="15.75" hidden="true" customHeight="false" outlineLevel="1" collapsed="false">
      <c r="A90" s="605" t="s">
        <v>1115</v>
      </c>
      <c r="B90" s="522" t="n">
        <f aca="false">$W$2</f>
        <v>2025</v>
      </c>
      <c r="C90" s="609"/>
      <c r="D90" s="609"/>
      <c r="E90" s="607" t="s">
        <v>1127</v>
      </c>
      <c r="F90" s="607" t="s">
        <v>1064</v>
      </c>
      <c r="G90" s="608" t="s">
        <v>1134</v>
      </c>
      <c r="H90" s="522" t="s">
        <v>1065</v>
      </c>
      <c r="I90" s="632"/>
      <c r="J90" s="568"/>
      <c r="K90" s="190"/>
      <c r="L90" s="568"/>
      <c r="M90" s="633"/>
      <c r="N90" s="634"/>
      <c r="O90" s="635"/>
      <c r="P90" s="636"/>
      <c r="Q90" s="627"/>
      <c r="R90" s="614" t="n">
        <f aca="false">SUM(S90,T90,U90,V90)</f>
        <v>0</v>
      </c>
      <c r="S90" s="614"/>
      <c r="T90" s="614"/>
      <c r="U90" s="614"/>
      <c r="V90" s="614"/>
    </row>
    <row r="91" customFormat="false" ht="15.75" hidden="true" customHeight="false" outlineLevel="1" collapsed="false">
      <c r="A91" s="605" t="s">
        <v>1129</v>
      </c>
      <c r="B91" s="522" t="n">
        <f aca="false">$W$1</f>
        <v>2026</v>
      </c>
      <c r="C91" s="609"/>
      <c r="D91" s="609"/>
      <c r="E91" s="607" t="s">
        <v>1127</v>
      </c>
      <c r="F91" s="607" t="s">
        <v>1064</v>
      </c>
      <c r="G91" s="608" t="s">
        <v>1135</v>
      </c>
      <c r="H91" s="522" t="s">
        <v>1065</v>
      </c>
      <c r="I91" s="632"/>
      <c r="J91" s="568"/>
      <c r="K91" s="190"/>
      <c r="L91" s="568"/>
      <c r="M91" s="633"/>
      <c r="N91" s="634"/>
      <c r="O91" s="635"/>
      <c r="P91" s="636"/>
      <c r="Q91" s="627"/>
      <c r="R91" s="614" t="n">
        <f aca="false">SUM(S91,T91,U91,V91)</f>
        <v>0</v>
      </c>
      <c r="S91" s="614"/>
      <c r="T91" s="614"/>
      <c r="U91" s="614"/>
      <c r="V91" s="614"/>
    </row>
    <row r="92" s="196" customFormat="true" ht="20.25" hidden="false" customHeight="false" outlineLevel="0" collapsed="false">
      <c r="A92" s="637" t="s">
        <v>1136</v>
      </c>
      <c r="B92" s="638"/>
      <c r="C92" s="638"/>
      <c r="D92" s="638"/>
      <c r="E92" s="638"/>
      <c r="F92" s="638"/>
      <c r="G92" s="638"/>
      <c r="H92" s="638"/>
      <c r="I92" s="638"/>
      <c r="J92" s="638"/>
      <c r="K92" s="638"/>
      <c r="L92" s="638"/>
      <c r="M92" s="639"/>
      <c r="N92" s="640"/>
      <c r="O92" s="641" t="n">
        <v>244</v>
      </c>
      <c r="P92" s="642"/>
      <c r="Q92" s="591"/>
      <c r="R92" s="517" t="n">
        <f aca="false">SUM(R93,R117,R125,R133,R134,R157,R221,R248,R249,R254,R379,R404,R408,R409,R422,R423,R490,R491,R494,R568,R618,R654,R680,R705,R1084,R1169,R1170,R1175,R140,R137,R594)</f>
        <v>9789508.28033333</v>
      </c>
      <c r="S92" s="517" t="n">
        <f aca="false">SUM(S93,S117,S125,S133,S134,S157,S221,S248,S249,S254,S379,S404,S408,S409,S422,S423,S490,S491,S494,S568,S618,S654,S680,S705,S1084,S1169,S1170,S1175,S140,S137,S594)</f>
        <v>1554910.27433333</v>
      </c>
      <c r="T92" s="517" t="n">
        <f aca="false">SUM(T93,T117,T125,T133,T134,T157,T221,T248,T249,T254,T379,T404,T408,T409,T422,T423,T490,T491,T494,T568,T618,T654,T680,T705,T1084,T1169,T1170,T1175,T140,T137,T594)</f>
        <v>0</v>
      </c>
      <c r="U92" s="517" t="n">
        <f aca="false">SUM(U93,U117,U125,U133,U134,U157,U221,U248,U249,U254,U379,U404,U408,U409,U422,U423,U490,U491,U494,U568,U618,U654,U680,U705,U1084,U1169,U1170,U1175,U140,U137,U594)</f>
        <v>0</v>
      </c>
      <c r="V92" s="517" t="n">
        <f aca="false">SUM(V93,V117,V125,V133,V134,V157,V221,V248,V249,V254,V379,V404,V408,V409,V422,V423,V490,V491,V494,V568,V618,V654,V680,V705,V1084,V1169,V1170,V1175,V140,V137,V594)</f>
        <v>8234598.006</v>
      </c>
      <c r="X92" s="542"/>
      <c r="Y92" s="543"/>
      <c r="AC92" s="228"/>
      <c r="AD92" s="228"/>
    </row>
    <row r="93" s="651" customFormat="true" ht="18.75" hidden="false" customHeight="false" outlineLevel="0" collapsed="false">
      <c r="A93" s="643" t="s">
        <v>1137</v>
      </c>
      <c r="B93" s="644"/>
      <c r="C93" s="644"/>
      <c r="D93" s="644"/>
      <c r="E93" s="645"/>
      <c r="F93" s="645"/>
      <c r="G93" s="645"/>
      <c r="H93" s="644"/>
      <c r="I93" s="644"/>
      <c r="J93" s="644"/>
      <c r="K93" s="644"/>
      <c r="L93" s="644"/>
      <c r="M93" s="646"/>
      <c r="N93" s="647" t="s">
        <v>1138</v>
      </c>
      <c r="O93" s="648" t="n">
        <v>244</v>
      </c>
      <c r="P93" s="649" t="n">
        <v>221</v>
      </c>
      <c r="Q93" s="627"/>
      <c r="R93" s="650" t="n">
        <f aca="false">SUM(R94,R98,R101,R105,R108,R111,R114)</f>
        <v>11405.6788</v>
      </c>
      <c r="S93" s="650" t="n">
        <f aca="false">SUM(S94,S98,S101,S105,S108,S111,S114)</f>
        <v>11405.6788</v>
      </c>
      <c r="T93" s="650" t="n">
        <f aca="false">SUM(T94,T98,T101,T105,T108,T111,T114)</f>
        <v>0</v>
      </c>
      <c r="U93" s="650" t="n">
        <f aca="false">SUM(U94,U98,U101,U105,U108,U111,U114)</f>
        <v>0</v>
      </c>
      <c r="V93" s="650" t="n">
        <f aca="false">SUM(V94,V98,V101,V105,V108,V111,V114)</f>
        <v>0</v>
      </c>
      <c r="W93" s="298" t="s">
        <v>1139</v>
      </c>
      <c r="AC93" s="303"/>
      <c r="AD93" s="474"/>
    </row>
    <row r="94" customFormat="false" ht="15.75" hidden="true" customHeight="false" outlineLevel="1" collapsed="false">
      <c r="A94" s="652" t="s">
        <v>1140</v>
      </c>
      <c r="B94" s="603"/>
      <c r="C94" s="190"/>
      <c r="D94" s="190"/>
      <c r="E94" s="190"/>
      <c r="F94" s="601"/>
      <c r="G94" s="560"/>
      <c r="H94" s="602"/>
      <c r="I94" s="603"/>
      <c r="J94" s="560"/>
      <c r="K94" s="190"/>
      <c r="L94" s="603"/>
      <c r="M94" s="653"/>
      <c r="N94" s="654"/>
      <c r="O94" s="655" t="n">
        <v>244</v>
      </c>
      <c r="P94" s="656" t="n">
        <v>221</v>
      </c>
      <c r="Q94" s="613"/>
      <c r="R94" s="657" t="n">
        <f aca="false">SUM(R95:R97)</f>
        <v>6639.2788</v>
      </c>
      <c r="S94" s="657" t="n">
        <f aca="false">SUM(S95:S97)</f>
        <v>6639.2788</v>
      </c>
      <c r="T94" s="657" t="n">
        <f aca="false">SUM(T95:T97)</f>
        <v>0</v>
      </c>
      <c r="U94" s="657" t="n">
        <f aca="false">SUM(U95:U97)</f>
        <v>0</v>
      </c>
      <c r="V94" s="657" t="n">
        <f aca="false">SUM(V95:V97)</f>
        <v>0</v>
      </c>
      <c r="W94" s="188" t="s">
        <v>1141</v>
      </c>
    </row>
    <row r="95" customFormat="false" ht="15.75" hidden="true" customHeight="false" outlineLevel="1" collapsed="false">
      <c r="A95" s="605" t="s">
        <v>1115</v>
      </c>
      <c r="B95" s="522" t="n">
        <f aca="false">$W$2</f>
        <v>2025</v>
      </c>
      <c r="C95" s="531"/>
      <c r="D95" s="658" t="n">
        <v>1385.84</v>
      </c>
      <c r="E95" s="522" t="s">
        <v>1142</v>
      </c>
      <c r="F95" s="522" t="s">
        <v>1064</v>
      </c>
      <c r="G95" s="659" t="n">
        <v>0.79</v>
      </c>
      <c r="H95" s="522" t="s">
        <v>1065</v>
      </c>
      <c r="I95" s="659" t="n">
        <v>0.44</v>
      </c>
      <c r="J95" s="522" t="s">
        <v>1065</v>
      </c>
      <c r="K95" s="522"/>
      <c r="L95" s="522"/>
      <c r="M95" s="538"/>
      <c r="N95" s="610"/>
      <c r="O95" s="611"/>
      <c r="P95" s="612"/>
      <c r="Q95" s="613" t="n">
        <v>1</v>
      </c>
      <c r="R95" s="614" t="n">
        <f aca="false">SUM(S95,T95,U95,V95)</f>
        <v>1094.8136</v>
      </c>
      <c r="S95" s="614" t="n">
        <f aca="false">D95*G95</f>
        <v>1094.8136</v>
      </c>
      <c r="T95" s="614"/>
      <c r="U95" s="614"/>
      <c r="V95" s="614"/>
      <c r="W95" s="188" t="s">
        <v>1143</v>
      </c>
    </row>
    <row r="96" customFormat="false" ht="15.75" hidden="true" customHeight="false" outlineLevel="1" collapsed="false">
      <c r="A96" s="605" t="s">
        <v>1144</v>
      </c>
      <c r="B96" s="522" t="n">
        <f aca="false">$W$1</f>
        <v>2026</v>
      </c>
      <c r="C96" s="531"/>
      <c r="D96" s="658" t="n">
        <v>648.08</v>
      </c>
      <c r="E96" s="522" t="s">
        <v>1142</v>
      </c>
      <c r="F96" s="522" t="s">
        <v>1064</v>
      </c>
      <c r="G96" s="659" t="n">
        <v>0.79</v>
      </c>
      <c r="H96" s="522" t="s">
        <v>1065</v>
      </c>
      <c r="I96" s="659" t="n">
        <v>0.44</v>
      </c>
      <c r="J96" s="522" t="s">
        <v>1065</v>
      </c>
      <c r="K96" s="522"/>
      <c r="L96" s="522"/>
      <c r="M96" s="538"/>
      <c r="N96" s="610"/>
      <c r="O96" s="611"/>
      <c r="P96" s="612"/>
      <c r="Q96" s="613" t="n">
        <v>5</v>
      </c>
      <c r="R96" s="614" t="n">
        <f aca="false">SUM(S96,T96,U96,V96)</f>
        <v>2559.916</v>
      </c>
      <c r="S96" s="614" t="n">
        <f aca="false">D96*G96*Q96</f>
        <v>2559.916</v>
      </c>
      <c r="T96" s="614"/>
      <c r="U96" s="614"/>
      <c r="V96" s="614"/>
      <c r="W96" s="188" t="s">
        <v>1145</v>
      </c>
    </row>
    <row r="97" customFormat="false" ht="15.75" hidden="true" customHeight="false" outlineLevel="1" collapsed="false">
      <c r="A97" s="605" t="s">
        <v>1146</v>
      </c>
      <c r="B97" s="522" t="n">
        <f aca="false">$W$1</f>
        <v>2026</v>
      </c>
      <c r="C97" s="531"/>
      <c r="D97" s="658" t="n">
        <v>648.08</v>
      </c>
      <c r="E97" s="522" t="s">
        <v>1142</v>
      </c>
      <c r="F97" s="522" t="s">
        <v>1064</v>
      </c>
      <c r="G97" s="659" t="n">
        <v>0.79</v>
      </c>
      <c r="H97" s="522" t="s">
        <v>1065</v>
      </c>
      <c r="I97" s="659" t="n">
        <v>0.44</v>
      </c>
      <c r="J97" s="522" t="s">
        <v>1065</v>
      </c>
      <c r="K97" s="522"/>
      <c r="L97" s="522"/>
      <c r="M97" s="538"/>
      <c r="N97" s="610"/>
      <c r="O97" s="611"/>
      <c r="P97" s="612"/>
      <c r="Q97" s="613" t="n">
        <v>6</v>
      </c>
      <c r="R97" s="614" t="n">
        <f aca="false">SUM(S97,T97,U97,V97)</f>
        <v>2984.5492</v>
      </c>
      <c r="S97" s="614" t="n">
        <f aca="false">D97*G97*Q97-87.35</f>
        <v>2984.5492</v>
      </c>
      <c r="T97" s="614"/>
      <c r="U97" s="614"/>
      <c r="V97" s="614"/>
      <c r="W97" s="188" t="s">
        <v>1145</v>
      </c>
    </row>
    <row r="98" customFormat="false" ht="15.75" hidden="true" customHeight="false" outlineLevel="1" collapsed="false">
      <c r="A98" s="652" t="s">
        <v>1147</v>
      </c>
      <c r="B98" s="603"/>
      <c r="C98" s="603"/>
      <c r="D98" s="190"/>
      <c r="E98" s="190"/>
      <c r="F98" s="601"/>
      <c r="G98" s="560"/>
      <c r="H98" s="602"/>
      <c r="I98" s="603"/>
      <c r="J98" s="560"/>
      <c r="K98" s="190"/>
      <c r="L98" s="603"/>
      <c r="M98" s="653"/>
      <c r="N98" s="654"/>
      <c r="O98" s="655" t="n">
        <v>244</v>
      </c>
      <c r="P98" s="656" t="n">
        <v>221</v>
      </c>
      <c r="Q98" s="613"/>
      <c r="R98" s="657" t="n">
        <f aca="false">SUM(R99:R100)</f>
        <v>0</v>
      </c>
      <c r="S98" s="657" t="n">
        <f aca="false">SUM(S99:S100)</f>
        <v>0</v>
      </c>
      <c r="T98" s="657" t="n">
        <f aca="false">SUM(T99:T100)</f>
        <v>0</v>
      </c>
      <c r="U98" s="657" t="n">
        <f aca="false">SUM(U99:U100)</f>
        <v>0</v>
      </c>
      <c r="V98" s="657" t="n">
        <f aca="false">SUM(V99:V100)</f>
        <v>0</v>
      </c>
      <c r="W98" s="188" t="s">
        <v>1148</v>
      </c>
    </row>
    <row r="99" customFormat="false" ht="15.75" hidden="true" customHeight="false" outlineLevel="1" collapsed="false">
      <c r="A99" s="605" t="s">
        <v>1115</v>
      </c>
      <c r="B99" s="522" t="n">
        <f aca="false">$W$2</f>
        <v>2025</v>
      </c>
      <c r="C99" s="522"/>
      <c r="D99" s="660"/>
      <c r="E99" s="522" t="s">
        <v>1149</v>
      </c>
      <c r="F99" s="522" t="s">
        <v>1064</v>
      </c>
      <c r="G99" s="661" t="n">
        <v>182.4</v>
      </c>
      <c r="H99" s="522" t="s">
        <v>1065</v>
      </c>
      <c r="I99" s="522"/>
      <c r="J99" s="522"/>
      <c r="K99" s="190"/>
      <c r="L99" s="522"/>
      <c r="M99" s="538"/>
      <c r="N99" s="610"/>
      <c r="O99" s="611"/>
      <c r="P99" s="612"/>
      <c r="Q99" s="613" t="n">
        <v>1</v>
      </c>
      <c r="R99" s="614" t="n">
        <f aca="false">SUM(S99,T99,U99,V99)</f>
        <v>0</v>
      </c>
      <c r="S99" s="614"/>
      <c r="T99" s="614"/>
      <c r="U99" s="614"/>
      <c r="V99" s="614"/>
      <c r="W99" s="188" t="s">
        <v>1150</v>
      </c>
    </row>
    <row r="100" customFormat="false" ht="15.75" hidden="true" customHeight="false" outlineLevel="1" collapsed="false">
      <c r="A100" s="605" t="s">
        <v>1129</v>
      </c>
      <c r="B100" s="522" t="n">
        <f aca="false">$W$1</f>
        <v>2026</v>
      </c>
      <c r="C100" s="522"/>
      <c r="D100" s="660"/>
      <c r="E100" s="522" t="s">
        <v>1149</v>
      </c>
      <c r="F100" s="522" t="s">
        <v>1064</v>
      </c>
      <c r="G100" s="661" t="n">
        <v>182.4</v>
      </c>
      <c r="H100" s="522" t="s">
        <v>1065</v>
      </c>
      <c r="I100" s="522"/>
      <c r="J100" s="522"/>
      <c r="K100" s="190"/>
      <c r="L100" s="522"/>
      <c r="M100" s="538"/>
      <c r="N100" s="610"/>
      <c r="O100" s="611"/>
      <c r="P100" s="612"/>
      <c r="Q100" s="613" t="n">
        <v>8</v>
      </c>
      <c r="R100" s="614" t="n">
        <f aca="false">SUM(S100,T100,U100,V100)</f>
        <v>0</v>
      </c>
      <c r="S100" s="614"/>
      <c r="T100" s="614"/>
      <c r="U100" s="614"/>
      <c r="V100" s="614"/>
    </row>
    <row r="101" customFormat="false" ht="15.75" hidden="true" customHeight="false" outlineLevel="1" collapsed="false">
      <c r="A101" s="652" t="s">
        <v>1151</v>
      </c>
      <c r="B101" s="603"/>
      <c r="C101" s="662"/>
      <c r="D101" s="481"/>
      <c r="E101" s="603"/>
      <c r="F101" s="601"/>
      <c r="G101" s="560"/>
      <c r="H101" s="602"/>
      <c r="I101" s="603"/>
      <c r="J101" s="560"/>
      <c r="K101" s="190"/>
      <c r="L101" s="603"/>
      <c r="M101" s="653"/>
      <c r="N101" s="654"/>
      <c r="O101" s="655" t="n">
        <v>244</v>
      </c>
      <c r="P101" s="656" t="n">
        <v>221</v>
      </c>
      <c r="Q101" s="613"/>
      <c r="R101" s="657" t="n">
        <f aca="false">SUM(R102:R104)</f>
        <v>3686.4</v>
      </c>
      <c r="S101" s="657" t="n">
        <f aca="false">SUM(S102:S104)</f>
        <v>3686.4</v>
      </c>
      <c r="T101" s="657" t="n">
        <f aca="false">SUM(T102:T104)</f>
        <v>0</v>
      </c>
      <c r="U101" s="657" t="n">
        <f aca="false">SUM(U102:U104)</f>
        <v>0</v>
      </c>
      <c r="V101" s="657" t="n">
        <f aca="false">SUM(V102:V104)</f>
        <v>0</v>
      </c>
    </row>
    <row r="102" customFormat="false" ht="15.75" hidden="true" customHeight="false" outlineLevel="1" collapsed="false">
      <c r="A102" s="605" t="s">
        <v>1115</v>
      </c>
      <c r="B102" s="522" t="n">
        <f aca="false">$W$2</f>
        <v>2025</v>
      </c>
      <c r="C102" s="522"/>
      <c r="D102" s="660" t="n">
        <v>1</v>
      </c>
      <c r="E102" s="522" t="s">
        <v>1152</v>
      </c>
      <c r="F102" s="522" t="s">
        <v>1064</v>
      </c>
      <c r="G102" s="661" t="n">
        <v>270.94</v>
      </c>
      <c r="H102" s="522" t="s">
        <v>1065</v>
      </c>
      <c r="I102" s="661" t="n">
        <v>221</v>
      </c>
      <c r="J102" s="522" t="s">
        <v>1065</v>
      </c>
      <c r="K102" s="661" t="n">
        <v>307.2</v>
      </c>
      <c r="L102" s="522" t="s">
        <v>1065</v>
      </c>
      <c r="M102" s="538"/>
      <c r="N102" s="610"/>
      <c r="O102" s="611"/>
      <c r="P102" s="612"/>
      <c r="Q102" s="613" t="n">
        <v>1</v>
      </c>
      <c r="R102" s="614" t="n">
        <f aca="false">SUM(S102,T102,U102,V102)</f>
        <v>307.2</v>
      </c>
      <c r="S102" s="614" t="n">
        <f aca="false">D102*K102</f>
        <v>307.2</v>
      </c>
      <c r="T102" s="614"/>
      <c r="U102" s="614"/>
      <c r="V102" s="614"/>
    </row>
    <row r="103" customFormat="false" ht="15.75" hidden="true" customHeight="false" outlineLevel="1" collapsed="false">
      <c r="A103" s="605" t="s">
        <v>1144</v>
      </c>
      <c r="B103" s="522" t="n">
        <f aca="false">$W$1</f>
        <v>2026</v>
      </c>
      <c r="C103" s="522"/>
      <c r="D103" s="660" t="n">
        <v>1</v>
      </c>
      <c r="E103" s="522" t="s">
        <v>1152</v>
      </c>
      <c r="F103" s="522" t="s">
        <v>1064</v>
      </c>
      <c r="G103" s="661" t="n">
        <v>270.94</v>
      </c>
      <c r="H103" s="522" t="s">
        <v>1065</v>
      </c>
      <c r="I103" s="661" t="n">
        <v>221</v>
      </c>
      <c r="J103" s="522" t="s">
        <v>1065</v>
      </c>
      <c r="K103" s="661" t="n">
        <v>307.2</v>
      </c>
      <c r="L103" s="522" t="s">
        <v>1065</v>
      </c>
      <c r="M103" s="538"/>
      <c r="N103" s="610"/>
      <c r="O103" s="611"/>
      <c r="P103" s="612"/>
      <c r="Q103" s="613" t="n">
        <v>5</v>
      </c>
      <c r="R103" s="614" t="n">
        <f aca="false">SUM(S103,T103,U103,V103)</f>
        <v>1536</v>
      </c>
      <c r="S103" s="614" t="n">
        <f aca="false">D103*K103*Q103</f>
        <v>1536</v>
      </c>
      <c r="T103" s="614"/>
      <c r="U103" s="614"/>
      <c r="V103" s="614"/>
    </row>
    <row r="104" customFormat="false" ht="15.75" hidden="true" customHeight="false" outlineLevel="1" collapsed="false">
      <c r="A104" s="605" t="s">
        <v>1146</v>
      </c>
      <c r="B104" s="522" t="n">
        <f aca="false">$W$1</f>
        <v>2026</v>
      </c>
      <c r="C104" s="522"/>
      <c r="D104" s="660" t="n">
        <v>1</v>
      </c>
      <c r="E104" s="522" t="s">
        <v>1152</v>
      </c>
      <c r="F104" s="522" t="s">
        <v>1064</v>
      </c>
      <c r="G104" s="661" t="n">
        <v>270.94</v>
      </c>
      <c r="H104" s="522" t="s">
        <v>1065</v>
      </c>
      <c r="I104" s="661" t="n">
        <v>221</v>
      </c>
      <c r="J104" s="522" t="s">
        <v>1065</v>
      </c>
      <c r="K104" s="661" t="n">
        <v>307.2</v>
      </c>
      <c r="L104" s="522" t="s">
        <v>1065</v>
      </c>
      <c r="M104" s="538"/>
      <c r="N104" s="610"/>
      <c r="O104" s="611"/>
      <c r="P104" s="612"/>
      <c r="Q104" s="613" t="n">
        <v>6</v>
      </c>
      <c r="R104" s="614" t="n">
        <f aca="false">SUM(S104,T104,U104,V104)</f>
        <v>1843.2</v>
      </c>
      <c r="S104" s="614" t="n">
        <f aca="false">D104*K104*Q104</f>
        <v>1843.2</v>
      </c>
      <c r="T104" s="614"/>
      <c r="U104" s="614"/>
      <c r="V104" s="614"/>
    </row>
    <row r="105" customFormat="false" ht="15.75" hidden="true" customHeight="false" outlineLevel="1" collapsed="false">
      <c r="A105" s="652" t="s">
        <v>1153</v>
      </c>
      <c r="B105" s="603"/>
      <c r="C105" s="603"/>
      <c r="D105" s="603"/>
      <c r="E105" s="603"/>
      <c r="F105" s="601"/>
      <c r="G105" s="560"/>
      <c r="H105" s="602"/>
      <c r="I105" s="603"/>
      <c r="J105" s="560"/>
      <c r="K105" s="190"/>
      <c r="L105" s="603"/>
      <c r="M105" s="653"/>
      <c r="N105" s="654"/>
      <c r="O105" s="655" t="n">
        <v>244</v>
      </c>
      <c r="P105" s="656" t="n">
        <v>221</v>
      </c>
      <c r="Q105" s="613"/>
      <c r="R105" s="657" t="n">
        <f aca="false">SUM(R106:R107)</f>
        <v>0</v>
      </c>
      <c r="S105" s="657" t="n">
        <f aca="false">SUM(S106:S107)</f>
        <v>0</v>
      </c>
      <c r="T105" s="657" t="n">
        <f aca="false">SUM(T106:T107)</f>
        <v>0</v>
      </c>
      <c r="U105" s="657" t="n">
        <f aca="false">SUM(U106:U107)</f>
        <v>0</v>
      </c>
      <c r="V105" s="657" t="n">
        <f aca="false">SUM(V106:V107)</f>
        <v>0</v>
      </c>
    </row>
    <row r="106" customFormat="false" ht="15.75" hidden="true" customHeight="false" outlineLevel="1" collapsed="false">
      <c r="A106" s="605" t="s">
        <v>1115</v>
      </c>
      <c r="B106" s="522" t="n">
        <f aca="false">$W$2</f>
        <v>2025</v>
      </c>
      <c r="C106" s="522"/>
      <c r="D106" s="660"/>
      <c r="E106" s="522" t="s">
        <v>1152</v>
      </c>
      <c r="F106" s="522" t="s">
        <v>1064</v>
      </c>
      <c r="G106" s="661" t="n">
        <v>48</v>
      </c>
      <c r="H106" s="522" t="s">
        <v>1065</v>
      </c>
      <c r="I106" s="661"/>
      <c r="J106" s="522" t="s">
        <v>1065</v>
      </c>
      <c r="K106" s="190"/>
      <c r="L106" s="522"/>
      <c r="M106" s="538"/>
      <c r="N106" s="610"/>
      <c r="O106" s="611"/>
      <c r="P106" s="612"/>
      <c r="Q106" s="613"/>
      <c r="R106" s="614" t="n">
        <f aca="false">SUM(S106,T106,U106,V106)</f>
        <v>0</v>
      </c>
      <c r="S106" s="614"/>
      <c r="T106" s="614"/>
      <c r="U106" s="614"/>
      <c r="V106" s="614"/>
    </row>
    <row r="107" customFormat="false" ht="15.75" hidden="true" customHeight="false" outlineLevel="1" collapsed="false">
      <c r="A107" s="605" t="s">
        <v>1129</v>
      </c>
      <c r="B107" s="522" t="n">
        <f aca="false">$W$1</f>
        <v>2026</v>
      </c>
      <c r="C107" s="522"/>
      <c r="D107" s="660"/>
      <c r="E107" s="522" t="s">
        <v>1152</v>
      </c>
      <c r="F107" s="522" t="s">
        <v>1064</v>
      </c>
      <c r="G107" s="661" t="n">
        <v>48</v>
      </c>
      <c r="H107" s="522" t="s">
        <v>1065</v>
      </c>
      <c r="I107" s="661"/>
      <c r="J107" s="522" t="s">
        <v>1065</v>
      </c>
      <c r="K107" s="190"/>
      <c r="L107" s="522"/>
      <c r="M107" s="538"/>
      <c r="N107" s="610"/>
      <c r="O107" s="611"/>
      <c r="P107" s="612"/>
      <c r="Q107" s="613"/>
      <c r="R107" s="614" t="n">
        <f aca="false">SUM(S107,T107,U107,V107)</f>
        <v>0</v>
      </c>
      <c r="S107" s="614"/>
      <c r="T107" s="614"/>
      <c r="U107" s="614"/>
      <c r="V107" s="614"/>
    </row>
    <row r="108" customFormat="false" ht="15.75" hidden="true" customHeight="false" outlineLevel="1" collapsed="false">
      <c r="A108" s="652" t="s">
        <v>1154</v>
      </c>
      <c r="B108" s="603"/>
      <c r="C108" s="603"/>
      <c r="D108" s="603"/>
      <c r="E108" s="603"/>
      <c r="F108" s="601"/>
      <c r="G108" s="560"/>
      <c r="H108" s="602"/>
      <c r="I108" s="603"/>
      <c r="J108" s="560"/>
      <c r="K108" s="190"/>
      <c r="L108" s="603"/>
      <c r="M108" s="653"/>
      <c r="N108" s="654"/>
      <c r="O108" s="655" t="n">
        <v>244</v>
      </c>
      <c r="P108" s="656" t="n">
        <v>221</v>
      </c>
      <c r="Q108" s="613"/>
      <c r="R108" s="657" t="n">
        <f aca="false">SUM(R109:R110)</f>
        <v>1080</v>
      </c>
      <c r="S108" s="657" t="n">
        <f aca="false">SUM(S109:S110)</f>
        <v>1080</v>
      </c>
      <c r="T108" s="657" t="n">
        <f aca="false">SUM(T109:T110)</f>
        <v>0</v>
      </c>
      <c r="U108" s="657" t="n">
        <f aca="false">SUM(U109:U110)</f>
        <v>0</v>
      </c>
      <c r="V108" s="657" t="n">
        <f aca="false">SUM(V109:V110)</f>
        <v>0</v>
      </c>
    </row>
    <row r="109" customFormat="false" ht="15.75" hidden="true" customHeight="false" outlineLevel="1" collapsed="false">
      <c r="A109" s="605" t="s">
        <v>1115</v>
      </c>
      <c r="B109" s="522" t="n">
        <f aca="false">$W$2</f>
        <v>2025</v>
      </c>
      <c r="C109" s="522"/>
      <c r="D109" s="660" t="n">
        <v>1</v>
      </c>
      <c r="E109" s="522" t="s">
        <v>1152</v>
      </c>
      <c r="F109" s="522" t="s">
        <v>1064</v>
      </c>
      <c r="G109" s="661" t="n">
        <v>90</v>
      </c>
      <c r="H109" s="522" t="s">
        <v>1065</v>
      </c>
      <c r="I109" s="522"/>
      <c r="J109" s="522"/>
      <c r="K109" s="190"/>
      <c r="L109" s="522"/>
      <c r="M109" s="538"/>
      <c r="N109" s="610"/>
      <c r="O109" s="611"/>
      <c r="P109" s="612"/>
      <c r="Q109" s="613" t="n">
        <v>1</v>
      </c>
      <c r="R109" s="614" t="n">
        <f aca="false">SUM(S109,T109,U109,V109)</f>
        <v>90</v>
      </c>
      <c r="S109" s="614" t="n">
        <f aca="false">D109*G109</f>
        <v>90</v>
      </c>
      <c r="T109" s="614"/>
      <c r="U109" s="614"/>
      <c r="V109" s="614"/>
    </row>
    <row r="110" customFormat="false" ht="15.75" hidden="true" customHeight="false" outlineLevel="1" collapsed="false">
      <c r="A110" s="605" t="s">
        <v>1129</v>
      </c>
      <c r="B110" s="522" t="n">
        <f aca="false">$W$1</f>
        <v>2026</v>
      </c>
      <c r="C110" s="522"/>
      <c r="D110" s="660" t="n">
        <v>1</v>
      </c>
      <c r="E110" s="522" t="s">
        <v>1152</v>
      </c>
      <c r="F110" s="522" t="s">
        <v>1064</v>
      </c>
      <c r="G110" s="661" t="n">
        <v>90</v>
      </c>
      <c r="H110" s="522" t="s">
        <v>1065</v>
      </c>
      <c r="I110" s="522"/>
      <c r="J110" s="522"/>
      <c r="K110" s="190"/>
      <c r="L110" s="522"/>
      <c r="M110" s="538"/>
      <c r="N110" s="610"/>
      <c r="O110" s="611"/>
      <c r="P110" s="612"/>
      <c r="Q110" s="613" t="n">
        <v>11</v>
      </c>
      <c r="R110" s="614" t="n">
        <f aca="false">SUM(S110,T110,U110,V110)</f>
        <v>990</v>
      </c>
      <c r="S110" s="614" t="n">
        <f aca="false">D110*G110*Q110</f>
        <v>990</v>
      </c>
      <c r="T110" s="614"/>
      <c r="U110" s="614"/>
      <c r="V110" s="614"/>
    </row>
    <row r="111" customFormat="false" ht="15.75" hidden="true" customHeight="false" outlineLevel="1" collapsed="false">
      <c r="A111" s="663" t="s">
        <v>1155</v>
      </c>
      <c r="B111" s="603"/>
      <c r="C111" s="603"/>
      <c r="D111" s="603"/>
      <c r="E111" s="603"/>
      <c r="F111" s="601"/>
      <c r="G111" s="560"/>
      <c r="H111" s="602"/>
      <c r="I111" s="603"/>
      <c r="J111" s="560"/>
      <c r="K111" s="190"/>
      <c r="L111" s="603"/>
      <c r="M111" s="653"/>
      <c r="N111" s="654"/>
      <c r="O111" s="655" t="n">
        <v>244</v>
      </c>
      <c r="P111" s="656" t="n">
        <v>221</v>
      </c>
      <c r="Q111" s="613"/>
      <c r="R111" s="657" t="n">
        <f aca="false">SUM(R112:R113)</f>
        <v>0</v>
      </c>
      <c r="S111" s="657" t="n">
        <f aca="false">SUM(S112:S113)</f>
        <v>0</v>
      </c>
      <c r="T111" s="657" t="n">
        <f aca="false">SUM(T112:T113)</f>
        <v>0</v>
      </c>
      <c r="U111" s="657" t="n">
        <f aca="false">SUM(U112:U113)</f>
        <v>0</v>
      </c>
      <c r="V111" s="657" t="n">
        <f aca="false">SUM(V112:V113)</f>
        <v>0</v>
      </c>
    </row>
    <row r="112" customFormat="false" ht="15.75" hidden="true" customHeight="false" outlineLevel="1" collapsed="false">
      <c r="A112" s="605" t="s">
        <v>1115</v>
      </c>
      <c r="B112" s="522" t="n">
        <f aca="false">$W$2</f>
        <v>2025</v>
      </c>
      <c r="C112" s="522"/>
      <c r="D112" s="487"/>
      <c r="E112" s="522"/>
      <c r="F112" s="522"/>
      <c r="G112" s="661" t="n">
        <v>1430</v>
      </c>
      <c r="H112" s="522" t="s">
        <v>1065</v>
      </c>
      <c r="I112" s="522"/>
      <c r="J112" s="522"/>
      <c r="K112" s="190"/>
      <c r="L112" s="522"/>
      <c r="M112" s="538"/>
      <c r="N112" s="610"/>
      <c r="O112" s="611"/>
      <c r="P112" s="612"/>
      <c r="Q112" s="613" t="n">
        <v>1</v>
      </c>
      <c r="R112" s="614" t="n">
        <f aca="false">SUM(S112,T112,U112,V112)</f>
        <v>0</v>
      </c>
      <c r="S112" s="614"/>
      <c r="T112" s="614"/>
      <c r="U112" s="614"/>
      <c r="V112" s="614"/>
    </row>
    <row r="113" customFormat="false" ht="15.75" hidden="true" customHeight="false" outlineLevel="1" collapsed="false">
      <c r="A113" s="605" t="s">
        <v>1129</v>
      </c>
      <c r="B113" s="522" t="n">
        <f aca="false">$W$1</f>
        <v>2026</v>
      </c>
      <c r="C113" s="522"/>
      <c r="D113" s="487"/>
      <c r="E113" s="522"/>
      <c r="F113" s="522"/>
      <c r="G113" s="661" t="n">
        <v>1430</v>
      </c>
      <c r="H113" s="522" t="s">
        <v>1065</v>
      </c>
      <c r="I113" s="522"/>
      <c r="J113" s="522"/>
      <c r="K113" s="190"/>
      <c r="L113" s="522"/>
      <c r="M113" s="538"/>
      <c r="N113" s="610"/>
      <c r="O113" s="611"/>
      <c r="P113" s="612"/>
      <c r="Q113" s="613" t="n">
        <v>8</v>
      </c>
      <c r="R113" s="614" t="n">
        <f aca="false">SUM(S113,T113,U113,V113)</f>
        <v>0</v>
      </c>
      <c r="S113" s="614"/>
      <c r="T113" s="614"/>
      <c r="U113" s="614"/>
      <c r="V113" s="614"/>
    </row>
    <row r="114" customFormat="false" ht="15.75" hidden="true" customHeight="false" outlineLevel="1" collapsed="false">
      <c r="A114" s="663" t="s">
        <v>1156</v>
      </c>
      <c r="B114" s="603"/>
      <c r="C114" s="603"/>
      <c r="D114" s="603"/>
      <c r="E114" s="603"/>
      <c r="F114" s="601"/>
      <c r="G114" s="560"/>
      <c r="H114" s="602"/>
      <c r="I114" s="603"/>
      <c r="J114" s="560"/>
      <c r="K114" s="190"/>
      <c r="L114" s="603"/>
      <c r="M114" s="653"/>
      <c r="N114" s="654"/>
      <c r="O114" s="655" t="n">
        <v>244</v>
      </c>
      <c r="P114" s="656" t="n">
        <v>221</v>
      </c>
      <c r="Q114" s="613"/>
      <c r="R114" s="657" t="n">
        <f aca="false">SUM(R115:R116)</f>
        <v>0</v>
      </c>
      <c r="S114" s="657" t="n">
        <f aca="false">SUM(S115:S116)</f>
        <v>0</v>
      </c>
      <c r="T114" s="657" t="n">
        <f aca="false">SUM(T115:T116)</f>
        <v>0</v>
      </c>
      <c r="U114" s="657" t="n">
        <f aca="false">SUM(U115:U116)</f>
        <v>0</v>
      </c>
      <c r="V114" s="657" t="n">
        <f aca="false">SUM(V115:V116)</f>
        <v>0</v>
      </c>
    </row>
    <row r="115" customFormat="false" ht="15.75" hidden="true" customHeight="false" outlineLevel="1" collapsed="false">
      <c r="A115" s="605" t="s">
        <v>1115</v>
      </c>
      <c r="B115" s="522" t="n">
        <f aca="false">$W$2</f>
        <v>2025</v>
      </c>
      <c r="C115" s="522"/>
      <c r="D115" s="487"/>
      <c r="E115" s="522"/>
      <c r="F115" s="522"/>
      <c r="G115" s="661" t="n">
        <v>220.2</v>
      </c>
      <c r="H115" s="522" t="s">
        <v>1065</v>
      </c>
      <c r="I115" s="661" t="n">
        <v>93.6</v>
      </c>
      <c r="J115" s="522" t="s">
        <v>1065</v>
      </c>
      <c r="K115" s="190"/>
      <c r="L115" s="522"/>
      <c r="M115" s="538"/>
      <c r="N115" s="610"/>
      <c r="O115" s="611"/>
      <c r="P115" s="612"/>
      <c r="Q115" s="613" t="n">
        <v>1</v>
      </c>
      <c r="R115" s="614" t="n">
        <f aca="false">SUM(S115,T115,U115,V115)</f>
        <v>0</v>
      </c>
      <c r="S115" s="614"/>
      <c r="T115" s="614"/>
      <c r="U115" s="614"/>
      <c r="V115" s="614"/>
    </row>
    <row r="116" customFormat="false" ht="15.75" hidden="true" customHeight="false" outlineLevel="1" collapsed="false">
      <c r="A116" s="605" t="s">
        <v>1129</v>
      </c>
      <c r="B116" s="522" t="n">
        <f aca="false">$W$1</f>
        <v>2026</v>
      </c>
      <c r="C116" s="522"/>
      <c r="D116" s="487"/>
      <c r="E116" s="522"/>
      <c r="F116" s="522"/>
      <c r="G116" s="661" t="n">
        <v>160.15</v>
      </c>
      <c r="H116" s="522" t="s">
        <v>1065</v>
      </c>
      <c r="I116" s="661" t="n">
        <v>93.6</v>
      </c>
      <c r="J116" s="522" t="s">
        <v>1065</v>
      </c>
      <c r="K116" s="190"/>
      <c r="L116" s="522"/>
      <c r="M116" s="538"/>
      <c r="N116" s="610"/>
      <c r="O116" s="611"/>
      <c r="P116" s="612"/>
      <c r="Q116" s="613" t="n">
        <v>11</v>
      </c>
      <c r="R116" s="614" t="n">
        <f aca="false">SUM(S116,T116,U116,V116)</f>
        <v>0</v>
      </c>
      <c r="S116" s="614"/>
      <c r="T116" s="614"/>
      <c r="U116" s="614"/>
      <c r="V116" s="614"/>
    </row>
    <row r="117" s="196" customFormat="true" ht="15.75" hidden="false" customHeight="false" outlineLevel="0" collapsed="false">
      <c r="A117" s="664" t="s">
        <v>1157</v>
      </c>
      <c r="B117" s="481"/>
      <c r="C117" s="481"/>
      <c r="D117" s="481"/>
      <c r="E117" s="481"/>
      <c r="F117" s="481"/>
      <c r="G117" s="493"/>
      <c r="H117" s="481"/>
      <c r="I117" s="481"/>
      <c r="J117" s="481"/>
      <c r="K117" s="228"/>
      <c r="L117" s="481"/>
      <c r="M117" s="524"/>
      <c r="N117" s="665" t="s">
        <v>528</v>
      </c>
      <c r="O117" s="527" t="n">
        <v>244</v>
      </c>
      <c r="P117" s="526" t="n">
        <v>221</v>
      </c>
      <c r="Q117" s="528"/>
      <c r="R117" s="529" t="n">
        <f aca="false">SUM(R122,R118)</f>
        <v>16250</v>
      </c>
      <c r="S117" s="529" t="n">
        <f aca="false">SUM(S122,S118)</f>
        <v>14750</v>
      </c>
      <c r="T117" s="529" t="n">
        <f aca="false">SUM(T122,T118)</f>
        <v>0</v>
      </c>
      <c r="U117" s="529" t="n">
        <f aca="false">SUM(U122,U118)</f>
        <v>0</v>
      </c>
      <c r="V117" s="529" t="n">
        <f aca="false">SUM(V122,V118)</f>
        <v>1500</v>
      </c>
      <c r="AC117" s="303"/>
      <c r="AD117" s="474"/>
    </row>
    <row r="118" s="196" customFormat="true" ht="15.75" hidden="false" customHeight="false" outlineLevel="1" collapsed="false">
      <c r="A118" s="666" t="s">
        <v>1158</v>
      </c>
      <c r="B118" s="603"/>
      <c r="C118" s="662"/>
      <c r="D118" s="603"/>
      <c r="E118" s="603"/>
      <c r="F118" s="601"/>
      <c r="G118" s="560"/>
      <c r="H118" s="602"/>
      <c r="I118" s="603"/>
      <c r="J118" s="560"/>
      <c r="K118" s="228"/>
      <c r="L118" s="603"/>
      <c r="M118" s="653"/>
      <c r="N118" s="654"/>
      <c r="O118" s="655" t="n">
        <v>244</v>
      </c>
      <c r="P118" s="656" t="n">
        <v>221</v>
      </c>
      <c r="Q118" s="613"/>
      <c r="R118" s="657" t="n">
        <f aca="false">SUM(R119:R121)</f>
        <v>16250</v>
      </c>
      <c r="S118" s="657" t="n">
        <f aca="false">SUM(S119:S121)</f>
        <v>14750</v>
      </c>
      <c r="T118" s="657" t="n">
        <f aca="false">SUM(T119:T121)</f>
        <v>0</v>
      </c>
      <c r="U118" s="657" t="n">
        <f aca="false">SUM(U119:U121)</f>
        <v>0</v>
      </c>
      <c r="V118" s="657" t="n">
        <f aca="false">SUM(V119:V121)</f>
        <v>1500</v>
      </c>
      <c r="AC118" s="303"/>
      <c r="AD118" s="474"/>
    </row>
    <row r="119" s="669" customFormat="true" ht="15.75" hidden="false" customHeight="false" outlineLevel="1" collapsed="false">
      <c r="A119" s="605" t="s">
        <v>1115</v>
      </c>
      <c r="B119" s="522" t="n">
        <f aca="false">$W$2</f>
        <v>2025</v>
      </c>
      <c r="C119" s="667"/>
      <c r="D119" s="660" t="n">
        <v>1</v>
      </c>
      <c r="E119" s="522" t="s">
        <v>1149</v>
      </c>
      <c r="F119" s="522"/>
      <c r="G119" s="661" t="n">
        <v>1000</v>
      </c>
      <c r="H119" s="522" t="s">
        <v>1065</v>
      </c>
      <c r="I119" s="487"/>
      <c r="J119" s="522"/>
      <c r="K119" s="668"/>
      <c r="L119" s="522"/>
      <c r="M119" s="538"/>
      <c r="N119" s="610"/>
      <c r="O119" s="611"/>
      <c r="P119" s="612"/>
      <c r="Q119" s="613" t="n">
        <v>1</v>
      </c>
      <c r="R119" s="614" t="n">
        <f aca="false">SUM(S119,T119,U119,V119)</f>
        <v>1000</v>
      </c>
      <c r="S119" s="614" t="n">
        <f aca="false">D119*G119*Q119</f>
        <v>1000</v>
      </c>
      <c r="T119" s="614"/>
      <c r="U119" s="614"/>
      <c r="V119" s="614"/>
      <c r="AC119" s="303"/>
      <c r="AD119" s="474"/>
    </row>
    <row r="120" s="669" customFormat="true" ht="15.75" hidden="false" customHeight="false" outlineLevel="1" collapsed="false">
      <c r="A120" s="605" t="s">
        <v>1121</v>
      </c>
      <c r="B120" s="522" t="n">
        <f aca="false">$W$1</f>
        <v>2026</v>
      </c>
      <c r="C120" s="667"/>
      <c r="D120" s="660" t="n">
        <v>1</v>
      </c>
      <c r="E120" s="522" t="s">
        <v>1149</v>
      </c>
      <c r="F120" s="522"/>
      <c r="G120" s="661" t="n">
        <v>1250</v>
      </c>
      <c r="H120" s="522" t="s">
        <v>1065</v>
      </c>
      <c r="I120" s="522"/>
      <c r="J120" s="522"/>
      <c r="K120" s="668"/>
      <c r="L120" s="522"/>
      <c r="M120" s="538"/>
      <c r="N120" s="610"/>
      <c r="O120" s="611"/>
      <c r="P120" s="612"/>
      <c r="Q120" s="613" t="n">
        <v>6</v>
      </c>
      <c r="R120" s="614" t="n">
        <f aca="false">SUM(S120,T120,U120,V120)</f>
        <v>8750</v>
      </c>
      <c r="S120" s="614" t="n">
        <f aca="false">D120*G120*Q120</f>
        <v>7500</v>
      </c>
      <c r="T120" s="614"/>
      <c r="U120" s="614"/>
      <c r="V120" s="614" t="n">
        <f aca="false">G120</f>
        <v>1250</v>
      </c>
      <c r="AC120" s="303"/>
      <c r="AD120" s="474"/>
    </row>
    <row r="121" s="669" customFormat="true" ht="15.75" hidden="false" customHeight="false" outlineLevel="1" collapsed="false">
      <c r="A121" s="605" t="s">
        <v>1159</v>
      </c>
      <c r="B121" s="522" t="n">
        <f aca="false">$W$1</f>
        <v>2026</v>
      </c>
      <c r="C121" s="667"/>
      <c r="D121" s="660" t="n">
        <v>1</v>
      </c>
      <c r="E121" s="522" t="s">
        <v>1149</v>
      </c>
      <c r="F121" s="522"/>
      <c r="G121" s="661" t="n">
        <v>1250</v>
      </c>
      <c r="H121" s="522" t="s">
        <v>1065</v>
      </c>
      <c r="I121" s="522"/>
      <c r="J121" s="522"/>
      <c r="K121" s="668"/>
      <c r="L121" s="522"/>
      <c r="M121" s="538"/>
      <c r="N121" s="610"/>
      <c r="O121" s="611"/>
      <c r="P121" s="612"/>
      <c r="Q121" s="613" t="n">
        <v>5</v>
      </c>
      <c r="R121" s="614" t="n">
        <f aca="false">SUM(S121,T121,U121,V121)</f>
        <v>6500</v>
      </c>
      <c r="S121" s="614" t="n">
        <f aca="false">D121*G121*Q121</f>
        <v>6250</v>
      </c>
      <c r="T121" s="614"/>
      <c r="U121" s="614"/>
      <c r="V121" s="614" t="n">
        <v>250</v>
      </c>
      <c r="AC121" s="303"/>
      <c r="AD121" s="474"/>
    </row>
    <row r="122" s="196" customFormat="true" ht="15.75" hidden="true" customHeight="false" outlineLevel="1" collapsed="false">
      <c r="A122" s="670"/>
      <c r="B122" s="603"/>
      <c r="C122" s="662"/>
      <c r="D122" s="603"/>
      <c r="E122" s="603"/>
      <c r="F122" s="601"/>
      <c r="G122" s="560"/>
      <c r="H122" s="602"/>
      <c r="I122" s="603"/>
      <c r="J122" s="560"/>
      <c r="K122" s="228"/>
      <c r="L122" s="603"/>
      <c r="M122" s="653"/>
      <c r="N122" s="654"/>
      <c r="O122" s="655" t="n">
        <v>244</v>
      </c>
      <c r="P122" s="656" t="n">
        <v>221</v>
      </c>
      <c r="Q122" s="613"/>
      <c r="R122" s="657" t="n">
        <f aca="false">SUM(R123:R124)</f>
        <v>0</v>
      </c>
      <c r="S122" s="657" t="n">
        <f aca="false">SUM(S123:S124)</f>
        <v>0</v>
      </c>
      <c r="T122" s="657" t="n">
        <f aca="false">SUM(T123:T124)</f>
        <v>0</v>
      </c>
      <c r="U122" s="657" t="n">
        <f aca="false">SUM(U123:U124)</f>
        <v>0</v>
      </c>
      <c r="V122" s="657" t="n">
        <f aca="false">SUM(V123:V124)</f>
        <v>0</v>
      </c>
      <c r="AC122" s="303"/>
      <c r="AD122" s="474"/>
    </row>
    <row r="123" s="669" customFormat="true" ht="15.75" hidden="true" customHeight="false" outlineLevel="1" collapsed="false">
      <c r="A123" s="605" t="s">
        <v>1115</v>
      </c>
      <c r="B123" s="522" t="n">
        <f aca="false">$W$2</f>
        <v>2025</v>
      </c>
      <c r="C123" s="667"/>
      <c r="D123" s="522"/>
      <c r="E123" s="522"/>
      <c r="F123" s="522"/>
      <c r="G123" s="661" t="n">
        <v>3400</v>
      </c>
      <c r="H123" s="522" t="s">
        <v>1065</v>
      </c>
      <c r="I123" s="522"/>
      <c r="J123" s="522"/>
      <c r="K123" s="522"/>
      <c r="L123" s="522"/>
      <c r="M123" s="538"/>
      <c r="N123" s="610"/>
      <c r="O123" s="611"/>
      <c r="P123" s="612"/>
      <c r="Q123" s="613"/>
      <c r="R123" s="614" t="n">
        <f aca="false">SUM(S123,T123,U123,V123)</f>
        <v>0</v>
      </c>
      <c r="S123" s="614"/>
      <c r="T123" s="614"/>
      <c r="U123" s="614"/>
      <c r="V123" s="614"/>
      <c r="AC123" s="303"/>
      <c r="AD123" s="474"/>
    </row>
    <row r="124" s="669" customFormat="true" ht="15.75" hidden="true" customHeight="false" outlineLevel="1" collapsed="false">
      <c r="A124" s="605" t="s">
        <v>1129</v>
      </c>
      <c r="B124" s="522" t="n">
        <f aca="false">$W$1</f>
        <v>2026</v>
      </c>
      <c r="C124" s="667"/>
      <c r="D124" s="522"/>
      <c r="E124" s="522"/>
      <c r="F124" s="522"/>
      <c r="G124" s="661" t="n">
        <v>3400</v>
      </c>
      <c r="H124" s="522" t="s">
        <v>1065</v>
      </c>
      <c r="I124" s="522"/>
      <c r="J124" s="522"/>
      <c r="K124" s="522"/>
      <c r="L124" s="522"/>
      <c r="M124" s="538"/>
      <c r="N124" s="610"/>
      <c r="O124" s="611"/>
      <c r="P124" s="612"/>
      <c r="Q124" s="613"/>
      <c r="R124" s="614" t="n">
        <f aca="false">SUM(S124,T124,U124,V124)</f>
        <v>0</v>
      </c>
      <c r="S124" s="614"/>
      <c r="T124" s="614"/>
      <c r="U124" s="614"/>
      <c r="V124" s="614"/>
      <c r="AC124" s="303"/>
      <c r="AD124" s="474"/>
    </row>
    <row r="125" s="196" customFormat="true" ht="15.75" hidden="true" customHeight="false" outlineLevel="0" collapsed="false">
      <c r="A125" s="664" t="s">
        <v>1160</v>
      </c>
      <c r="B125" s="481"/>
      <c r="C125" s="481"/>
      <c r="D125" s="481"/>
      <c r="E125" s="481"/>
      <c r="F125" s="601"/>
      <c r="G125" s="560"/>
      <c r="H125" s="602"/>
      <c r="I125" s="603"/>
      <c r="J125" s="560"/>
      <c r="K125" s="228"/>
      <c r="L125" s="481"/>
      <c r="M125" s="524"/>
      <c r="N125" s="665"/>
      <c r="O125" s="527" t="n">
        <v>244</v>
      </c>
      <c r="P125" s="526" t="n">
        <v>221</v>
      </c>
      <c r="Q125" s="528"/>
      <c r="R125" s="529" t="n">
        <f aca="false">SUM(R126:R129,R130)</f>
        <v>0</v>
      </c>
      <c r="S125" s="529" t="n">
        <f aca="false">SUM(S126:S129,S130)</f>
        <v>0</v>
      </c>
      <c r="T125" s="529" t="n">
        <f aca="false">SUM(T126:T129,T130)</f>
        <v>0</v>
      </c>
      <c r="U125" s="529" t="n">
        <f aca="false">SUM(U126:U129,U130)</f>
        <v>0</v>
      </c>
      <c r="V125" s="529" t="n">
        <f aca="false">SUM(V126:V129,V130)</f>
        <v>0</v>
      </c>
      <c r="AC125" s="303"/>
      <c r="AD125" s="474"/>
    </row>
    <row r="126" s="196" customFormat="true" ht="15.75" hidden="true" customHeight="false" outlineLevel="1" collapsed="false">
      <c r="A126" s="652" t="s">
        <v>1161</v>
      </c>
      <c r="B126" s="603"/>
      <c r="C126" s="662"/>
      <c r="D126" s="540"/>
      <c r="E126" s="541" t="s">
        <v>1149</v>
      </c>
      <c r="F126" s="607" t="s">
        <v>1064</v>
      </c>
      <c r="G126" s="540" t="n">
        <v>50</v>
      </c>
      <c r="H126" s="522" t="s">
        <v>1065</v>
      </c>
      <c r="I126" s="228"/>
      <c r="J126" s="228"/>
      <c r="K126" s="228"/>
      <c r="L126" s="603"/>
      <c r="M126" s="653"/>
      <c r="N126" s="654"/>
      <c r="O126" s="655"/>
      <c r="P126" s="656"/>
      <c r="Q126" s="613"/>
      <c r="R126" s="614" t="n">
        <f aca="false">SUM(S126,T126,U126,V126)</f>
        <v>0</v>
      </c>
      <c r="S126" s="614"/>
      <c r="T126" s="614"/>
      <c r="U126" s="614"/>
      <c r="V126" s="614"/>
      <c r="W126" s="196" t="s">
        <v>1162</v>
      </c>
      <c r="AC126" s="303"/>
      <c r="AD126" s="474"/>
    </row>
    <row r="127" s="196" customFormat="true" ht="15.75" hidden="true" customHeight="false" outlineLevel="1" collapsed="false">
      <c r="A127" s="652" t="s">
        <v>1161</v>
      </c>
      <c r="B127" s="603"/>
      <c r="C127" s="662"/>
      <c r="D127" s="540"/>
      <c r="E127" s="541" t="s">
        <v>1149</v>
      </c>
      <c r="F127" s="607" t="s">
        <v>1064</v>
      </c>
      <c r="G127" s="540" t="n">
        <v>50</v>
      </c>
      <c r="H127" s="522" t="s">
        <v>1065</v>
      </c>
      <c r="I127" s="228"/>
      <c r="J127" s="228"/>
      <c r="K127" s="228"/>
      <c r="L127" s="603"/>
      <c r="M127" s="653"/>
      <c r="N127" s="654"/>
      <c r="O127" s="655"/>
      <c r="P127" s="656"/>
      <c r="Q127" s="613"/>
      <c r="R127" s="614" t="n">
        <f aca="false">SUM(S127,T127,U127,V127)</f>
        <v>0</v>
      </c>
      <c r="S127" s="614"/>
      <c r="T127" s="614"/>
      <c r="U127" s="614"/>
      <c r="V127" s="614"/>
      <c r="W127" s="196" t="s">
        <v>1162</v>
      </c>
      <c r="AC127" s="303"/>
      <c r="AD127" s="474"/>
    </row>
    <row r="128" s="196" customFormat="true" ht="15.75" hidden="true" customHeight="false" outlineLevel="1" collapsed="false">
      <c r="A128" s="652" t="s">
        <v>1161</v>
      </c>
      <c r="B128" s="603"/>
      <c r="C128" s="662"/>
      <c r="D128" s="540"/>
      <c r="E128" s="541" t="s">
        <v>1149</v>
      </c>
      <c r="F128" s="607" t="s">
        <v>1064</v>
      </c>
      <c r="G128" s="540" t="n">
        <v>50</v>
      </c>
      <c r="H128" s="522" t="s">
        <v>1065</v>
      </c>
      <c r="I128" s="228"/>
      <c r="J128" s="228"/>
      <c r="K128" s="228"/>
      <c r="L128" s="603"/>
      <c r="M128" s="653"/>
      <c r="N128" s="654"/>
      <c r="O128" s="655"/>
      <c r="P128" s="656"/>
      <c r="Q128" s="613"/>
      <c r="R128" s="614" t="n">
        <f aca="false">SUM(S128,T128,U128,V128)</f>
        <v>0</v>
      </c>
      <c r="S128" s="614"/>
      <c r="T128" s="614"/>
      <c r="U128" s="614"/>
      <c r="V128" s="614"/>
      <c r="W128" s="196" t="s">
        <v>1162</v>
      </c>
      <c r="AC128" s="303"/>
      <c r="AD128" s="474"/>
    </row>
    <row r="129" s="196" customFormat="true" ht="15.75" hidden="true" customHeight="false" outlineLevel="1" collapsed="false">
      <c r="A129" s="652" t="s">
        <v>1161</v>
      </c>
      <c r="B129" s="603"/>
      <c r="C129" s="662"/>
      <c r="D129" s="540"/>
      <c r="E129" s="541" t="s">
        <v>1149</v>
      </c>
      <c r="F129" s="607" t="s">
        <v>1064</v>
      </c>
      <c r="G129" s="540" t="n">
        <v>50</v>
      </c>
      <c r="H129" s="522" t="s">
        <v>1065</v>
      </c>
      <c r="I129" s="228"/>
      <c r="J129" s="228"/>
      <c r="K129" s="228"/>
      <c r="L129" s="603"/>
      <c r="M129" s="653"/>
      <c r="N129" s="654"/>
      <c r="O129" s="655"/>
      <c r="P129" s="656"/>
      <c r="Q129" s="613"/>
      <c r="R129" s="614" t="n">
        <f aca="false">SUM(S129,T129,U129,V129)</f>
        <v>0</v>
      </c>
      <c r="S129" s="614"/>
      <c r="T129" s="614"/>
      <c r="U129" s="614"/>
      <c r="V129" s="614"/>
      <c r="W129" s="196" t="s">
        <v>1162</v>
      </c>
      <c r="AC129" s="303"/>
      <c r="AD129" s="474"/>
    </row>
    <row r="130" customFormat="false" ht="15.75" hidden="true" customHeight="false" outlineLevel="1" collapsed="false">
      <c r="A130" s="663" t="s">
        <v>1163</v>
      </c>
      <c r="B130" s="603"/>
      <c r="C130" s="603"/>
      <c r="D130" s="603"/>
      <c r="E130" s="603"/>
      <c r="F130" s="601"/>
      <c r="G130" s="560"/>
      <c r="H130" s="602"/>
      <c r="I130" s="603"/>
      <c r="J130" s="560"/>
      <c r="K130" s="190"/>
      <c r="L130" s="603"/>
      <c r="M130" s="653"/>
      <c r="N130" s="654"/>
      <c r="O130" s="655" t="n">
        <v>244</v>
      </c>
      <c r="P130" s="656" t="n">
        <v>221</v>
      </c>
      <c r="Q130" s="613"/>
      <c r="R130" s="657" t="n">
        <f aca="false">SUM(R131:R132)</f>
        <v>0</v>
      </c>
      <c r="S130" s="657" t="n">
        <f aca="false">SUM(S131:S132)</f>
        <v>0</v>
      </c>
      <c r="T130" s="657" t="n">
        <f aca="false">SUM(T131:T132)</f>
        <v>0</v>
      </c>
      <c r="U130" s="657" t="n">
        <f aca="false">SUM(U131:U132)</f>
        <v>0</v>
      </c>
      <c r="V130" s="657" t="n">
        <f aca="false">SUM(V131:V132)</f>
        <v>0</v>
      </c>
    </row>
    <row r="131" customFormat="false" ht="15.75" hidden="true" customHeight="false" outlineLevel="1" collapsed="false">
      <c r="A131" s="605" t="s">
        <v>1115</v>
      </c>
      <c r="B131" s="522" t="n">
        <f aca="false">$W$2</f>
        <v>2025</v>
      </c>
      <c r="C131" s="522"/>
      <c r="D131" s="487"/>
      <c r="E131" s="522"/>
      <c r="F131" s="522"/>
      <c r="G131" s="661"/>
      <c r="H131" s="522" t="s">
        <v>1065</v>
      </c>
      <c r="I131" s="522"/>
      <c r="J131" s="522"/>
      <c r="K131" s="190"/>
      <c r="L131" s="522"/>
      <c r="M131" s="538"/>
      <c r="N131" s="610"/>
      <c r="O131" s="611"/>
      <c r="P131" s="612"/>
      <c r="Q131" s="613"/>
      <c r="R131" s="614" t="n">
        <f aca="false">SUM(S131,T131,U131,V131)</f>
        <v>0</v>
      </c>
      <c r="S131" s="614"/>
      <c r="T131" s="614"/>
      <c r="U131" s="614"/>
      <c r="V131" s="614"/>
    </row>
    <row r="132" customFormat="false" ht="15.75" hidden="true" customHeight="false" outlineLevel="1" collapsed="false">
      <c r="A132" s="605" t="s">
        <v>1129</v>
      </c>
      <c r="B132" s="522" t="n">
        <f aca="false">$W$1</f>
        <v>2026</v>
      </c>
      <c r="C132" s="522"/>
      <c r="D132" s="487"/>
      <c r="E132" s="522"/>
      <c r="F132" s="522"/>
      <c r="G132" s="661"/>
      <c r="H132" s="522" t="s">
        <v>1065</v>
      </c>
      <c r="I132" s="522"/>
      <c r="J132" s="522"/>
      <c r="K132" s="190"/>
      <c r="L132" s="522"/>
      <c r="M132" s="538"/>
      <c r="N132" s="610"/>
      <c r="O132" s="611"/>
      <c r="P132" s="612"/>
      <c r="Q132" s="613"/>
      <c r="R132" s="614" t="n">
        <f aca="false">SUM(S132,T132,U132,V132)</f>
        <v>0</v>
      </c>
      <c r="S132" s="614"/>
      <c r="T132" s="614"/>
      <c r="U132" s="614"/>
      <c r="V132" s="614"/>
    </row>
    <row r="133" s="196" customFormat="true" ht="15.75" hidden="true" customHeight="false" outlineLevel="0" collapsed="false">
      <c r="A133" s="664" t="s">
        <v>1071</v>
      </c>
      <c r="B133" s="481"/>
      <c r="C133" s="671"/>
      <c r="D133" s="481"/>
      <c r="E133" s="481"/>
      <c r="F133" s="481"/>
      <c r="G133" s="493"/>
      <c r="H133" s="481"/>
      <c r="I133" s="481"/>
      <c r="J133" s="481"/>
      <c r="K133" s="481"/>
      <c r="L133" s="481"/>
      <c r="M133" s="524"/>
      <c r="N133" s="665"/>
      <c r="O133" s="527" t="n">
        <v>244</v>
      </c>
      <c r="P133" s="526" t="n">
        <v>221</v>
      </c>
      <c r="Q133" s="528"/>
      <c r="R133" s="529" t="n">
        <f aca="false">SUM(S133,T133,U133,V133)</f>
        <v>0</v>
      </c>
      <c r="S133" s="529"/>
      <c r="T133" s="529"/>
      <c r="U133" s="529"/>
      <c r="V133" s="529"/>
      <c r="AC133" s="303"/>
      <c r="AD133" s="474"/>
    </row>
    <row r="134" s="673" customFormat="true" ht="15.75" hidden="true" customHeight="false" outlineLevel="0" collapsed="false">
      <c r="A134" s="652" t="s">
        <v>1164</v>
      </c>
      <c r="B134" s="603"/>
      <c r="C134" s="603"/>
      <c r="D134" s="603"/>
      <c r="E134" s="603"/>
      <c r="F134" s="601"/>
      <c r="G134" s="560"/>
      <c r="H134" s="602"/>
      <c r="I134" s="603"/>
      <c r="J134" s="560"/>
      <c r="K134" s="672"/>
      <c r="L134" s="603"/>
      <c r="M134" s="653"/>
      <c r="N134" s="654"/>
      <c r="O134" s="655" t="n">
        <v>244</v>
      </c>
      <c r="P134" s="656" t="n">
        <v>222</v>
      </c>
      <c r="Q134" s="613"/>
      <c r="R134" s="657" t="n">
        <f aca="false">SUM(R135:R136)</f>
        <v>0</v>
      </c>
      <c r="S134" s="657" t="n">
        <f aca="false">SUM(S135:S136)</f>
        <v>0</v>
      </c>
      <c r="T134" s="657" t="n">
        <f aca="false">SUM(T135:T136)</f>
        <v>0</v>
      </c>
      <c r="U134" s="657" t="n">
        <f aca="false">SUM(U135:U136)</f>
        <v>0</v>
      </c>
      <c r="V134" s="657" t="n">
        <f aca="false">SUM(V135:V136)</f>
        <v>0</v>
      </c>
      <c r="AC134" s="303"/>
      <c r="AD134" s="474"/>
    </row>
    <row r="135" customFormat="false" ht="15.75" hidden="true" customHeight="false" outlineLevel="1" collapsed="false">
      <c r="A135" s="605"/>
      <c r="B135" s="487"/>
      <c r="C135" s="487"/>
      <c r="D135" s="530"/>
      <c r="E135" s="522" t="s">
        <v>1165</v>
      </c>
      <c r="F135" s="522" t="s">
        <v>1064</v>
      </c>
      <c r="G135" s="531" t="n">
        <v>25</v>
      </c>
      <c r="H135" s="522" t="s">
        <v>1065</v>
      </c>
      <c r="I135" s="487"/>
      <c r="J135" s="487"/>
      <c r="K135" s="487"/>
      <c r="L135" s="487"/>
      <c r="M135" s="674"/>
      <c r="N135" s="675"/>
      <c r="O135" s="676"/>
      <c r="P135" s="677"/>
      <c r="Q135" s="528"/>
      <c r="R135" s="614" t="n">
        <f aca="false">SUM(S135,T135,U135,V135)</f>
        <v>0</v>
      </c>
      <c r="S135" s="614"/>
      <c r="T135" s="614"/>
      <c r="U135" s="614"/>
      <c r="V135" s="614"/>
    </row>
    <row r="136" customFormat="false" ht="15.75" hidden="true" customHeight="false" outlineLevel="1" collapsed="false">
      <c r="A136" s="605"/>
      <c r="B136" s="487"/>
      <c r="C136" s="487"/>
      <c r="D136" s="530"/>
      <c r="E136" s="541" t="s">
        <v>1149</v>
      </c>
      <c r="F136" s="522" t="s">
        <v>1064</v>
      </c>
      <c r="G136" s="531" t="n">
        <v>25</v>
      </c>
      <c r="H136" s="522" t="s">
        <v>1065</v>
      </c>
      <c r="I136" s="487"/>
      <c r="J136" s="487"/>
      <c r="K136" s="487"/>
      <c r="L136" s="487"/>
      <c r="M136" s="674"/>
      <c r="N136" s="675"/>
      <c r="O136" s="676"/>
      <c r="P136" s="677"/>
      <c r="Q136" s="528"/>
      <c r="R136" s="614" t="n">
        <f aca="false">SUM(S136,T136,U136,V136)</f>
        <v>0</v>
      </c>
      <c r="S136" s="614"/>
      <c r="T136" s="614"/>
      <c r="U136" s="614"/>
      <c r="V136" s="614"/>
    </row>
    <row r="137" s="673" customFormat="true" ht="15.75" hidden="true" customHeight="false" outlineLevel="0" collapsed="false">
      <c r="A137" s="652" t="s">
        <v>1166</v>
      </c>
      <c r="B137" s="603"/>
      <c r="C137" s="603"/>
      <c r="D137" s="603"/>
      <c r="E137" s="603"/>
      <c r="F137" s="601"/>
      <c r="G137" s="560"/>
      <c r="H137" s="602"/>
      <c r="I137" s="603"/>
      <c r="J137" s="560"/>
      <c r="K137" s="672"/>
      <c r="L137" s="603"/>
      <c r="M137" s="653"/>
      <c r="N137" s="654"/>
      <c r="O137" s="655" t="n">
        <v>244</v>
      </c>
      <c r="P137" s="656" t="n">
        <v>222</v>
      </c>
      <c r="Q137" s="613"/>
      <c r="R137" s="657" t="n">
        <f aca="false">SUM(R138:R139)</f>
        <v>0</v>
      </c>
      <c r="S137" s="657" t="n">
        <f aca="false">SUM(S138:S139)</f>
        <v>0</v>
      </c>
      <c r="T137" s="657" t="n">
        <f aca="false">SUM(T138:T139)</f>
        <v>0</v>
      </c>
      <c r="U137" s="657" t="n">
        <f aca="false">SUM(U138:U139)</f>
        <v>0</v>
      </c>
      <c r="V137" s="657" t="n">
        <f aca="false">SUM(V138:V139)</f>
        <v>0</v>
      </c>
      <c r="AC137" s="303"/>
      <c r="AD137" s="474"/>
    </row>
    <row r="138" customFormat="false" ht="15.75" hidden="true" customHeight="false" outlineLevel="1" collapsed="false">
      <c r="A138" s="605"/>
      <c r="B138" s="487"/>
      <c r="C138" s="487"/>
      <c r="D138" s="530"/>
      <c r="E138" s="541" t="s">
        <v>1149</v>
      </c>
      <c r="F138" s="522" t="s">
        <v>1064</v>
      </c>
      <c r="G138" s="531" t="n">
        <v>500</v>
      </c>
      <c r="H138" s="522" t="s">
        <v>1065</v>
      </c>
      <c r="I138" s="487"/>
      <c r="J138" s="487"/>
      <c r="K138" s="487"/>
      <c r="L138" s="487"/>
      <c r="M138" s="674"/>
      <c r="N138" s="675"/>
      <c r="O138" s="676"/>
      <c r="P138" s="677"/>
      <c r="Q138" s="528"/>
      <c r="R138" s="614" t="n">
        <f aca="false">SUM(S138,T138,U138,V138)</f>
        <v>0</v>
      </c>
      <c r="S138" s="614"/>
      <c r="T138" s="614"/>
      <c r="U138" s="614"/>
      <c r="V138" s="614"/>
    </row>
    <row r="139" customFormat="false" ht="15.75" hidden="true" customHeight="false" outlineLevel="1" collapsed="false">
      <c r="A139" s="605"/>
      <c r="B139" s="487"/>
      <c r="C139" s="487"/>
      <c r="D139" s="530"/>
      <c r="E139" s="541" t="s">
        <v>1149</v>
      </c>
      <c r="F139" s="522" t="s">
        <v>1064</v>
      </c>
      <c r="G139" s="531"/>
      <c r="H139" s="522" t="s">
        <v>1065</v>
      </c>
      <c r="I139" s="487"/>
      <c r="J139" s="487"/>
      <c r="K139" s="487"/>
      <c r="L139" s="487"/>
      <c r="M139" s="674"/>
      <c r="N139" s="675"/>
      <c r="O139" s="676"/>
      <c r="P139" s="677"/>
      <c r="Q139" s="528"/>
      <c r="R139" s="614" t="n">
        <f aca="false">SUM(S139,T139,U139,V139)</f>
        <v>0</v>
      </c>
      <c r="S139" s="614"/>
      <c r="T139" s="614"/>
      <c r="U139" s="614"/>
      <c r="V139" s="614"/>
    </row>
    <row r="140" s="196" customFormat="true" ht="15.75" hidden="true" customHeight="false" outlineLevel="0" collapsed="false">
      <c r="A140" s="570" t="s">
        <v>1111</v>
      </c>
      <c r="B140" s="571"/>
      <c r="C140" s="571"/>
      <c r="D140" s="571"/>
      <c r="E140" s="592"/>
      <c r="F140" s="481"/>
      <c r="G140" s="481"/>
      <c r="H140" s="481"/>
      <c r="I140" s="190"/>
      <c r="J140" s="593"/>
      <c r="K140" s="481"/>
      <c r="L140" s="592"/>
      <c r="M140" s="594"/>
      <c r="N140" s="595" t="s">
        <v>1112</v>
      </c>
      <c r="O140" s="596" t="s">
        <v>539</v>
      </c>
      <c r="P140" s="597" t="n">
        <v>223</v>
      </c>
      <c r="Q140" s="598"/>
      <c r="R140" s="599" t="n">
        <f aca="false">SUM(R141,R153,R145,R149)</f>
        <v>0</v>
      </c>
      <c r="S140" s="599" t="n">
        <f aca="false">SUM(S141,S153,S145,S149)</f>
        <v>0</v>
      </c>
      <c r="T140" s="599" t="n">
        <f aca="false">SUM(T141,T153,T145,T149)</f>
        <v>0</v>
      </c>
      <c r="U140" s="599" t="n">
        <f aca="false">SUM(U141,U153,U145,U149)</f>
        <v>0</v>
      </c>
      <c r="V140" s="599" t="n">
        <f aca="false">SUM(V141,V153,V145,V149)</f>
        <v>0</v>
      </c>
      <c r="W140" s="188" t="s">
        <v>1113</v>
      </c>
      <c r="AC140" s="303"/>
      <c r="AD140" s="474"/>
    </row>
    <row r="141" s="196" customFormat="true" ht="15.75" hidden="true" customHeight="false" outlineLevel="1" collapsed="false">
      <c r="A141" s="600" t="s">
        <v>1089</v>
      </c>
      <c r="B141" s="617"/>
      <c r="C141" s="567"/>
      <c r="D141" s="568" t="s">
        <v>1091</v>
      </c>
      <c r="E141" s="569"/>
      <c r="F141" s="601"/>
      <c r="G141" s="560"/>
      <c r="H141" s="602"/>
      <c r="I141" s="603"/>
      <c r="J141" s="560"/>
      <c r="K141" s="228"/>
      <c r="L141" s="592"/>
      <c r="M141" s="594"/>
      <c r="N141" s="595"/>
      <c r="O141" s="596" t="s">
        <v>539</v>
      </c>
      <c r="P141" s="597" t="n">
        <v>223</v>
      </c>
      <c r="Q141" s="604"/>
      <c r="R141" s="529" t="n">
        <f aca="false">SUM(R142:R144)</f>
        <v>0</v>
      </c>
      <c r="S141" s="529" t="n">
        <f aca="false">SUM(S142:S144)</f>
        <v>0</v>
      </c>
      <c r="T141" s="529" t="n">
        <f aca="false">SUM(T142:T144)</f>
        <v>0</v>
      </c>
      <c r="U141" s="529" t="n">
        <f aca="false">SUM(U142:U144)</f>
        <v>0</v>
      </c>
      <c r="V141" s="529" t="n">
        <f aca="false">SUM(V142:V144)</f>
        <v>0</v>
      </c>
      <c r="W141" s="188" t="s">
        <v>1114</v>
      </c>
      <c r="AC141" s="303"/>
      <c r="AD141" s="474"/>
    </row>
    <row r="142" customFormat="false" ht="15.75" hidden="true" customHeight="false" outlineLevel="1" collapsed="false">
      <c r="A142" s="605" t="s">
        <v>1115</v>
      </c>
      <c r="B142" s="522" t="n">
        <f aca="false">$W$2</f>
        <v>2025</v>
      </c>
      <c r="C142" s="567"/>
      <c r="D142" s="567"/>
      <c r="E142" s="606"/>
      <c r="F142" s="607" t="s">
        <v>1116</v>
      </c>
      <c r="G142" s="608" t="s">
        <v>1167</v>
      </c>
      <c r="H142" s="522" t="s">
        <v>1118</v>
      </c>
      <c r="I142" s="615"/>
      <c r="J142" s="568" t="s">
        <v>1119</v>
      </c>
      <c r="K142" s="567" t="n">
        <v>11.92</v>
      </c>
      <c r="L142" s="522" t="s">
        <v>1065</v>
      </c>
      <c r="M142" s="538"/>
      <c r="N142" s="610"/>
      <c r="O142" s="611"/>
      <c r="P142" s="612"/>
      <c r="Q142" s="613"/>
      <c r="R142" s="614" t="n">
        <f aca="false">SUM(S142,T142,U142,V142)</f>
        <v>0</v>
      </c>
      <c r="S142" s="614"/>
      <c r="T142" s="614"/>
      <c r="U142" s="614"/>
      <c r="V142" s="614"/>
      <c r="W142" s="188" t="s">
        <v>1120</v>
      </c>
    </row>
    <row r="143" customFormat="false" ht="15.75" hidden="true" customHeight="false" outlineLevel="1" collapsed="false">
      <c r="A143" s="605" t="s">
        <v>1121</v>
      </c>
      <c r="B143" s="522" t="n">
        <f aca="false">$W$1</f>
        <v>2026</v>
      </c>
      <c r="C143" s="567"/>
      <c r="D143" s="567"/>
      <c r="E143" s="606"/>
      <c r="F143" s="607" t="s">
        <v>1116</v>
      </c>
      <c r="G143" s="608" t="s">
        <v>1167</v>
      </c>
      <c r="H143" s="522" t="s">
        <v>1118</v>
      </c>
      <c r="I143" s="615"/>
      <c r="J143" s="568" t="s">
        <v>1119</v>
      </c>
      <c r="K143" s="567" t="n">
        <v>11.92</v>
      </c>
      <c r="L143" s="522" t="s">
        <v>1065</v>
      </c>
      <c r="M143" s="538"/>
      <c r="N143" s="610"/>
      <c r="O143" s="611"/>
      <c r="P143" s="612"/>
      <c r="Q143" s="613"/>
      <c r="R143" s="614" t="n">
        <f aca="false">SUM(S143,T143,U143,V143)</f>
        <v>0</v>
      </c>
      <c r="S143" s="614"/>
      <c r="T143" s="614"/>
      <c r="U143" s="614"/>
      <c r="V143" s="614"/>
      <c r="W143" s="188" t="s">
        <v>1122</v>
      </c>
    </row>
    <row r="144" customFormat="false" ht="15.75" hidden="true" customHeight="false" outlineLevel="1" collapsed="false">
      <c r="A144" s="605" t="s">
        <v>1123</v>
      </c>
      <c r="B144" s="522" t="n">
        <f aca="false">$W$1</f>
        <v>2026</v>
      </c>
      <c r="C144" s="567"/>
      <c r="D144" s="567"/>
      <c r="E144" s="606"/>
      <c r="F144" s="607" t="s">
        <v>1116</v>
      </c>
      <c r="G144" s="608" t="s">
        <v>1168</v>
      </c>
      <c r="H144" s="522" t="s">
        <v>1118</v>
      </c>
      <c r="I144" s="615"/>
      <c r="J144" s="568" t="s">
        <v>1119</v>
      </c>
      <c r="K144" s="567" t="n">
        <v>12.55</v>
      </c>
      <c r="L144" s="522" t="s">
        <v>1065</v>
      </c>
      <c r="M144" s="538"/>
      <c r="N144" s="610"/>
      <c r="O144" s="611"/>
      <c r="P144" s="612"/>
      <c r="Q144" s="613"/>
      <c r="R144" s="614" t="n">
        <f aca="false">SUM(S144,T144,U144,V144)</f>
        <v>0</v>
      </c>
      <c r="S144" s="614"/>
      <c r="T144" s="614"/>
      <c r="U144" s="614"/>
      <c r="V144" s="614"/>
      <c r="W144" s="188" t="s">
        <v>1125</v>
      </c>
    </row>
    <row r="145" customFormat="false" ht="15.75" hidden="true" customHeight="false" outlineLevel="1" collapsed="false">
      <c r="A145" s="600" t="s">
        <v>1094</v>
      </c>
      <c r="B145" s="617"/>
      <c r="C145" s="567"/>
      <c r="D145" s="568" t="s">
        <v>1091</v>
      </c>
      <c r="E145" s="618"/>
      <c r="F145" s="601"/>
      <c r="G145" s="560"/>
      <c r="H145" s="602"/>
      <c r="I145" s="603"/>
      <c r="J145" s="560"/>
      <c r="K145" s="190"/>
      <c r="L145" s="522"/>
      <c r="M145" s="538"/>
      <c r="N145" s="610"/>
      <c r="O145" s="527" t="n">
        <v>244</v>
      </c>
      <c r="P145" s="526" t="n">
        <v>223</v>
      </c>
      <c r="Q145" s="528"/>
      <c r="R145" s="529" t="n">
        <f aca="false">SUM(R146:R148)</f>
        <v>0</v>
      </c>
      <c r="S145" s="529" t="n">
        <f aca="false">SUM(S146:S148)</f>
        <v>0</v>
      </c>
      <c r="T145" s="529" t="n">
        <f aca="false">SUM(T146:T148)</f>
        <v>0</v>
      </c>
      <c r="U145" s="529" t="n">
        <f aca="false">SUM(U146:U148)</f>
        <v>0</v>
      </c>
      <c r="V145" s="529" t="n">
        <f aca="false">SUM(V146:V148)</f>
        <v>0</v>
      </c>
    </row>
    <row r="146" customFormat="false" ht="15.75" hidden="true" customHeight="false" outlineLevel="1" collapsed="false">
      <c r="A146" s="605" t="s">
        <v>1115</v>
      </c>
      <c r="B146" s="522" t="n">
        <f aca="false">$W$2</f>
        <v>2025</v>
      </c>
      <c r="C146" s="567"/>
      <c r="D146" s="567"/>
      <c r="E146" s="619"/>
      <c r="F146" s="607" t="s">
        <v>1116</v>
      </c>
      <c r="G146" s="608" t="s">
        <v>1169</v>
      </c>
      <c r="H146" s="522" t="s">
        <v>1118</v>
      </c>
      <c r="I146" s="609"/>
      <c r="J146" s="568" t="s">
        <v>1119</v>
      </c>
      <c r="K146" s="567" t="n">
        <v>11.92</v>
      </c>
      <c r="L146" s="522" t="s">
        <v>1065</v>
      </c>
      <c r="M146" s="538"/>
      <c r="N146" s="610"/>
      <c r="O146" s="611"/>
      <c r="P146" s="612"/>
      <c r="Q146" s="613"/>
      <c r="R146" s="614" t="n">
        <f aca="false">SUM(S146,T146,U146,V146)</f>
        <v>0</v>
      </c>
      <c r="S146" s="614"/>
      <c r="T146" s="614"/>
      <c r="U146" s="614"/>
      <c r="V146" s="614"/>
      <c r="X146" s="193"/>
      <c r="Y146" s="193"/>
    </row>
    <row r="147" customFormat="false" ht="15.75" hidden="true" customHeight="false" outlineLevel="1" collapsed="false">
      <c r="A147" s="605" t="s">
        <v>1121</v>
      </c>
      <c r="B147" s="522" t="n">
        <f aca="false">$W$1</f>
        <v>2026</v>
      </c>
      <c r="C147" s="567"/>
      <c r="D147" s="567"/>
      <c r="E147" s="619"/>
      <c r="F147" s="607" t="s">
        <v>1116</v>
      </c>
      <c r="G147" s="608" t="s">
        <v>1169</v>
      </c>
      <c r="H147" s="522" t="s">
        <v>1118</v>
      </c>
      <c r="I147" s="609"/>
      <c r="J147" s="568" t="s">
        <v>1119</v>
      </c>
      <c r="K147" s="567" t="n">
        <v>11.92</v>
      </c>
      <c r="L147" s="522" t="s">
        <v>1065</v>
      </c>
      <c r="M147" s="538"/>
      <c r="N147" s="610"/>
      <c r="O147" s="611"/>
      <c r="P147" s="612"/>
      <c r="Q147" s="613"/>
      <c r="R147" s="614" t="n">
        <f aca="false">SUM(S147,T147,U147,V147)</f>
        <v>0</v>
      </c>
      <c r="S147" s="614"/>
      <c r="T147" s="614"/>
      <c r="U147" s="614"/>
      <c r="V147" s="614"/>
      <c r="X147" s="193"/>
      <c r="Y147" s="193"/>
    </row>
    <row r="148" customFormat="false" ht="15.75" hidden="true" customHeight="false" outlineLevel="1" collapsed="false">
      <c r="A148" s="605" t="s">
        <v>1123</v>
      </c>
      <c r="B148" s="522" t="n">
        <f aca="false">$W$1</f>
        <v>2026</v>
      </c>
      <c r="C148" s="567"/>
      <c r="D148" s="567"/>
      <c r="E148" s="631"/>
      <c r="F148" s="607" t="s">
        <v>1116</v>
      </c>
      <c r="G148" s="608" t="s">
        <v>1168</v>
      </c>
      <c r="H148" s="522" t="s">
        <v>1118</v>
      </c>
      <c r="I148" s="609"/>
      <c r="J148" s="568" t="s">
        <v>1119</v>
      </c>
      <c r="K148" s="567" t="n">
        <v>12.55</v>
      </c>
      <c r="L148" s="522" t="s">
        <v>1065</v>
      </c>
      <c r="M148" s="538"/>
      <c r="N148" s="610"/>
      <c r="O148" s="611"/>
      <c r="P148" s="612"/>
      <c r="Q148" s="613"/>
      <c r="R148" s="614" t="n">
        <f aca="false">SUM(S148,T148,U148,V148)</f>
        <v>0</v>
      </c>
      <c r="S148" s="614"/>
      <c r="T148" s="614"/>
      <c r="U148" s="614"/>
      <c r="V148" s="614"/>
      <c r="X148" s="193"/>
      <c r="Y148" s="193"/>
      <c r="AA148" s="620"/>
    </row>
    <row r="149" customFormat="false" ht="15.75" hidden="true" customHeight="false" outlineLevel="1" collapsed="false">
      <c r="A149" s="600" t="s">
        <v>1089</v>
      </c>
      <c r="B149" s="617"/>
      <c r="C149" s="567"/>
      <c r="D149" s="568" t="s">
        <v>1091</v>
      </c>
      <c r="E149" s="618"/>
      <c r="F149" s="601"/>
      <c r="G149" s="560"/>
      <c r="H149" s="602"/>
      <c r="I149" s="603"/>
      <c r="J149" s="560"/>
      <c r="K149" s="190"/>
      <c r="L149" s="522"/>
      <c r="M149" s="538"/>
      <c r="N149" s="610"/>
      <c r="O149" s="527" t="n">
        <v>244</v>
      </c>
      <c r="P149" s="526" t="n">
        <v>223</v>
      </c>
      <c r="Q149" s="528"/>
      <c r="R149" s="529" t="n">
        <f aca="false">SUM(R150:R152)</f>
        <v>0</v>
      </c>
      <c r="S149" s="529" t="n">
        <f aca="false">SUM(S150:S152)</f>
        <v>0</v>
      </c>
      <c r="T149" s="529" t="n">
        <f aca="false">SUM(T150:T152)</f>
        <v>0</v>
      </c>
      <c r="U149" s="529" t="n">
        <f aca="false">SUM(U150:U152)</f>
        <v>0</v>
      </c>
      <c r="V149" s="529" t="n">
        <f aca="false">SUM(V150:V152)</f>
        <v>0</v>
      </c>
    </row>
    <row r="150" customFormat="false" ht="15.75" hidden="true" customHeight="false" outlineLevel="1" collapsed="false">
      <c r="A150" s="605" t="s">
        <v>1115</v>
      </c>
      <c r="B150" s="522" t="n">
        <f aca="false">$W$2</f>
        <v>2025</v>
      </c>
      <c r="C150" s="567"/>
      <c r="D150" s="567"/>
      <c r="E150" s="621"/>
      <c r="F150" s="607" t="s">
        <v>1116</v>
      </c>
      <c r="G150" s="540" t="s">
        <v>1170</v>
      </c>
      <c r="H150" s="522" t="s">
        <v>1118</v>
      </c>
      <c r="I150" s="609"/>
      <c r="J150" s="568" t="s">
        <v>1119</v>
      </c>
      <c r="K150" s="567" t="n">
        <v>88.3</v>
      </c>
      <c r="L150" s="522" t="s">
        <v>1065</v>
      </c>
      <c r="M150" s="538"/>
      <c r="N150" s="610"/>
      <c r="O150" s="611"/>
      <c r="P150" s="612"/>
      <c r="Q150" s="613"/>
      <c r="R150" s="614" t="n">
        <f aca="false">SUM(S150,T150,U150,V150)</f>
        <v>0</v>
      </c>
      <c r="S150" s="614"/>
      <c r="T150" s="614"/>
      <c r="U150" s="614"/>
      <c r="V150" s="614"/>
      <c r="X150" s="193"/>
      <c r="Y150" s="193"/>
    </row>
    <row r="151" customFormat="false" ht="15.75" hidden="true" customHeight="false" outlineLevel="1" collapsed="false">
      <c r="A151" s="605" t="s">
        <v>1121</v>
      </c>
      <c r="B151" s="522" t="n">
        <f aca="false">$W$1</f>
        <v>2026</v>
      </c>
      <c r="C151" s="567"/>
      <c r="D151" s="567"/>
      <c r="E151" s="621"/>
      <c r="F151" s="607" t="s">
        <v>1116</v>
      </c>
      <c r="G151" s="540" t="s">
        <v>1170</v>
      </c>
      <c r="H151" s="522" t="s">
        <v>1118</v>
      </c>
      <c r="I151" s="609"/>
      <c r="J151" s="568" t="s">
        <v>1119</v>
      </c>
      <c r="K151" s="567" t="n">
        <v>88.3</v>
      </c>
      <c r="L151" s="522" t="s">
        <v>1065</v>
      </c>
      <c r="M151" s="538"/>
      <c r="N151" s="610"/>
      <c r="O151" s="611"/>
      <c r="P151" s="612"/>
      <c r="Q151" s="613"/>
      <c r="R151" s="614" t="n">
        <f aca="false">SUM(S151,T151,U151,V151)</f>
        <v>0</v>
      </c>
      <c r="S151" s="614"/>
      <c r="T151" s="614"/>
      <c r="U151" s="614"/>
      <c r="V151" s="614"/>
      <c r="X151" s="193"/>
      <c r="Y151" s="193"/>
    </row>
    <row r="152" customFormat="false" ht="15.75" hidden="true" customHeight="false" outlineLevel="1" collapsed="false">
      <c r="A152" s="605" t="s">
        <v>1123</v>
      </c>
      <c r="B152" s="522" t="n">
        <f aca="false">$W$1</f>
        <v>2026</v>
      </c>
      <c r="C152" s="567"/>
      <c r="D152" s="567"/>
      <c r="E152" s="621"/>
      <c r="F152" s="607" t="s">
        <v>1116</v>
      </c>
      <c r="G152" s="622" t="n">
        <v>2916.38</v>
      </c>
      <c r="H152" s="522" t="s">
        <v>1118</v>
      </c>
      <c r="I152" s="609"/>
      <c r="J152" s="568" t="s">
        <v>1119</v>
      </c>
      <c r="K152" s="567" t="n">
        <v>93.59</v>
      </c>
      <c r="L152" s="522" t="s">
        <v>1065</v>
      </c>
      <c r="M152" s="538"/>
      <c r="N152" s="610"/>
      <c r="O152" s="611"/>
      <c r="P152" s="612"/>
      <c r="Q152" s="613"/>
      <c r="R152" s="614" t="n">
        <f aca="false">SUM(S152,T152,U152,V152)</f>
        <v>0</v>
      </c>
      <c r="S152" s="614"/>
      <c r="T152" s="614"/>
      <c r="U152" s="614"/>
      <c r="V152" s="614"/>
      <c r="X152" s="193"/>
      <c r="Y152" s="193"/>
      <c r="AA152" s="193"/>
    </row>
    <row r="153" customFormat="false" ht="15.75" hidden="true" customHeight="false" outlineLevel="1" collapsed="false">
      <c r="A153" s="600" t="s">
        <v>1094</v>
      </c>
      <c r="B153" s="617"/>
      <c r="C153" s="567"/>
      <c r="D153" s="568" t="s">
        <v>1091</v>
      </c>
      <c r="E153" s="569"/>
      <c r="F153" s="601"/>
      <c r="G153" s="560"/>
      <c r="H153" s="602"/>
      <c r="I153" s="603"/>
      <c r="J153" s="560"/>
      <c r="K153" s="190"/>
      <c r="L153" s="522"/>
      <c r="M153" s="538"/>
      <c r="N153" s="610"/>
      <c r="O153" s="527" t="n">
        <v>244</v>
      </c>
      <c r="P153" s="526" t="n">
        <v>223</v>
      </c>
      <c r="Q153" s="528"/>
      <c r="R153" s="529" t="n">
        <f aca="false">SUM(R154:R156)</f>
        <v>0</v>
      </c>
      <c r="S153" s="529" t="n">
        <f aca="false">SUM(S154:S156)</f>
        <v>0</v>
      </c>
      <c r="T153" s="529" t="n">
        <f aca="false">SUM(T154:T156)</f>
        <v>0</v>
      </c>
      <c r="U153" s="529" t="n">
        <f aca="false">SUM(U154:U156)</f>
        <v>0</v>
      </c>
      <c r="V153" s="529" t="n">
        <f aca="false">SUM(V154:V156)</f>
        <v>0</v>
      </c>
    </row>
    <row r="154" customFormat="false" ht="15.75" hidden="true" customHeight="false" outlineLevel="1" collapsed="false">
      <c r="A154" s="605" t="s">
        <v>1115</v>
      </c>
      <c r="B154" s="522" t="n">
        <f aca="false">$W$2</f>
        <v>2025</v>
      </c>
      <c r="C154" s="567"/>
      <c r="D154" s="567"/>
      <c r="E154" s="619"/>
      <c r="F154" s="607" t="s">
        <v>1116</v>
      </c>
      <c r="G154" s="608" t="s">
        <v>1167</v>
      </c>
      <c r="H154" s="522" t="s">
        <v>1118</v>
      </c>
      <c r="I154" s="609"/>
      <c r="J154" s="568" t="s">
        <v>1119</v>
      </c>
      <c r="K154" s="567" t="n">
        <v>11.92</v>
      </c>
      <c r="L154" s="522" t="s">
        <v>1065</v>
      </c>
      <c r="M154" s="538"/>
      <c r="N154" s="610"/>
      <c r="O154" s="611"/>
      <c r="P154" s="612"/>
      <c r="Q154" s="613"/>
      <c r="R154" s="614" t="n">
        <f aca="false">SUM(S154,T154,U154,V154)</f>
        <v>0</v>
      </c>
      <c r="S154" s="614"/>
      <c r="T154" s="614"/>
      <c r="U154" s="614"/>
      <c r="V154" s="614"/>
      <c r="X154" s="193"/>
      <c r="Y154" s="193"/>
    </row>
    <row r="155" customFormat="false" ht="15.75" hidden="true" customHeight="false" outlineLevel="1" collapsed="false">
      <c r="A155" s="605" t="s">
        <v>1121</v>
      </c>
      <c r="B155" s="522" t="n">
        <f aca="false">$W$1</f>
        <v>2026</v>
      </c>
      <c r="C155" s="567"/>
      <c r="D155" s="623"/>
      <c r="E155" s="619"/>
      <c r="F155" s="607" t="s">
        <v>1116</v>
      </c>
      <c r="G155" s="608" t="s">
        <v>1167</v>
      </c>
      <c r="H155" s="522" t="s">
        <v>1118</v>
      </c>
      <c r="I155" s="609"/>
      <c r="J155" s="568" t="s">
        <v>1119</v>
      </c>
      <c r="K155" s="567" t="n">
        <v>11.92</v>
      </c>
      <c r="L155" s="522" t="s">
        <v>1065</v>
      </c>
      <c r="M155" s="538"/>
      <c r="N155" s="610"/>
      <c r="O155" s="611"/>
      <c r="P155" s="612"/>
      <c r="Q155" s="613"/>
      <c r="R155" s="614" t="n">
        <f aca="false">SUM(S155,T155,U155,V155)</f>
        <v>0</v>
      </c>
      <c r="S155" s="614"/>
      <c r="T155" s="614"/>
      <c r="U155" s="614"/>
      <c r="V155" s="614"/>
      <c r="X155" s="193"/>
      <c r="Y155" s="193"/>
    </row>
    <row r="156" customFormat="false" ht="15.75" hidden="true" customHeight="false" outlineLevel="1" collapsed="false">
      <c r="A156" s="605" t="s">
        <v>1123</v>
      </c>
      <c r="B156" s="522" t="n">
        <f aca="false">$W$1</f>
        <v>2026</v>
      </c>
      <c r="C156" s="567"/>
      <c r="D156" s="609"/>
      <c r="E156" s="606"/>
      <c r="F156" s="607" t="s">
        <v>1116</v>
      </c>
      <c r="G156" s="608" t="s">
        <v>1168</v>
      </c>
      <c r="H156" s="522" t="s">
        <v>1118</v>
      </c>
      <c r="I156" s="609"/>
      <c r="J156" s="568" t="s">
        <v>1119</v>
      </c>
      <c r="K156" s="567" t="n">
        <v>12.55</v>
      </c>
      <c r="L156" s="522" t="s">
        <v>1065</v>
      </c>
      <c r="M156" s="538"/>
      <c r="N156" s="610"/>
      <c r="O156" s="611"/>
      <c r="P156" s="612"/>
      <c r="Q156" s="613"/>
      <c r="R156" s="614" t="n">
        <f aca="false">SUM(S156,T156,U156,V156)</f>
        <v>0</v>
      </c>
      <c r="S156" s="614"/>
      <c r="T156" s="614"/>
      <c r="U156" s="614"/>
      <c r="V156" s="614"/>
      <c r="X156" s="193"/>
      <c r="Y156" s="193"/>
      <c r="AA156" s="620"/>
    </row>
    <row r="157" s="196" customFormat="true" ht="15.75" hidden="false" customHeight="false" outlineLevel="0" collapsed="false">
      <c r="A157" s="570" t="s">
        <v>1171</v>
      </c>
      <c r="B157" s="571"/>
      <c r="C157" s="571"/>
      <c r="D157" s="571"/>
      <c r="E157" s="592"/>
      <c r="F157" s="592"/>
      <c r="G157" s="592"/>
      <c r="H157" s="571"/>
      <c r="I157" s="678"/>
      <c r="J157" s="571"/>
      <c r="K157" s="228"/>
      <c r="L157" s="571"/>
      <c r="M157" s="624"/>
      <c r="N157" s="595" t="s">
        <v>1112</v>
      </c>
      <c r="O157" s="625" t="n">
        <v>244</v>
      </c>
      <c r="P157" s="626" t="n">
        <v>223</v>
      </c>
      <c r="Q157" s="627"/>
      <c r="R157" s="529" t="n">
        <f aca="false">SUM(R179,R158,R200)</f>
        <v>199735.997</v>
      </c>
      <c r="S157" s="529" t="n">
        <f aca="false">SUM(S179,S158,S200)</f>
        <v>146679.995</v>
      </c>
      <c r="T157" s="529" t="n">
        <f aca="false">SUM(T179,T158,T200)</f>
        <v>0</v>
      </c>
      <c r="U157" s="529" t="n">
        <f aca="false">SUM(U179,U158,U200)</f>
        <v>0</v>
      </c>
      <c r="V157" s="529" t="n">
        <f aca="false">SUM(V179,V158,V200)</f>
        <v>53056.002</v>
      </c>
      <c r="AC157" s="303"/>
      <c r="AD157" s="474"/>
    </row>
    <row r="158" customFormat="false" ht="15.75" hidden="false" customHeight="false" outlineLevel="0" collapsed="false">
      <c r="A158" s="559" t="s">
        <v>1172</v>
      </c>
      <c r="B158" s="541"/>
      <c r="C158" s="541"/>
      <c r="D158" s="541"/>
      <c r="E158" s="541"/>
      <c r="F158" s="603"/>
      <c r="G158" s="603"/>
      <c r="H158" s="603"/>
      <c r="I158" s="602"/>
      <c r="J158" s="603"/>
      <c r="K158" s="190"/>
      <c r="L158" s="522"/>
      <c r="M158" s="538"/>
      <c r="N158" s="610"/>
      <c r="O158" s="611" t="n">
        <v>244</v>
      </c>
      <c r="P158" s="612" t="n">
        <v>223</v>
      </c>
      <c r="Q158" s="613"/>
      <c r="R158" s="657" t="n">
        <f aca="false">SUM(R159,R164,R169,R174)</f>
        <v>110640.782</v>
      </c>
      <c r="S158" s="657" t="n">
        <f aca="false">SUM(S159,S164,S169,S174)</f>
        <v>57584.78</v>
      </c>
      <c r="T158" s="657" t="n">
        <f aca="false">SUM(T159,T164,T169,T174)</f>
        <v>0</v>
      </c>
      <c r="U158" s="657" t="n">
        <f aca="false">SUM(U159,U164,U169,U174)</f>
        <v>0</v>
      </c>
      <c r="V158" s="657" t="n">
        <f aca="false">SUM(V159,V164,V169,V174)</f>
        <v>53056.002</v>
      </c>
    </row>
    <row r="159" s="196" customFormat="true" ht="15.75" hidden="true" customHeight="false" outlineLevel="1" collapsed="false">
      <c r="A159" s="600" t="s">
        <v>1089</v>
      </c>
      <c r="B159" s="566" t="s">
        <v>1090</v>
      </c>
      <c r="C159" s="567"/>
      <c r="D159" s="568" t="s">
        <v>1091</v>
      </c>
      <c r="E159" s="569" t="s">
        <v>1092</v>
      </c>
      <c r="F159" s="601"/>
      <c r="G159" s="560"/>
      <c r="H159" s="602"/>
      <c r="I159" s="603"/>
      <c r="J159" s="560"/>
      <c r="K159" s="228"/>
      <c r="L159" s="592"/>
      <c r="M159" s="594"/>
      <c r="N159" s="595"/>
      <c r="O159" s="596" t="n">
        <v>244</v>
      </c>
      <c r="P159" s="597" t="n">
        <v>223</v>
      </c>
      <c r="Q159" s="604"/>
      <c r="R159" s="529" t="n">
        <f aca="false">SUM(R160:R163)</f>
        <v>110640.782</v>
      </c>
      <c r="S159" s="529" t="n">
        <f aca="false">SUM(S160:S163)</f>
        <v>57584.78</v>
      </c>
      <c r="T159" s="529" t="n">
        <f aca="false">SUM(T160:T163)</f>
        <v>0</v>
      </c>
      <c r="U159" s="529" t="n">
        <f aca="false">SUM(U160:U163)</f>
        <v>0</v>
      </c>
      <c r="V159" s="529" t="n">
        <f aca="false">SUM(V160:V163)</f>
        <v>53056.002</v>
      </c>
      <c r="AC159" s="303"/>
      <c r="AD159" s="474"/>
    </row>
    <row r="160" customFormat="false" ht="15.75" hidden="true" customHeight="false" outlineLevel="1" collapsed="false">
      <c r="A160" s="605" t="s">
        <v>1115</v>
      </c>
      <c r="B160" s="522" t="n">
        <f aca="false">$W$2</f>
        <v>2025</v>
      </c>
      <c r="C160" s="567"/>
      <c r="D160" s="631" t="n">
        <v>245</v>
      </c>
      <c r="E160" s="607" t="s">
        <v>1173</v>
      </c>
      <c r="F160" s="607" t="s">
        <v>1064</v>
      </c>
      <c r="G160" s="608" t="s">
        <v>1175</v>
      </c>
      <c r="H160" s="522" t="s">
        <v>1065</v>
      </c>
      <c r="I160" s="632"/>
      <c r="J160" s="568"/>
      <c r="K160" s="190"/>
      <c r="L160" s="568"/>
      <c r="M160" s="633"/>
      <c r="N160" s="634"/>
      <c r="O160" s="635"/>
      <c r="P160" s="636"/>
      <c r="Q160" s="613" t="n">
        <v>1</v>
      </c>
      <c r="R160" s="614" t="n">
        <f aca="false">SUM(S160,T160,U160,V160)</f>
        <v>15650.6</v>
      </c>
      <c r="S160" s="614" t="n">
        <f aca="false">D160*G160</f>
        <v>15650.6</v>
      </c>
      <c r="T160" s="614"/>
      <c r="U160" s="614"/>
      <c r="V160" s="614"/>
    </row>
    <row r="161" customFormat="false" ht="15.75" hidden="true" customHeight="false" outlineLevel="1" collapsed="false">
      <c r="A161" s="605" t="s">
        <v>1121</v>
      </c>
      <c r="B161" s="522" t="n">
        <f aca="false">$W$1</f>
        <v>2026</v>
      </c>
      <c r="C161" s="567" t="n">
        <v>412.3</v>
      </c>
      <c r="D161" s="619" t="n">
        <v>656.5</v>
      </c>
      <c r="E161" s="607" t="s">
        <v>1173</v>
      </c>
      <c r="F161" s="607" t="s">
        <v>1064</v>
      </c>
      <c r="G161" s="608" t="s">
        <v>1175</v>
      </c>
      <c r="H161" s="522" t="s">
        <v>1065</v>
      </c>
      <c r="I161" s="632"/>
      <c r="J161" s="568"/>
      <c r="K161" s="190"/>
      <c r="L161" s="568"/>
      <c r="M161" s="633"/>
      <c r="N161" s="634"/>
      <c r="O161" s="635"/>
      <c r="P161" s="636"/>
      <c r="Q161" s="613" t="n">
        <v>3</v>
      </c>
      <c r="R161" s="614" t="n">
        <f aca="false">SUM(S161,T161,U161,V161)</f>
        <v>68271.904</v>
      </c>
      <c r="S161" s="614" t="n">
        <f aca="false">D161*G161-3.04</f>
        <v>41934.18</v>
      </c>
      <c r="T161" s="614"/>
      <c r="U161" s="614"/>
      <c r="V161" s="614" t="n">
        <f aca="false">C161*G161</f>
        <v>26337.724</v>
      </c>
    </row>
    <row r="162" customFormat="false" ht="15.75" hidden="true" customHeight="false" outlineLevel="1" collapsed="false">
      <c r="A162" s="605" t="s">
        <v>1123</v>
      </c>
      <c r="B162" s="522" t="n">
        <f aca="false">$W$1</f>
        <v>2026</v>
      </c>
      <c r="C162" s="567" t="n">
        <v>323</v>
      </c>
      <c r="D162" s="540"/>
      <c r="E162" s="607" t="s">
        <v>1173</v>
      </c>
      <c r="F162" s="607" t="s">
        <v>1064</v>
      </c>
      <c r="G162" s="608" t="s">
        <v>1402</v>
      </c>
      <c r="H162" s="522" t="s">
        <v>1065</v>
      </c>
      <c r="I162" s="632"/>
      <c r="J162" s="568"/>
      <c r="K162" s="190"/>
      <c r="L162" s="568"/>
      <c r="M162" s="633"/>
      <c r="N162" s="634"/>
      <c r="O162" s="635"/>
      <c r="P162" s="636"/>
      <c r="Q162" s="627"/>
      <c r="R162" s="614" t="n">
        <f aca="false">SUM(S162,T162,U162,V162)</f>
        <v>21938.16</v>
      </c>
      <c r="S162" s="614"/>
      <c r="T162" s="614"/>
      <c r="U162" s="614"/>
      <c r="V162" s="614" t="n">
        <f aca="false">C162*G162</f>
        <v>21938.16</v>
      </c>
    </row>
    <row r="163" customFormat="false" ht="15.75" hidden="true" customHeight="false" outlineLevel="1" collapsed="false">
      <c r="A163" s="605" t="s">
        <v>1115</v>
      </c>
      <c r="B163" s="522" t="n">
        <f aca="false">$W$1</f>
        <v>2026</v>
      </c>
      <c r="C163" s="567" t="n">
        <v>70.4</v>
      </c>
      <c r="D163" s="540"/>
      <c r="E163" s="607" t="s">
        <v>1173</v>
      </c>
      <c r="F163" s="607" t="s">
        <v>1064</v>
      </c>
      <c r="G163" s="608" t="s">
        <v>1402</v>
      </c>
      <c r="H163" s="522" t="s">
        <v>1065</v>
      </c>
      <c r="I163" s="632"/>
      <c r="J163" s="568"/>
      <c r="K163" s="190"/>
      <c r="L163" s="568"/>
      <c r="M163" s="633"/>
      <c r="N163" s="634"/>
      <c r="O163" s="635"/>
      <c r="P163" s="636"/>
      <c r="Q163" s="627"/>
      <c r="R163" s="614" t="n">
        <f aca="false">SUM(S163,T163,U163,V163)</f>
        <v>4780.118</v>
      </c>
      <c r="S163" s="614"/>
      <c r="T163" s="614"/>
      <c r="U163" s="614"/>
      <c r="V163" s="614" t="n">
        <f aca="false">C163*G163-1.45</f>
        <v>4780.118</v>
      </c>
    </row>
    <row r="164" s="196" customFormat="true" ht="15.75" hidden="true" customHeight="false" outlineLevel="1" collapsed="false">
      <c r="A164" s="600" t="s">
        <v>1094</v>
      </c>
      <c r="B164" s="617"/>
      <c r="C164" s="567"/>
      <c r="D164" s="568" t="s">
        <v>1091</v>
      </c>
      <c r="E164" s="618"/>
      <c r="F164" s="601"/>
      <c r="G164" s="560"/>
      <c r="H164" s="602"/>
      <c r="I164" s="603"/>
      <c r="J164" s="560"/>
      <c r="K164" s="228"/>
      <c r="L164" s="592"/>
      <c r="M164" s="594"/>
      <c r="N164" s="595"/>
      <c r="O164" s="596" t="n">
        <v>244</v>
      </c>
      <c r="P164" s="597" t="n">
        <v>223</v>
      </c>
      <c r="Q164" s="604"/>
      <c r="R164" s="529" t="n">
        <f aca="false">SUM(R165:R168)</f>
        <v>0</v>
      </c>
      <c r="S164" s="529" t="n">
        <f aca="false">SUM(S165:S168)</f>
        <v>0</v>
      </c>
      <c r="T164" s="529" t="n">
        <f aca="false">SUM(T165:T168)</f>
        <v>0</v>
      </c>
      <c r="U164" s="529" t="n">
        <f aca="false">SUM(U165:U168)</f>
        <v>0</v>
      </c>
      <c r="V164" s="529" t="n">
        <f aca="false">SUM(V165:V168)</f>
        <v>0</v>
      </c>
      <c r="AC164" s="303"/>
      <c r="AD164" s="474"/>
    </row>
    <row r="165" customFormat="false" ht="15.75" hidden="true" customHeight="false" outlineLevel="1" collapsed="false">
      <c r="A165" s="605" t="s">
        <v>1115</v>
      </c>
      <c r="B165" s="522" t="n">
        <f aca="false">$W$2</f>
        <v>2025</v>
      </c>
      <c r="C165" s="623"/>
      <c r="D165" s="631"/>
      <c r="E165" s="607" t="s">
        <v>1173</v>
      </c>
      <c r="F165" s="607" t="s">
        <v>1064</v>
      </c>
      <c r="G165" s="608"/>
      <c r="H165" s="522" t="s">
        <v>1065</v>
      </c>
      <c r="I165" s="632"/>
      <c r="J165" s="568"/>
      <c r="K165" s="190"/>
      <c r="L165" s="568"/>
      <c r="M165" s="633"/>
      <c r="N165" s="634"/>
      <c r="O165" s="635"/>
      <c r="P165" s="636"/>
      <c r="Q165" s="627"/>
      <c r="R165" s="614" t="n">
        <f aca="false">SUM(S165,T165,U165,V165)</f>
        <v>0</v>
      </c>
      <c r="S165" s="614"/>
      <c r="T165" s="614"/>
      <c r="U165" s="614"/>
      <c r="V165" s="614"/>
    </row>
    <row r="166" customFormat="false" ht="15.75" hidden="true" customHeight="false" outlineLevel="1" collapsed="false">
      <c r="A166" s="605" t="s">
        <v>1121</v>
      </c>
      <c r="B166" s="522" t="n">
        <f aca="false">$W$1</f>
        <v>2026</v>
      </c>
      <c r="C166" s="623"/>
      <c r="D166" s="540"/>
      <c r="E166" s="607" t="s">
        <v>1173</v>
      </c>
      <c r="F166" s="607" t="s">
        <v>1064</v>
      </c>
      <c r="G166" s="608"/>
      <c r="H166" s="522" t="s">
        <v>1065</v>
      </c>
      <c r="I166" s="632"/>
      <c r="J166" s="568"/>
      <c r="K166" s="190"/>
      <c r="L166" s="568"/>
      <c r="M166" s="633"/>
      <c r="N166" s="634"/>
      <c r="O166" s="635"/>
      <c r="P166" s="636"/>
      <c r="Q166" s="627"/>
      <c r="R166" s="614" t="n">
        <f aca="false">SUM(S166,T166,U166,V166)</f>
        <v>0</v>
      </c>
      <c r="S166" s="614"/>
      <c r="T166" s="614"/>
      <c r="U166" s="614"/>
      <c r="V166" s="614"/>
    </row>
    <row r="167" customFormat="false" ht="15.75" hidden="true" customHeight="false" outlineLevel="1" collapsed="false">
      <c r="A167" s="605" t="s">
        <v>1123</v>
      </c>
      <c r="B167" s="522" t="n">
        <f aca="false">$W$1</f>
        <v>2026</v>
      </c>
      <c r="C167" s="623"/>
      <c r="D167" s="540"/>
      <c r="E167" s="607" t="s">
        <v>1173</v>
      </c>
      <c r="F167" s="607" t="s">
        <v>1064</v>
      </c>
      <c r="G167" s="608"/>
      <c r="H167" s="522" t="s">
        <v>1065</v>
      </c>
      <c r="I167" s="632"/>
      <c r="J167" s="568"/>
      <c r="K167" s="190"/>
      <c r="L167" s="568"/>
      <c r="M167" s="633"/>
      <c r="N167" s="634"/>
      <c r="O167" s="635"/>
      <c r="P167" s="636"/>
      <c r="Q167" s="627"/>
      <c r="R167" s="614" t="n">
        <f aca="false">SUM(S167,T167,U167,V167)</f>
        <v>0</v>
      </c>
      <c r="S167" s="614"/>
      <c r="T167" s="614"/>
      <c r="U167" s="614"/>
      <c r="V167" s="614"/>
    </row>
    <row r="168" customFormat="false" ht="15.75" hidden="true" customHeight="false" outlineLevel="1" collapsed="false">
      <c r="A168" s="605" t="s">
        <v>1115</v>
      </c>
      <c r="B168" s="522" t="n">
        <f aca="false">$W$1</f>
        <v>2026</v>
      </c>
      <c r="C168" s="623"/>
      <c r="D168" s="540"/>
      <c r="E168" s="607" t="s">
        <v>1173</v>
      </c>
      <c r="F168" s="607" t="s">
        <v>1064</v>
      </c>
      <c r="G168" s="608"/>
      <c r="H168" s="522" t="s">
        <v>1065</v>
      </c>
      <c r="I168" s="632"/>
      <c r="J168" s="568"/>
      <c r="K168" s="190"/>
      <c r="L168" s="568"/>
      <c r="M168" s="633"/>
      <c r="N168" s="634"/>
      <c r="O168" s="635"/>
      <c r="P168" s="636"/>
      <c r="Q168" s="627"/>
      <c r="R168" s="614" t="n">
        <f aca="false">SUM(S168,T168,U168,V168)</f>
        <v>0</v>
      </c>
      <c r="S168" s="614"/>
      <c r="T168" s="614"/>
      <c r="U168" s="614"/>
      <c r="V168" s="614"/>
    </row>
    <row r="169" s="196" customFormat="true" ht="15.75" hidden="true" customHeight="false" outlineLevel="1" collapsed="false">
      <c r="A169" s="600" t="s">
        <v>1089</v>
      </c>
      <c r="B169" s="617"/>
      <c r="C169" s="567"/>
      <c r="D169" s="568" t="s">
        <v>1091</v>
      </c>
      <c r="E169" s="618"/>
      <c r="F169" s="601"/>
      <c r="G169" s="560"/>
      <c r="H169" s="602"/>
      <c r="I169" s="603"/>
      <c r="J169" s="560"/>
      <c r="K169" s="228"/>
      <c r="L169" s="592"/>
      <c r="M169" s="594"/>
      <c r="N169" s="595"/>
      <c r="O169" s="596" t="n">
        <v>244</v>
      </c>
      <c r="P169" s="597" t="n">
        <v>223</v>
      </c>
      <c r="Q169" s="604"/>
      <c r="R169" s="529" t="n">
        <f aca="false">SUM(R170:R173)</f>
        <v>0</v>
      </c>
      <c r="S169" s="529" t="n">
        <f aca="false">SUM(S170:S173)</f>
        <v>0</v>
      </c>
      <c r="T169" s="529" t="n">
        <f aca="false">SUM(T170:T173)</f>
        <v>0</v>
      </c>
      <c r="U169" s="529" t="n">
        <f aca="false">SUM(U170:U173)</f>
        <v>0</v>
      </c>
      <c r="V169" s="529" t="n">
        <f aca="false">SUM(V170:V173)</f>
        <v>0</v>
      </c>
      <c r="Y169" s="230"/>
      <c r="AC169" s="303"/>
      <c r="AD169" s="474"/>
    </row>
    <row r="170" customFormat="false" ht="15.75" hidden="true" customHeight="false" outlineLevel="1" collapsed="false">
      <c r="A170" s="605" t="s">
        <v>1115</v>
      </c>
      <c r="B170" s="522" t="n">
        <f aca="false">$W$2</f>
        <v>2025</v>
      </c>
      <c r="C170" s="567"/>
      <c r="D170" s="619"/>
      <c r="E170" s="607" t="s">
        <v>1173</v>
      </c>
      <c r="F170" s="607" t="s">
        <v>1064</v>
      </c>
      <c r="G170" s="608"/>
      <c r="H170" s="522" t="s">
        <v>1065</v>
      </c>
      <c r="I170" s="632"/>
      <c r="J170" s="568"/>
      <c r="K170" s="190"/>
      <c r="L170" s="568"/>
      <c r="M170" s="633"/>
      <c r="N170" s="634"/>
      <c r="O170" s="635"/>
      <c r="P170" s="636"/>
      <c r="Q170" s="627"/>
      <c r="R170" s="614" t="n">
        <f aca="false">SUM(S170,T170,U170,V170)</f>
        <v>0</v>
      </c>
      <c r="S170" s="614"/>
      <c r="T170" s="614"/>
      <c r="U170" s="614"/>
      <c r="V170" s="614"/>
    </row>
    <row r="171" customFormat="false" ht="15.75" hidden="true" customHeight="false" outlineLevel="1" collapsed="false">
      <c r="A171" s="605" t="s">
        <v>1121</v>
      </c>
      <c r="B171" s="522" t="n">
        <f aca="false">$W$1</f>
        <v>2026</v>
      </c>
      <c r="C171" s="567"/>
      <c r="D171" s="619"/>
      <c r="E171" s="607" t="s">
        <v>1173</v>
      </c>
      <c r="F171" s="607" t="s">
        <v>1064</v>
      </c>
      <c r="G171" s="608"/>
      <c r="H171" s="522" t="s">
        <v>1065</v>
      </c>
      <c r="I171" s="632"/>
      <c r="J171" s="568"/>
      <c r="K171" s="190"/>
      <c r="L171" s="568"/>
      <c r="M171" s="633"/>
      <c r="N171" s="634"/>
      <c r="O171" s="635"/>
      <c r="P171" s="636"/>
      <c r="Q171" s="627"/>
      <c r="R171" s="614" t="n">
        <f aca="false">SUM(S171,T171,U171,V171)</f>
        <v>0</v>
      </c>
      <c r="S171" s="614"/>
      <c r="T171" s="614"/>
      <c r="U171" s="614"/>
      <c r="V171" s="614"/>
      <c r="Y171" s="193"/>
    </row>
    <row r="172" customFormat="false" ht="15.75" hidden="true" customHeight="false" outlineLevel="1" collapsed="false">
      <c r="A172" s="605" t="s">
        <v>1123</v>
      </c>
      <c r="B172" s="522" t="n">
        <f aca="false">$W$1</f>
        <v>2026</v>
      </c>
      <c r="C172" s="567"/>
      <c r="D172" s="619"/>
      <c r="E172" s="607" t="s">
        <v>1173</v>
      </c>
      <c r="F172" s="607" t="s">
        <v>1064</v>
      </c>
      <c r="G172" s="608"/>
      <c r="H172" s="522" t="s">
        <v>1065</v>
      </c>
      <c r="I172" s="632"/>
      <c r="J172" s="568"/>
      <c r="K172" s="190"/>
      <c r="L172" s="568"/>
      <c r="M172" s="633"/>
      <c r="N172" s="634"/>
      <c r="O172" s="635"/>
      <c r="P172" s="636"/>
      <c r="Q172" s="627"/>
      <c r="R172" s="614" t="n">
        <f aca="false">SUM(S172,T172,U172,V172)</f>
        <v>0</v>
      </c>
      <c r="S172" s="614"/>
      <c r="T172" s="614"/>
      <c r="U172" s="614"/>
      <c r="V172" s="614"/>
    </row>
    <row r="173" customFormat="false" ht="15.75" hidden="true" customHeight="false" outlineLevel="1" collapsed="false">
      <c r="A173" s="605" t="s">
        <v>1115</v>
      </c>
      <c r="B173" s="522" t="n">
        <f aca="false">$W$1</f>
        <v>2026</v>
      </c>
      <c r="C173" s="567"/>
      <c r="D173" s="619"/>
      <c r="E173" s="607" t="s">
        <v>1173</v>
      </c>
      <c r="F173" s="607" t="s">
        <v>1064</v>
      </c>
      <c r="G173" s="608"/>
      <c r="H173" s="522" t="s">
        <v>1065</v>
      </c>
      <c r="I173" s="632"/>
      <c r="J173" s="568"/>
      <c r="K173" s="190"/>
      <c r="L173" s="568"/>
      <c r="M173" s="633"/>
      <c r="N173" s="634"/>
      <c r="O173" s="635"/>
      <c r="P173" s="636"/>
      <c r="Q173" s="627"/>
      <c r="R173" s="614" t="n">
        <f aca="false">SUM(S173,T173,U173,V173)</f>
        <v>0</v>
      </c>
      <c r="S173" s="614"/>
      <c r="T173" s="614"/>
      <c r="U173" s="614"/>
      <c r="V173" s="614"/>
    </row>
    <row r="174" s="196" customFormat="true" ht="15.75" hidden="true" customHeight="false" outlineLevel="1" collapsed="false">
      <c r="A174" s="600" t="s">
        <v>1094</v>
      </c>
      <c r="B174" s="617"/>
      <c r="C174" s="567"/>
      <c r="D174" s="568" t="s">
        <v>1091</v>
      </c>
      <c r="E174" s="569"/>
      <c r="F174" s="601"/>
      <c r="G174" s="560"/>
      <c r="H174" s="602"/>
      <c r="I174" s="603"/>
      <c r="J174" s="560"/>
      <c r="K174" s="228"/>
      <c r="L174" s="592"/>
      <c r="M174" s="594"/>
      <c r="N174" s="595"/>
      <c r="O174" s="596" t="n">
        <v>244</v>
      </c>
      <c r="P174" s="597" t="n">
        <v>223</v>
      </c>
      <c r="Q174" s="604"/>
      <c r="R174" s="529" t="n">
        <f aca="false">SUM(R175:R178)</f>
        <v>0</v>
      </c>
      <c r="S174" s="529" t="n">
        <f aca="false">SUM(S175:S178)</f>
        <v>0</v>
      </c>
      <c r="T174" s="529" t="n">
        <f aca="false">SUM(T175:T178)</f>
        <v>0</v>
      </c>
      <c r="U174" s="529" t="n">
        <f aca="false">SUM(U175:U178)</f>
        <v>0</v>
      </c>
      <c r="V174" s="529" t="n">
        <f aca="false">SUM(V175:V178)</f>
        <v>0</v>
      </c>
      <c r="AC174" s="303"/>
      <c r="AD174" s="474"/>
    </row>
    <row r="175" customFormat="false" ht="15.75" hidden="true" customHeight="false" outlineLevel="1" collapsed="false">
      <c r="A175" s="605" t="s">
        <v>1115</v>
      </c>
      <c r="B175" s="522" t="n">
        <f aca="false">$W$2</f>
        <v>2025</v>
      </c>
      <c r="C175" s="615"/>
      <c r="D175" s="631"/>
      <c r="E175" s="607" t="s">
        <v>1173</v>
      </c>
      <c r="F175" s="607" t="s">
        <v>1064</v>
      </c>
      <c r="G175" s="608"/>
      <c r="H175" s="522" t="s">
        <v>1065</v>
      </c>
      <c r="I175" s="632"/>
      <c r="J175" s="568"/>
      <c r="K175" s="190"/>
      <c r="L175" s="568"/>
      <c r="M175" s="633"/>
      <c r="N175" s="634"/>
      <c r="O175" s="635"/>
      <c r="P175" s="636"/>
      <c r="Q175" s="627"/>
      <c r="R175" s="614" t="n">
        <f aca="false">SUM(S175,T175,U175,V175)</f>
        <v>0</v>
      </c>
      <c r="S175" s="614"/>
      <c r="T175" s="614"/>
      <c r="U175" s="614"/>
      <c r="V175" s="614"/>
    </row>
    <row r="176" customFormat="false" ht="15.75" hidden="true" customHeight="false" outlineLevel="1" collapsed="false">
      <c r="A176" s="605" t="s">
        <v>1121</v>
      </c>
      <c r="B176" s="522" t="n">
        <f aca="false">$W$1</f>
        <v>2026</v>
      </c>
      <c r="C176" s="615"/>
      <c r="D176" s="540"/>
      <c r="E176" s="607" t="s">
        <v>1173</v>
      </c>
      <c r="F176" s="607" t="s">
        <v>1064</v>
      </c>
      <c r="G176" s="608"/>
      <c r="H176" s="522" t="s">
        <v>1065</v>
      </c>
      <c r="I176" s="632"/>
      <c r="J176" s="568"/>
      <c r="K176" s="190"/>
      <c r="L176" s="568"/>
      <c r="M176" s="633"/>
      <c r="N176" s="634"/>
      <c r="O176" s="635"/>
      <c r="P176" s="636"/>
      <c r="Q176" s="627"/>
      <c r="R176" s="614" t="n">
        <f aca="false">SUM(S176,T176,U176,V176)</f>
        <v>0</v>
      </c>
      <c r="S176" s="614"/>
      <c r="T176" s="614"/>
      <c r="U176" s="614"/>
      <c r="V176" s="614"/>
    </row>
    <row r="177" customFormat="false" ht="15.75" hidden="true" customHeight="false" outlineLevel="1" collapsed="false">
      <c r="A177" s="605" t="s">
        <v>1123</v>
      </c>
      <c r="B177" s="522" t="n">
        <f aca="false">$W$1</f>
        <v>2026</v>
      </c>
      <c r="C177" s="615"/>
      <c r="D177" s="540"/>
      <c r="E177" s="607" t="s">
        <v>1173</v>
      </c>
      <c r="F177" s="607" t="s">
        <v>1064</v>
      </c>
      <c r="G177" s="608"/>
      <c r="H177" s="522" t="s">
        <v>1065</v>
      </c>
      <c r="I177" s="632"/>
      <c r="J177" s="568"/>
      <c r="K177" s="190"/>
      <c r="L177" s="568"/>
      <c r="M177" s="633"/>
      <c r="N177" s="634"/>
      <c r="O177" s="635"/>
      <c r="P177" s="636"/>
      <c r="Q177" s="627"/>
      <c r="R177" s="614" t="n">
        <f aca="false">SUM(S177,T177,U177,V177)</f>
        <v>0</v>
      </c>
      <c r="S177" s="614"/>
      <c r="T177" s="614"/>
      <c r="U177" s="614"/>
      <c r="V177" s="614"/>
    </row>
    <row r="178" customFormat="false" ht="15.75" hidden="true" customHeight="false" outlineLevel="1" collapsed="false">
      <c r="A178" s="605" t="s">
        <v>1115</v>
      </c>
      <c r="B178" s="522" t="n">
        <f aca="false">$W$1</f>
        <v>2026</v>
      </c>
      <c r="C178" s="615"/>
      <c r="D178" s="540"/>
      <c r="E178" s="607" t="s">
        <v>1173</v>
      </c>
      <c r="F178" s="607" t="s">
        <v>1064</v>
      </c>
      <c r="G178" s="608"/>
      <c r="H178" s="522" t="s">
        <v>1065</v>
      </c>
      <c r="I178" s="632"/>
      <c r="J178" s="568"/>
      <c r="K178" s="190"/>
      <c r="L178" s="568"/>
      <c r="M178" s="633"/>
      <c r="N178" s="634"/>
      <c r="O178" s="635"/>
      <c r="P178" s="636"/>
      <c r="Q178" s="627"/>
      <c r="R178" s="614" t="n">
        <f aca="false">SUM(S178,T178,U178,V178)</f>
        <v>0</v>
      </c>
      <c r="S178" s="614"/>
      <c r="T178" s="614"/>
      <c r="U178" s="614"/>
      <c r="V178" s="614"/>
    </row>
    <row r="179" s="673" customFormat="true" ht="15.75" hidden="false" customHeight="false" outlineLevel="0" collapsed="false">
      <c r="A179" s="559" t="s">
        <v>1176</v>
      </c>
      <c r="B179" s="560"/>
      <c r="C179" s="560"/>
      <c r="D179" s="679"/>
      <c r="E179" s="560"/>
      <c r="F179" s="603"/>
      <c r="G179" s="603"/>
      <c r="H179" s="603"/>
      <c r="I179" s="602"/>
      <c r="J179" s="603"/>
      <c r="K179" s="672"/>
      <c r="L179" s="603"/>
      <c r="M179" s="653"/>
      <c r="N179" s="654"/>
      <c r="O179" s="655" t="n">
        <v>244</v>
      </c>
      <c r="P179" s="656" t="n">
        <v>223</v>
      </c>
      <c r="Q179" s="613"/>
      <c r="R179" s="657" t="n">
        <f aca="false">SUM(R180,R185,R190,R195)</f>
        <v>59396.81</v>
      </c>
      <c r="S179" s="657" t="n">
        <f aca="false">SUM(S180,S185,S190,S195)</f>
        <v>59396.81</v>
      </c>
      <c r="T179" s="657" t="n">
        <f aca="false">SUM(T180,T185,T190,T195)</f>
        <v>0</v>
      </c>
      <c r="U179" s="657" t="n">
        <f aca="false">SUM(U180,U185,U190,U195)</f>
        <v>0</v>
      </c>
      <c r="V179" s="657" t="n">
        <f aca="false">SUM(V180,V185,V190,V195)</f>
        <v>0</v>
      </c>
      <c r="AC179" s="303"/>
      <c r="AD179" s="474"/>
    </row>
    <row r="180" s="196" customFormat="true" ht="15.75" hidden="true" customHeight="false" outlineLevel="1" collapsed="false">
      <c r="A180" s="600" t="s">
        <v>1089</v>
      </c>
      <c r="B180" s="566" t="s">
        <v>1090</v>
      </c>
      <c r="C180" s="567"/>
      <c r="D180" s="568" t="s">
        <v>1091</v>
      </c>
      <c r="E180" s="569" t="s">
        <v>1092</v>
      </c>
      <c r="F180" s="601"/>
      <c r="G180" s="560"/>
      <c r="H180" s="602"/>
      <c r="I180" s="603"/>
      <c r="J180" s="560"/>
      <c r="K180" s="228"/>
      <c r="L180" s="592"/>
      <c r="M180" s="594"/>
      <c r="N180" s="595"/>
      <c r="O180" s="596" t="n">
        <v>244</v>
      </c>
      <c r="P180" s="597" t="n">
        <v>223</v>
      </c>
      <c r="Q180" s="604"/>
      <c r="R180" s="529" t="n">
        <f aca="false">SUM(R181:R184)</f>
        <v>59396.81</v>
      </c>
      <c r="S180" s="529" t="n">
        <f aca="false">SUM(S181:S184)</f>
        <v>59396.81</v>
      </c>
      <c r="T180" s="529" t="n">
        <f aca="false">SUM(T181:T184)</f>
        <v>0</v>
      </c>
      <c r="U180" s="529" t="n">
        <f aca="false">SUM(U181:U184)</f>
        <v>0</v>
      </c>
      <c r="V180" s="529" t="n">
        <f aca="false">SUM(V181:V184)</f>
        <v>0</v>
      </c>
      <c r="AC180" s="303"/>
      <c r="AD180" s="474"/>
    </row>
    <row r="181" customFormat="false" ht="15.75" hidden="true" customHeight="false" outlineLevel="1" collapsed="false">
      <c r="A181" s="605" t="s">
        <v>1115</v>
      </c>
      <c r="B181" s="522" t="n">
        <f aca="false">$W$2</f>
        <v>2025</v>
      </c>
      <c r="C181" s="567"/>
      <c r="D181" s="631" t="n">
        <v>361</v>
      </c>
      <c r="E181" s="607" t="s">
        <v>1173</v>
      </c>
      <c r="F181" s="607" t="s">
        <v>1064</v>
      </c>
      <c r="G181" s="608" t="s">
        <v>1177</v>
      </c>
      <c r="H181" s="522" t="s">
        <v>1065</v>
      </c>
      <c r="I181" s="632"/>
      <c r="J181" s="568"/>
      <c r="K181" s="190"/>
      <c r="L181" s="568"/>
      <c r="M181" s="633"/>
      <c r="N181" s="634"/>
      <c r="O181" s="635"/>
      <c r="P181" s="636"/>
      <c r="Q181" s="613" t="n">
        <v>1</v>
      </c>
      <c r="R181" s="614" t="n">
        <f aca="false">SUM(S181,T181,U181,V181)</f>
        <v>15526.61</v>
      </c>
      <c r="S181" s="614" t="n">
        <f aca="false">D181*G181</f>
        <v>15526.61</v>
      </c>
      <c r="T181" s="614"/>
      <c r="U181" s="614"/>
      <c r="V181" s="614"/>
    </row>
    <row r="182" customFormat="false" ht="15.75" hidden="true" customHeight="false" outlineLevel="1" collapsed="false">
      <c r="A182" s="605" t="s">
        <v>1121</v>
      </c>
      <c r="B182" s="522" t="n">
        <f aca="false">$W$1</f>
        <v>2026</v>
      </c>
      <c r="C182" s="567"/>
      <c r="D182" s="631" t="n">
        <v>1020</v>
      </c>
      <c r="E182" s="607" t="s">
        <v>1173</v>
      </c>
      <c r="F182" s="607" t="s">
        <v>1064</v>
      </c>
      <c r="G182" s="608" t="s">
        <v>1177</v>
      </c>
      <c r="H182" s="522" t="s">
        <v>1065</v>
      </c>
      <c r="I182" s="632"/>
      <c r="J182" s="568"/>
      <c r="K182" s="190"/>
      <c r="L182" s="568"/>
      <c r="M182" s="633"/>
      <c r="N182" s="634"/>
      <c r="O182" s="635"/>
      <c r="P182" s="636"/>
      <c r="Q182" s="613" t="n">
        <v>3</v>
      </c>
      <c r="R182" s="614" t="n">
        <f aca="false">SUM(S182,T182,U182,V182)</f>
        <v>43870.2</v>
      </c>
      <c r="S182" s="614" t="n">
        <f aca="false">D182*G182</f>
        <v>43870.2</v>
      </c>
      <c r="T182" s="614"/>
      <c r="U182" s="614"/>
      <c r="V182" s="614"/>
    </row>
    <row r="183" customFormat="false" ht="15.75" hidden="true" customHeight="false" outlineLevel="1" collapsed="false">
      <c r="A183" s="605" t="s">
        <v>1123</v>
      </c>
      <c r="B183" s="522" t="n">
        <f aca="false">$W$1</f>
        <v>2026</v>
      </c>
      <c r="C183" s="567"/>
      <c r="D183" s="606"/>
      <c r="E183" s="607" t="s">
        <v>1173</v>
      </c>
      <c r="F183" s="607" t="s">
        <v>1064</v>
      </c>
      <c r="G183" s="622" t="n">
        <v>53.46</v>
      </c>
      <c r="H183" s="522" t="s">
        <v>1065</v>
      </c>
      <c r="I183" s="632"/>
      <c r="J183" s="568"/>
      <c r="K183" s="190"/>
      <c r="L183" s="568"/>
      <c r="M183" s="633"/>
      <c r="N183" s="634"/>
      <c r="O183" s="635"/>
      <c r="P183" s="636"/>
      <c r="Q183" s="613"/>
      <c r="R183" s="614" t="n">
        <f aca="false">SUM(S183,T183,U183,V183)</f>
        <v>0</v>
      </c>
      <c r="S183" s="614"/>
      <c r="T183" s="614"/>
      <c r="U183" s="614"/>
      <c r="V183" s="614"/>
    </row>
    <row r="184" customFormat="false" ht="15.75" hidden="true" customHeight="false" outlineLevel="1" collapsed="false">
      <c r="A184" s="605" t="s">
        <v>1115</v>
      </c>
      <c r="B184" s="522" t="n">
        <f aca="false">$W$1</f>
        <v>2026</v>
      </c>
      <c r="C184" s="567"/>
      <c r="D184" s="606"/>
      <c r="E184" s="607" t="s">
        <v>1173</v>
      </c>
      <c r="F184" s="607" t="s">
        <v>1064</v>
      </c>
      <c r="G184" s="622"/>
      <c r="H184" s="522" t="s">
        <v>1065</v>
      </c>
      <c r="I184" s="632"/>
      <c r="J184" s="568"/>
      <c r="K184" s="190"/>
      <c r="L184" s="568"/>
      <c r="M184" s="633"/>
      <c r="N184" s="634"/>
      <c r="O184" s="635"/>
      <c r="P184" s="636"/>
      <c r="Q184" s="627"/>
      <c r="R184" s="614" t="n">
        <f aca="false">SUM(S184,T184,U184,V184)</f>
        <v>0</v>
      </c>
      <c r="S184" s="614"/>
      <c r="T184" s="614"/>
      <c r="U184" s="614"/>
      <c r="V184" s="614"/>
    </row>
    <row r="185" s="196" customFormat="true" ht="15.75" hidden="true" customHeight="false" outlineLevel="1" collapsed="false">
      <c r="A185" s="600" t="s">
        <v>1094</v>
      </c>
      <c r="B185" s="617"/>
      <c r="C185" s="567"/>
      <c r="D185" s="568" t="s">
        <v>1091</v>
      </c>
      <c r="E185" s="618"/>
      <c r="F185" s="601"/>
      <c r="G185" s="560"/>
      <c r="H185" s="602"/>
      <c r="I185" s="603"/>
      <c r="J185" s="560"/>
      <c r="K185" s="228"/>
      <c r="L185" s="592"/>
      <c r="M185" s="594"/>
      <c r="N185" s="595"/>
      <c r="O185" s="596" t="n">
        <v>244</v>
      </c>
      <c r="P185" s="597" t="n">
        <v>223</v>
      </c>
      <c r="Q185" s="604"/>
      <c r="R185" s="529" t="n">
        <f aca="false">SUM(R186:R189)</f>
        <v>0</v>
      </c>
      <c r="S185" s="529" t="n">
        <f aca="false">SUM(S186:S189)</f>
        <v>0</v>
      </c>
      <c r="T185" s="529" t="n">
        <f aca="false">SUM(T186:T189)</f>
        <v>0</v>
      </c>
      <c r="U185" s="529" t="n">
        <f aca="false">SUM(U186:U189)</f>
        <v>0</v>
      </c>
      <c r="V185" s="529" t="n">
        <f aca="false">SUM(V186:V189)</f>
        <v>0</v>
      </c>
      <c r="AC185" s="303"/>
      <c r="AD185" s="474"/>
    </row>
    <row r="186" customFormat="false" ht="15.75" hidden="true" customHeight="false" outlineLevel="1" collapsed="false">
      <c r="A186" s="605" t="s">
        <v>1115</v>
      </c>
      <c r="B186" s="522" t="n">
        <f aca="false">$W$2</f>
        <v>2025</v>
      </c>
      <c r="C186" s="623"/>
      <c r="D186" s="631"/>
      <c r="E186" s="607" t="s">
        <v>1173</v>
      </c>
      <c r="F186" s="607" t="s">
        <v>1064</v>
      </c>
      <c r="G186" s="608"/>
      <c r="H186" s="522" t="s">
        <v>1065</v>
      </c>
      <c r="I186" s="568"/>
      <c r="J186" s="632"/>
      <c r="K186" s="568"/>
      <c r="L186" s="568"/>
      <c r="M186" s="633"/>
      <c r="N186" s="634"/>
      <c r="O186" s="635"/>
      <c r="P186" s="636"/>
      <c r="Q186" s="627"/>
      <c r="R186" s="614" t="n">
        <f aca="false">SUM(S186,T186,U186,V186)</f>
        <v>0</v>
      </c>
      <c r="S186" s="614"/>
      <c r="T186" s="614"/>
      <c r="U186" s="614"/>
      <c r="V186" s="614"/>
    </row>
    <row r="187" customFormat="false" ht="15.75" hidden="true" customHeight="false" outlineLevel="1" collapsed="false">
      <c r="A187" s="605" t="s">
        <v>1121</v>
      </c>
      <c r="B187" s="522" t="n">
        <f aca="false">$W$1</f>
        <v>2026</v>
      </c>
      <c r="C187" s="623"/>
      <c r="D187" s="631"/>
      <c r="E187" s="607" t="s">
        <v>1173</v>
      </c>
      <c r="F187" s="607" t="s">
        <v>1064</v>
      </c>
      <c r="G187" s="608"/>
      <c r="H187" s="522" t="s">
        <v>1065</v>
      </c>
      <c r="I187" s="568"/>
      <c r="J187" s="632"/>
      <c r="K187" s="568"/>
      <c r="L187" s="568"/>
      <c r="M187" s="633"/>
      <c r="N187" s="634"/>
      <c r="O187" s="635"/>
      <c r="P187" s="636"/>
      <c r="Q187" s="627"/>
      <c r="R187" s="614" t="n">
        <f aca="false">SUM(S187,T187,U187,V187)</f>
        <v>0</v>
      </c>
      <c r="S187" s="614"/>
      <c r="T187" s="614"/>
      <c r="U187" s="614"/>
      <c r="V187" s="614"/>
    </row>
    <row r="188" customFormat="false" ht="15.75" hidden="true" customHeight="false" outlineLevel="1" collapsed="false">
      <c r="A188" s="605" t="s">
        <v>1123</v>
      </c>
      <c r="B188" s="522" t="n">
        <f aca="false">$W$1</f>
        <v>2026</v>
      </c>
      <c r="C188" s="623"/>
      <c r="D188" s="606"/>
      <c r="E188" s="607" t="s">
        <v>1173</v>
      </c>
      <c r="F188" s="607" t="s">
        <v>1064</v>
      </c>
      <c r="G188" s="622"/>
      <c r="H188" s="522" t="s">
        <v>1065</v>
      </c>
      <c r="I188" s="568"/>
      <c r="J188" s="632"/>
      <c r="K188" s="568"/>
      <c r="L188" s="568"/>
      <c r="M188" s="633"/>
      <c r="N188" s="634"/>
      <c r="O188" s="635"/>
      <c r="P188" s="636"/>
      <c r="Q188" s="627"/>
      <c r="R188" s="614" t="n">
        <f aca="false">SUM(S188,T188,U188,V188)</f>
        <v>0</v>
      </c>
      <c r="S188" s="614"/>
      <c r="T188" s="614"/>
      <c r="U188" s="614"/>
      <c r="V188" s="614"/>
    </row>
    <row r="189" customFormat="false" ht="15.75" hidden="true" customHeight="false" outlineLevel="1" collapsed="false">
      <c r="A189" s="605" t="s">
        <v>1115</v>
      </c>
      <c r="B189" s="522" t="n">
        <f aca="false">$W$1</f>
        <v>2026</v>
      </c>
      <c r="C189" s="623"/>
      <c r="D189" s="606"/>
      <c r="E189" s="607" t="s">
        <v>1173</v>
      </c>
      <c r="F189" s="607" t="s">
        <v>1064</v>
      </c>
      <c r="G189" s="622"/>
      <c r="H189" s="522" t="s">
        <v>1065</v>
      </c>
      <c r="I189" s="568"/>
      <c r="J189" s="632"/>
      <c r="K189" s="568"/>
      <c r="L189" s="568"/>
      <c r="M189" s="633"/>
      <c r="N189" s="634"/>
      <c r="O189" s="635"/>
      <c r="P189" s="636"/>
      <c r="Q189" s="627"/>
      <c r="R189" s="614" t="n">
        <f aca="false">SUM(S189,T189,U189,V189)</f>
        <v>0</v>
      </c>
      <c r="S189" s="614"/>
      <c r="T189" s="614"/>
      <c r="U189" s="614"/>
      <c r="V189" s="614"/>
    </row>
    <row r="190" s="196" customFormat="true" ht="15.75" hidden="true" customHeight="false" outlineLevel="1" collapsed="false">
      <c r="A190" s="600" t="s">
        <v>1089</v>
      </c>
      <c r="B190" s="617"/>
      <c r="C190" s="567"/>
      <c r="D190" s="568" t="s">
        <v>1091</v>
      </c>
      <c r="E190" s="618"/>
      <c r="F190" s="601"/>
      <c r="G190" s="560"/>
      <c r="H190" s="602"/>
      <c r="I190" s="603"/>
      <c r="J190" s="560"/>
      <c r="K190" s="228"/>
      <c r="L190" s="592"/>
      <c r="M190" s="594"/>
      <c r="N190" s="595"/>
      <c r="O190" s="596" t="n">
        <v>244</v>
      </c>
      <c r="P190" s="597" t="n">
        <v>223</v>
      </c>
      <c r="Q190" s="604"/>
      <c r="R190" s="529" t="n">
        <f aca="false">SUM(R191:R194)</f>
        <v>0</v>
      </c>
      <c r="S190" s="529" t="n">
        <f aca="false">SUM(S191:S194)</f>
        <v>0</v>
      </c>
      <c r="T190" s="529" t="n">
        <f aca="false">SUM(T191:T194)</f>
        <v>0</v>
      </c>
      <c r="U190" s="529" t="n">
        <f aca="false">SUM(U191:U194)</f>
        <v>0</v>
      </c>
      <c r="V190" s="529" t="n">
        <f aca="false">SUM(V191:V194)</f>
        <v>0</v>
      </c>
      <c r="AC190" s="303"/>
      <c r="AD190" s="474"/>
    </row>
    <row r="191" customFormat="false" ht="15.75" hidden="true" customHeight="false" outlineLevel="1" collapsed="false">
      <c r="A191" s="605" t="s">
        <v>1115</v>
      </c>
      <c r="B191" s="522" t="n">
        <f aca="false">$W$2</f>
        <v>2025</v>
      </c>
      <c r="C191" s="567"/>
      <c r="D191" s="619"/>
      <c r="E191" s="607" t="s">
        <v>1173</v>
      </c>
      <c r="F191" s="607" t="s">
        <v>1064</v>
      </c>
      <c r="G191" s="608"/>
      <c r="H191" s="522" t="s">
        <v>1065</v>
      </c>
      <c r="I191" s="568"/>
      <c r="J191" s="632"/>
      <c r="K191" s="568"/>
      <c r="L191" s="568"/>
      <c r="M191" s="633"/>
      <c r="N191" s="634"/>
      <c r="O191" s="635"/>
      <c r="P191" s="636"/>
      <c r="Q191" s="627"/>
      <c r="R191" s="614" t="n">
        <f aca="false">SUM(S191,T191,U191,V191)</f>
        <v>0</v>
      </c>
      <c r="S191" s="614"/>
      <c r="T191" s="614"/>
      <c r="U191" s="614"/>
      <c r="V191" s="614"/>
    </row>
    <row r="192" customFormat="false" ht="15.75" hidden="true" customHeight="false" outlineLevel="1" collapsed="false">
      <c r="A192" s="605" t="s">
        <v>1121</v>
      </c>
      <c r="B192" s="522" t="n">
        <f aca="false">$W$1</f>
        <v>2026</v>
      </c>
      <c r="C192" s="567"/>
      <c r="D192" s="619"/>
      <c r="E192" s="607" t="s">
        <v>1173</v>
      </c>
      <c r="F192" s="607" t="s">
        <v>1064</v>
      </c>
      <c r="G192" s="608"/>
      <c r="H192" s="522" t="s">
        <v>1065</v>
      </c>
      <c r="I192" s="568"/>
      <c r="J192" s="632"/>
      <c r="K192" s="568"/>
      <c r="L192" s="568"/>
      <c r="M192" s="633"/>
      <c r="N192" s="634"/>
      <c r="O192" s="635"/>
      <c r="P192" s="636"/>
      <c r="Q192" s="627"/>
      <c r="R192" s="614" t="n">
        <f aca="false">SUM(S192,T192,U192,V192)</f>
        <v>0</v>
      </c>
      <c r="S192" s="614"/>
      <c r="T192" s="614"/>
      <c r="U192" s="614"/>
      <c r="V192" s="614"/>
    </row>
    <row r="193" customFormat="false" ht="15.75" hidden="true" customHeight="false" outlineLevel="1" collapsed="false">
      <c r="A193" s="605" t="s">
        <v>1123</v>
      </c>
      <c r="B193" s="522" t="n">
        <f aca="false">$W$1</f>
        <v>2026</v>
      </c>
      <c r="C193" s="567"/>
      <c r="D193" s="606"/>
      <c r="E193" s="607" t="s">
        <v>1173</v>
      </c>
      <c r="F193" s="607" t="s">
        <v>1064</v>
      </c>
      <c r="G193" s="622"/>
      <c r="H193" s="522" t="s">
        <v>1065</v>
      </c>
      <c r="I193" s="568"/>
      <c r="J193" s="632"/>
      <c r="K193" s="568"/>
      <c r="L193" s="568"/>
      <c r="M193" s="633"/>
      <c r="N193" s="634"/>
      <c r="O193" s="635"/>
      <c r="P193" s="636"/>
      <c r="Q193" s="627"/>
      <c r="R193" s="614" t="n">
        <f aca="false">SUM(S193,T193,U193,V193)</f>
        <v>0</v>
      </c>
      <c r="S193" s="614"/>
      <c r="T193" s="614"/>
      <c r="U193" s="614"/>
      <c r="V193" s="614"/>
    </row>
    <row r="194" customFormat="false" ht="15.75" hidden="true" customHeight="false" outlineLevel="1" collapsed="false">
      <c r="A194" s="605" t="s">
        <v>1115</v>
      </c>
      <c r="B194" s="522" t="n">
        <f aca="false">$W$1</f>
        <v>2026</v>
      </c>
      <c r="C194" s="567"/>
      <c r="D194" s="606"/>
      <c r="E194" s="607" t="s">
        <v>1173</v>
      </c>
      <c r="F194" s="607" t="s">
        <v>1064</v>
      </c>
      <c r="G194" s="622"/>
      <c r="H194" s="522" t="s">
        <v>1065</v>
      </c>
      <c r="I194" s="568"/>
      <c r="J194" s="632"/>
      <c r="K194" s="568"/>
      <c r="L194" s="568"/>
      <c r="M194" s="633"/>
      <c r="N194" s="634"/>
      <c r="O194" s="635"/>
      <c r="P194" s="636"/>
      <c r="Q194" s="627"/>
      <c r="R194" s="614" t="n">
        <f aca="false">SUM(S194,T194,U194,V194)</f>
        <v>0</v>
      </c>
      <c r="S194" s="614"/>
      <c r="T194" s="614"/>
      <c r="U194" s="614"/>
      <c r="V194" s="614"/>
    </row>
    <row r="195" s="196" customFormat="true" ht="15.75" hidden="true" customHeight="false" outlineLevel="1" collapsed="false">
      <c r="A195" s="600" t="s">
        <v>1094</v>
      </c>
      <c r="B195" s="617"/>
      <c r="C195" s="567"/>
      <c r="D195" s="568" t="s">
        <v>1091</v>
      </c>
      <c r="E195" s="569"/>
      <c r="F195" s="601"/>
      <c r="G195" s="560"/>
      <c r="H195" s="602"/>
      <c r="I195" s="603"/>
      <c r="J195" s="560"/>
      <c r="K195" s="228"/>
      <c r="L195" s="592"/>
      <c r="M195" s="594"/>
      <c r="N195" s="595"/>
      <c r="O195" s="596" t="n">
        <v>244</v>
      </c>
      <c r="P195" s="597" t="n">
        <v>223</v>
      </c>
      <c r="Q195" s="604"/>
      <c r="R195" s="529" t="n">
        <f aca="false">SUM(R196:R199)</f>
        <v>0</v>
      </c>
      <c r="S195" s="529" t="n">
        <f aca="false">SUM(S196:S199)</f>
        <v>0</v>
      </c>
      <c r="T195" s="529" t="n">
        <f aca="false">SUM(T196:T199)</f>
        <v>0</v>
      </c>
      <c r="U195" s="529" t="n">
        <f aca="false">SUM(U196:U199)</f>
        <v>0</v>
      </c>
      <c r="V195" s="529" t="n">
        <f aca="false">SUM(V196:V199)</f>
        <v>0</v>
      </c>
      <c r="AC195" s="303"/>
      <c r="AD195" s="474"/>
    </row>
    <row r="196" customFormat="false" ht="15.75" hidden="true" customHeight="false" outlineLevel="1" collapsed="false">
      <c r="A196" s="605" t="s">
        <v>1115</v>
      </c>
      <c r="B196" s="522" t="n">
        <f aca="false">$W$2</f>
        <v>2025</v>
      </c>
      <c r="C196" s="567"/>
      <c r="D196" s="631"/>
      <c r="E196" s="607" t="s">
        <v>1173</v>
      </c>
      <c r="F196" s="607" t="s">
        <v>1064</v>
      </c>
      <c r="G196" s="608"/>
      <c r="H196" s="522" t="s">
        <v>1065</v>
      </c>
      <c r="I196" s="568"/>
      <c r="J196" s="632"/>
      <c r="K196" s="568"/>
      <c r="L196" s="568"/>
      <c r="M196" s="633"/>
      <c r="N196" s="634"/>
      <c r="O196" s="635"/>
      <c r="P196" s="636"/>
      <c r="Q196" s="627"/>
      <c r="R196" s="614" t="n">
        <f aca="false">SUM(S196,T196,U196,V196)</f>
        <v>0</v>
      </c>
      <c r="S196" s="614"/>
      <c r="T196" s="614"/>
      <c r="U196" s="614"/>
      <c r="V196" s="614"/>
    </row>
    <row r="197" customFormat="false" ht="15.75" hidden="true" customHeight="false" outlineLevel="1" collapsed="false">
      <c r="A197" s="605" t="s">
        <v>1121</v>
      </c>
      <c r="B197" s="522" t="n">
        <f aca="false">$W$1</f>
        <v>2026</v>
      </c>
      <c r="C197" s="567"/>
      <c r="D197" s="631"/>
      <c r="E197" s="607" t="s">
        <v>1173</v>
      </c>
      <c r="F197" s="607" t="s">
        <v>1064</v>
      </c>
      <c r="G197" s="608"/>
      <c r="H197" s="522" t="s">
        <v>1065</v>
      </c>
      <c r="I197" s="568"/>
      <c r="J197" s="632"/>
      <c r="K197" s="568"/>
      <c r="L197" s="568"/>
      <c r="M197" s="633"/>
      <c r="N197" s="634"/>
      <c r="O197" s="635"/>
      <c r="P197" s="636"/>
      <c r="Q197" s="627"/>
      <c r="R197" s="614" t="n">
        <f aca="false">SUM(S197,T197,U197,V197)</f>
        <v>0</v>
      </c>
      <c r="S197" s="614"/>
      <c r="T197" s="614"/>
      <c r="U197" s="614"/>
      <c r="V197" s="614"/>
    </row>
    <row r="198" customFormat="false" ht="15.75" hidden="true" customHeight="false" outlineLevel="1" collapsed="false">
      <c r="A198" s="605" t="s">
        <v>1123</v>
      </c>
      <c r="B198" s="522" t="n">
        <f aca="false">$W$1</f>
        <v>2026</v>
      </c>
      <c r="C198" s="567"/>
      <c r="D198" s="631"/>
      <c r="E198" s="607" t="s">
        <v>1173</v>
      </c>
      <c r="F198" s="607" t="s">
        <v>1064</v>
      </c>
      <c r="G198" s="622"/>
      <c r="H198" s="522" t="s">
        <v>1065</v>
      </c>
      <c r="I198" s="568"/>
      <c r="J198" s="632"/>
      <c r="K198" s="568"/>
      <c r="L198" s="568"/>
      <c r="M198" s="633"/>
      <c r="N198" s="634"/>
      <c r="O198" s="635"/>
      <c r="P198" s="636"/>
      <c r="Q198" s="627"/>
      <c r="R198" s="614" t="n">
        <f aca="false">SUM(S198,T198,U198,V198)</f>
        <v>0</v>
      </c>
      <c r="S198" s="614"/>
      <c r="T198" s="614"/>
      <c r="U198" s="614"/>
      <c r="V198" s="614"/>
    </row>
    <row r="199" customFormat="false" ht="15.75" hidden="true" customHeight="false" outlineLevel="1" collapsed="false">
      <c r="A199" s="605" t="s">
        <v>1115</v>
      </c>
      <c r="B199" s="522" t="n">
        <f aca="false">$W$1</f>
        <v>2026</v>
      </c>
      <c r="C199" s="567"/>
      <c r="D199" s="631"/>
      <c r="E199" s="607" t="s">
        <v>1173</v>
      </c>
      <c r="F199" s="607" t="s">
        <v>1064</v>
      </c>
      <c r="G199" s="622"/>
      <c r="H199" s="522" t="s">
        <v>1065</v>
      </c>
      <c r="I199" s="568"/>
      <c r="J199" s="632"/>
      <c r="K199" s="568"/>
      <c r="L199" s="568"/>
      <c r="M199" s="633"/>
      <c r="N199" s="634"/>
      <c r="O199" s="635"/>
      <c r="P199" s="636"/>
      <c r="Q199" s="627"/>
      <c r="R199" s="614" t="n">
        <f aca="false">SUM(S199,T199,U199,V199)</f>
        <v>0</v>
      </c>
      <c r="S199" s="614"/>
      <c r="T199" s="614"/>
      <c r="U199" s="614"/>
      <c r="V199" s="614"/>
    </row>
    <row r="200" s="673" customFormat="true" ht="15.75" hidden="false" customHeight="false" outlineLevel="0" collapsed="false">
      <c r="A200" s="559" t="s">
        <v>1178</v>
      </c>
      <c r="B200" s="560"/>
      <c r="C200" s="560"/>
      <c r="D200" s="679"/>
      <c r="E200" s="560"/>
      <c r="F200" s="603"/>
      <c r="G200" s="603"/>
      <c r="H200" s="603"/>
      <c r="I200" s="602"/>
      <c r="J200" s="603"/>
      <c r="K200" s="672"/>
      <c r="L200" s="603"/>
      <c r="M200" s="653"/>
      <c r="N200" s="654"/>
      <c r="O200" s="655" t="n">
        <v>244</v>
      </c>
      <c r="P200" s="656" t="n">
        <v>223</v>
      </c>
      <c r="Q200" s="613"/>
      <c r="R200" s="657" t="n">
        <f aca="false">SUM(R201,R206,R211,R216)</f>
        <v>29698.405</v>
      </c>
      <c r="S200" s="657" t="n">
        <f aca="false">SUM(S201,S206,S211,S216)</f>
        <v>29698.405</v>
      </c>
      <c r="T200" s="657" t="n">
        <f aca="false">SUM(T201,T206,T211,T216)</f>
        <v>0</v>
      </c>
      <c r="U200" s="657" t="n">
        <f aca="false">SUM(U201,U206,U211,U216)</f>
        <v>0</v>
      </c>
      <c r="V200" s="657" t="n">
        <f aca="false">SUM(V201,V206,V211,V216)</f>
        <v>0</v>
      </c>
      <c r="AC200" s="303"/>
      <c r="AD200" s="474"/>
    </row>
    <row r="201" s="196" customFormat="true" ht="15.75" hidden="false" customHeight="false" outlineLevel="1" collapsed="false">
      <c r="A201" s="600" t="s">
        <v>1089</v>
      </c>
      <c r="B201" s="617" t="str">
        <f aca="false">B180</f>
        <v>Дружбы</v>
      </c>
      <c r="C201" s="567"/>
      <c r="D201" s="568" t="s">
        <v>1091</v>
      </c>
      <c r="E201" s="569" t="str">
        <f aca="false">E180</f>
        <v>35 В</v>
      </c>
      <c r="F201" s="601"/>
      <c r="G201" s="560"/>
      <c r="H201" s="602"/>
      <c r="I201" s="603"/>
      <c r="J201" s="560"/>
      <c r="K201" s="228"/>
      <c r="L201" s="592"/>
      <c r="M201" s="594"/>
      <c r="N201" s="595"/>
      <c r="O201" s="596" t="n">
        <v>244</v>
      </c>
      <c r="P201" s="597" t="n">
        <v>223</v>
      </c>
      <c r="Q201" s="604"/>
      <c r="R201" s="529" t="n">
        <f aca="false">SUM(R202:R205)</f>
        <v>29698.405</v>
      </c>
      <c r="S201" s="529" t="n">
        <f aca="false">SUM(S202:S205)</f>
        <v>29698.405</v>
      </c>
      <c r="T201" s="529" t="n">
        <f aca="false">SUM(T202:T205)</f>
        <v>0</v>
      </c>
      <c r="U201" s="529" t="n">
        <f aca="false">SUM(U202:U205)</f>
        <v>0</v>
      </c>
      <c r="V201" s="529" t="n">
        <f aca="false">SUM(V202:V205)</f>
        <v>0</v>
      </c>
      <c r="AC201" s="303"/>
      <c r="AD201" s="474"/>
    </row>
    <row r="202" customFormat="false" ht="15.75" hidden="false" customHeight="false" outlineLevel="1" collapsed="false">
      <c r="A202" s="605" t="s">
        <v>1115</v>
      </c>
      <c r="B202" s="522" t="n">
        <f aca="false">$W$2</f>
        <v>2025</v>
      </c>
      <c r="C202" s="567"/>
      <c r="D202" s="619" t="n">
        <v>180.5</v>
      </c>
      <c r="E202" s="607" t="s">
        <v>1173</v>
      </c>
      <c r="F202" s="607" t="s">
        <v>1064</v>
      </c>
      <c r="G202" s="608" t="s">
        <v>1177</v>
      </c>
      <c r="H202" s="522" t="s">
        <v>1065</v>
      </c>
      <c r="I202" s="632"/>
      <c r="J202" s="568"/>
      <c r="K202" s="190"/>
      <c r="L202" s="568"/>
      <c r="M202" s="633"/>
      <c r="N202" s="634"/>
      <c r="O202" s="635"/>
      <c r="P202" s="636"/>
      <c r="Q202" s="627" t="n">
        <v>1</v>
      </c>
      <c r="R202" s="614" t="n">
        <f aca="false">SUM(S202,T202,U202,V202)</f>
        <v>7763.305</v>
      </c>
      <c r="S202" s="614" t="n">
        <f aca="false">D202*G202</f>
        <v>7763.305</v>
      </c>
      <c r="T202" s="614"/>
      <c r="U202" s="614"/>
      <c r="V202" s="614"/>
    </row>
    <row r="203" customFormat="false" ht="15.75" hidden="false" customHeight="false" outlineLevel="1" collapsed="false">
      <c r="A203" s="605" t="s">
        <v>1121</v>
      </c>
      <c r="B203" s="522" t="n">
        <f aca="false">$W$1</f>
        <v>2026</v>
      </c>
      <c r="C203" s="567"/>
      <c r="D203" s="619" t="n">
        <v>510</v>
      </c>
      <c r="E203" s="607" t="s">
        <v>1173</v>
      </c>
      <c r="F203" s="607" t="s">
        <v>1064</v>
      </c>
      <c r="G203" s="608" t="s">
        <v>1177</v>
      </c>
      <c r="H203" s="522" t="s">
        <v>1065</v>
      </c>
      <c r="I203" s="632"/>
      <c r="J203" s="568"/>
      <c r="K203" s="190"/>
      <c r="L203" s="568"/>
      <c r="M203" s="633"/>
      <c r="N203" s="634"/>
      <c r="O203" s="635"/>
      <c r="P203" s="636"/>
      <c r="Q203" s="627" t="n">
        <v>3</v>
      </c>
      <c r="R203" s="614" t="n">
        <f aca="false">SUM(S203,T203,U203,V203)</f>
        <v>21935.1</v>
      </c>
      <c r="S203" s="614" t="n">
        <f aca="false">D203*G203</f>
        <v>21935.1</v>
      </c>
      <c r="T203" s="614"/>
      <c r="U203" s="614"/>
      <c r="V203" s="614"/>
    </row>
    <row r="204" customFormat="false" ht="15.75" hidden="false" customHeight="false" outlineLevel="1" collapsed="false">
      <c r="A204" s="605" t="s">
        <v>1123</v>
      </c>
      <c r="B204" s="522" t="n">
        <f aca="false">$W$1</f>
        <v>2026</v>
      </c>
      <c r="C204" s="567"/>
      <c r="D204" s="619"/>
      <c r="E204" s="607" t="s">
        <v>1173</v>
      </c>
      <c r="F204" s="607" t="s">
        <v>1064</v>
      </c>
      <c r="G204" s="622" t="n">
        <v>53.46</v>
      </c>
      <c r="H204" s="522" t="s">
        <v>1065</v>
      </c>
      <c r="I204" s="632"/>
      <c r="J204" s="568"/>
      <c r="K204" s="190"/>
      <c r="L204" s="568"/>
      <c r="M204" s="633"/>
      <c r="N204" s="634"/>
      <c r="O204" s="635"/>
      <c r="P204" s="636"/>
      <c r="Q204" s="627"/>
      <c r="R204" s="614" t="n">
        <f aca="false">SUM(S204,T204,U204,V204)</f>
        <v>0</v>
      </c>
      <c r="S204" s="614"/>
      <c r="T204" s="614"/>
      <c r="U204" s="614"/>
      <c r="V204" s="614"/>
    </row>
    <row r="205" customFormat="false" ht="15.75" hidden="false" customHeight="false" outlineLevel="1" collapsed="false">
      <c r="A205" s="605" t="s">
        <v>1115</v>
      </c>
      <c r="B205" s="522" t="n">
        <f aca="false">$W$1</f>
        <v>2026</v>
      </c>
      <c r="C205" s="567"/>
      <c r="D205" s="619"/>
      <c r="E205" s="607" t="s">
        <v>1173</v>
      </c>
      <c r="F205" s="607" t="s">
        <v>1064</v>
      </c>
      <c r="G205" s="622"/>
      <c r="H205" s="522" t="s">
        <v>1065</v>
      </c>
      <c r="I205" s="632"/>
      <c r="J205" s="568"/>
      <c r="K205" s="190"/>
      <c r="L205" s="568"/>
      <c r="M205" s="633"/>
      <c r="N205" s="634"/>
      <c r="O205" s="635"/>
      <c r="P205" s="636"/>
      <c r="Q205" s="627"/>
      <c r="R205" s="614" t="n">
        <f aca="false">SUM(S205,T205,U205,V205)</f>
        <v>0</v>
      </c>
      <c r="S205" s="614"/>
      <c r="T205" s="614"/>
      <c r="U205" s="614"/>
      <c r="V205" s="614"/>
    </row>
    <row r="206" s="196" customFormat="true" ht="15.75" hidden="true" customHeight="false" outlineLevel="1" collapsed="false">
      <c r="A206" s="600" t="s">
        <v>1094</v>
      </c>
      <c r="B206" s="617" t="n">
        <f aca="false">B185</f>
        <v>0</v>
      </c>
      <c r="C206" s="567"/>
      <c r="D206" s="568" t="s">
        <v>1091</v>
      </c>
      <c r="E206" s="618"/>
      <c r="F206" s="601"/>
      <c r="G206" s="560"/>
      <c r="H206" s="602"/>
      <c r="I206" s="603"/>
      <c r="J206" s="560"/>
      <c r="K206" s="228"/>
      <c r="L206" s="592"/>
      <c r="M206" s="594"/>
      <c r="N206" s="595"/>
      <c r="O206" s="596" t="n">
        <v>244</v>
      </c>
      <c r="P206" s="597" t="n">
        <v>223</v>
      </c>
      <c r="Q206" s="604"/>
      <c r="R206" s="529" t="n">
        <f aca="false">SUM(R207:R210)</f>
        <v>0</v>
      </c>
      <c r="S206" s="529" t="n">
        <f aca="false">SUM(S207:S210)</f>
        <v>0</v>
      </c>
      <c r="T206" s="529" t="n">
        <f aca="false">SUM(T207:T210)</f>
        <v>0</v>
      </c>
      <c r="U206" s="529" t="n">
        <f aca="false">SUM(U207:U210)</f>
        <v>0</v>
      </c>
      <c r="V206" s="529" t="n">
        <f aca="false">SUM(V207:V210)</f>
        <v>0</v>
      </c>
      <c r="AC206" s="303"/>
      <c r="AD206" s="474"/>
    </row>
    <row r="207" customFormat="false" ht="15.75" hidden="true" customHeight="false" outlineLevel="1" collapsed="false">
      <c r="A207" s="605" t="s">
        <v>1115</v>
      </c>
      <c r="B207" s="522" t="n">
        <f aca="false">$W$2</f>
        <v>2025</v>
      </c>
      <c r="C207" s="623"/>
      <c r="D207" s="631"/>
      <c r="E207" s="607" t="s">
        <v>1173</v>
      </c>
      <c r="F207" s="607" t="s">
        <v>1064</v>
      </c>
      <c r="G207" s="608"/>
      <c r="H207" s="522" t="s">
        <v>1065</v>
      </c>
      <c r="I207" s="568"/>
      <c r="J207" s="632"/>
      <c r="K207" s="568"/>
      <c r="L207" s="568"/>
      <c r="M207" s="633"/>
      <c r="N207" s="634"/>
      <c r="O207" s="635"/>
      <c r="P207" s="636"/>
      <c r="Q207" s="627"/>
      <c r="R207" s="614" t="n">
        <f aca="false">SUM(S207,T207,U207,V207)</f>
        <v>0</v>
      </c>
      <c r="S207" s="614"/>
      <c r="T207" s="614"/>
      <c r="U207" s="614"/>
      <c r="V207" s="614"/>
    </row>
    <row r="208" customFormat="false" ht="15.75" hidden="true" customHeight="false" outlineLevel="1" collapsed="false">
      <c r="A208" s="605" t="s">
        <v>1121</v>
      </c>
      <c r="B208" s="522" t="n">
        <f aca="false">$W$1</f>
        <v>2026</v>
      </c>
      <c r="C208" s="623"/>
      <c r="D208" s="619"/>
      <c r="E208" s="607" t="s">
        <v>1173</v>
      </c>
      <c r="F208" s="607" t="s">
        <v>1064</v>
      </c>
      <c r="G208" s="608"/>
      <c r="H208" s="522" t="s">
        <v>1065</v>
      </c>
      <c r="I208" s="568"/>
      <c r="J208" s="632"/>
      <c r="K208" s="568"/>
      <c r="L208" s="568"/>
      <c r="M208" s="633"/>
      <c r="N208" s="634"/>
      <c r="O208" s="635"/>
      <c r="P208" s="636"/>
      <c r="Q208" s="627"/>
      <c r="R208" s="614" t="n">
        <f aca="false">SUM(S208,T208,U208,V208)</f>
        <v>0</v>
      </c>
      <c r="S208" s="614"/>
      <c r="T208" s="614"/>
      <c r="U208" s="614"/>
      <c r="V208" s="614"/>
    </row>
    <row r="209" customFormat="false" ht="15.75" hidden="true" customHeight="false" outlineLevel="1" collapsed="false">
      <c r="A209" s="605" t="s">
        <v>1123</v>
      </c>
      <c r="B209" s="522" t="n">
        <f aca="false">$W$1</f>
        <v>2026</v>
      </c>
      <c r="C209" s="623"/>
      <c r="D209" s="606"/>
      <c r="E209" s="607" t="s">
        <v>1173</v>
      </c>
      <c r="F209" s="607" t="s">
        <v>1064</v>
      </c>
      <c r="G209" s="622"/>
      <c r="H209" s="522" t="s">
        <v>1065</v>
      </c>
      <c r="I209" s="568"/>
      <c r="J209" s="632"/>
      <c r="K209" s="568"/>
      <c r="L209" s="568"/>
      <c r="M209" s="633"/>
      <c r="N209" s="634"/>
      <c r="O209" s="635"/>
      <c r="P209" s="636"/>
      <c r="Q209" s="627"/>
      <c r="R209" s="614" t="n">
        <f aca="false">SUM(S209,T209,U209,V209)</f>
        <v>0</v>
      </c>
      <c r="S209" s="614"/>
      <c r="T209" s="614"/>
      <c r="U209" s="614"/>
      <c r="V209" s="614"/>
    </row>
    <row r="210" customFormat="false" ht="15.75" hidden="true" customHeight="false" outlineLevel="1" collapsed="false">
      <c r="A210" s="605" t="s">
        <v>1115</v>
      </c>
      <c r="B210" s="522" t="n">
        <f aca="false">$W$1</f>
        <v>2026</v>
      </c>
      <c r="C210" s="623"/>
      <c r="D210" s="606"/>
      <c r="E210" s="607" t="s">
        <v>1173</v>
      </c>
      <c r="F210" s="607" t="s">
        <v>1064</v>
      </c>
      <c r="G210" s="622"/>
      <c r="H210" s="522" t="s">
        <v>1065</v>
      </c>
      <c r="I210" s="568"/>
      <c r="J210" s="632"/>
      <c r="K210" s="568"/>
      <c r="L210" s="568"/>
      <c r="M210" s="633"/>
      <c r="N210" s="634"/>
      <c r="O210" s="635"/>
      <c r="P210" s="636"/>
      <c r="Q210" s="627"/>
      <c r="R210" s="614" t="n">
        <f aca="false">SUM(S210,T210,U210,V210)</f>
        <v>0</v>
      </c>
      <c r="S210" s="614"/>
      <c r="T210" s="614"/>
      <c r="U210" s="614"/>
      <c r="V210" s="614"/>
    </row>
    <row r="211" s="196" customFormat="true" ht="15.75" hidden="true" customHeight="false" outlineLevel="1" collapsed="false">
      <c r="A211" s="600" t="s">
        <v>1089</v>
      </c>
      <c r="B211" s="617"/>
      <c r="C211" s="567"/>
      <c r="D211" s="568" t="s">
        <v>1091</v>
      </c>
      <c r="E211" s="618"/>
      <c r="F211" s="601"/>
      <c r="G211" s="560"/>
      <c r="H211" s="602"/>
      <c r="I211" s="603"/>
      <c r="J211" s="560"/>
      <c r="K211" s="228"/>
      <c r="L211" s="592"/>
      <c r="M211" s="594"/>
      <c r="N211" s="595"/>
      <c r="O211" s="596" t="n">
        <v>244</v>
      </c>
      <c r="P211" s="597" t="n">
        <v>223</v>
      </c>
      <c r="Q211" s="604"/>
      <c r="R211" s="529" t="n">
        <f aca="false">SUM(R212:R215)</f>
        <v>0</v>
      </c>
      <c r="S211" s="529" t="n">
        <f aca="false">SUM(S212:S215)</f>
        <v>0</v>
      </c>
      <c r="T211" s="529" t="n">
        <f aca="false">SUM(T212:T215)</f>
        <v>0</v>
      </c>
      <c r="U211" s="529" t="n">
        <f aca="false">SUM(U212:U215)</f>
        <v>0</v>
      </c>
      <c r="V211" s="529" t="n">
        <f aca="false">SUM(V212:V215)</f>
        <v>0</v>
      </c>
      <c r="AC211" s="303"/>
      <c r="AD211" s="474"/>
    </row>
    <row r="212" customFormat="false" ht="15.75" hidden="true" customHeight="false" outlineLevel="1" collapsed="false">
      <c r="A212" s="605" t="s">
        <v>1115</v>
      </c>
      <c r="B212" s="522" t="n">
        <f aca="false">$W$2</f>
        <v>2025</v>
      </c>
      <c r="C212" s="567"/>
      <c r="D212" s="619"/>
      <c r="E212" s="607" t="s">
        <v>1173</v>
      </c>
      <c r="F212" s="607" t="s">
        <v>1064</v>
      </c>
      <c r="G212" s="608"/>
      <c r="H212" s="522" t="s">
        <v>1065</v>
      </c>
      <c r="I212" s="568"/>
      <c r="J212" s="632"/>
      <c r="K212" s="568"/>
      <c r="L212" s="568"/>
      <c r="M212" s="633"/>
      <c r="N212" s="634"/>
      <c r="O212" s="635"/>
      <c r="P212" s="636"/>
      <c r="Q212" s="627"/>
      <c r="R212" s="614" t="n">
        <f aca="false">SUM(S212,T212,U212,V212)</f>
        <v>0</v>
      </c>
      <c r="S212" s="614"/>
      <c r="T212" s="614"/>
      <c r="U212" s="614"/>
      <c r="V212" s="614"/>
    </row>
    <row r="213" customFormat="false" ht="15.75" hidden="true" customHeight="false" outlineLevel="1" collapsed="false">
      <c r="A213" s="605" t="s">
        <v>1121</v>
      </c>
      <c r="B213" s="522" t="n">
        <f aca="false">$W$1</f>
        <v>2026</v>
      </c>
      <c r="C213" s="567"/>
      <c r="D213" s="619"/>
      <c r="E213" s="607" t="s">
        <v>1173</v>
      </c>
      <c r="F213" s="607" t="s">
        <v>1064</v>
      </c>
      <c r="G213" s="608"/>
      <c r="H213" s="522" t="s">
        <v>1065</v>
      </c>
      <c r="I213" s="568"/>
      <c r="J213" s="632"/>
      <c r="K213" s="568"/>
      <c r="L213" s="568"/>
      <c r="M213" s="633"/>
      <c r="N213" s="634"/>
      <c r="O213" s="635"/>
      <c r="P213" s="636"/>
      <c r="Q213" s="627"/>
      <c r="R213" s="614" t="n">
        <f aca="false">SUM(S213,T213,U213,V213)</f>
        <v>0</v>
      </c>
      <c r="S213" s="614"/>
      <c r="T213" s="614"/>
      <c r="U213" s="614"/>
      <c r="V213" s="614"/>
    </row>
    <row r="214" customFormat="false" ht="15.75" hidden="true" customHeight="false" outlineLevel="1" collapsed="false">
      <c r="A214" s="605" t="s">
        <v>1123</v>
      </c>
      <c r="B214" s="522" t="n">
        <f aca="false">$W$1</f>
        <v>2026</v>
      </c>
      <c r="C214" s="567"/>
      <c r="D214" s="619"/>
      <c r="E214" s="607" t="s">
        <v>1173</v>
      </c>
      <c r="F214" s="607" t="s">
        <v>1064</v>
      </c>
      <c r="G214" s="622"/>
      <c r="H214" s="522" t="s">
        <v>1065</v>
      </c>
      <c r="I214" s="568"/>
      <c r="J214" s="632"/>
      <c r="K214" s="568"/>
      <c r="L214" s="568"/>
      <c r="M214" s="633"/>
      <c r="N214" s="634"/>
      <c r="O214" s="635"/>
      <c r="P214" s="636"/>
      <c r="Q214" s="627"/>
      <c r="R214" s="614" t="n">
        <f aca="false">SUM(S214,T214,U214,V214)</f>
        <v>0</v>
      </c>
      <c r="S214" s="614"/>
      <c r="T214" s="614"/>
      <c r="U214" s="614"/>
      <c r="V214" s="614"/>
    </row>
    <row r="215" customFormat="false" ht="15.75" hidden="true" customHeight="false" outlineLevel="1" collapsed="false">
      <c r="A215" s="605" t="s">
        <v>1115</v>
      </c>
      <c r="B215" s="522" t="n">
        <f aca="false">$W$1</f>
        <v>2026</v>
      </c>
      <c r="C215" s="567"/>
      <c r="D215" s="619"/>
      <c r="E215" s="607" t="s">
        <v>1173</v>
      </c>
      <c r="F215" s="607" t="s">
        <v>1064</v>
      </c>
      <c r="G215" s="622"/>
      <c r="H215" s="522" t="s">
        <v>1065</v>
      </c>
      <c r="I215" s="568"/>
      <c r="J215" s="632"/>
      <c r="K215" s="568"/>
      <c r="L215" s="568"/>
      <c r="M215" s="633"/>
      <c r="N215" s="634"/>
      <c r="O215" s="635"/>
      <c r="P215" s="636"/>
      <c r="Q215" s="627"/>
      <c r="R215" s="614" t="n">
        <f aca="false">SUM(S215,T215,U215,V215)</f>
        <v>0</v>
      </c>
      <c r="S215" s="614"/>
      <c r="T215" s="614"/>
      <c r="U215" s="614"/>
      <c r="V215" s="614"/>
    </row>
    <row r="216" s="196" customFormat="true" ht="15.75" hidden="true" customHeight="false" outlineLevel="1" collapsed="false">
      <c r="A216" s="600" t="s">
        <v>1094</v>
      </c>
      <c r="B216" s="617" t="n">
        <f aca="false">B195</f>
        <v>0</v>
      </c>
      <c r="C216" s="567"/>
      <c r="D216" s="568" t="s">
        <v>1091</v>
      </c>
      <c r="E216" s="569"/>
      <c r="F216" s="601"/>
      <c r="G216" s="560"/>
      <c r="H216" s="602"/>
      <c r="I216" s="603"/>
      <c r="J216" s="560"/>
      <c r="K216" s="228"/>
      <c r="L216" s="592"/>
      <c r="M216" s="594"/>
      <c r="N216" s="595"/>
      <c r="O216" s="596" t="n">
        <v>244</v>
      </c>
      <c r="P216" s="597" t="n">
        <v>223</v>
      </c>
      <c r="Q216" s="604"/>
      <c r="R216" s="529" t="n">
        <f aca="false">SUM(R217:R220)</f>
        <v>0</v>
      </c>
      <c r="S216" s="529" t="n">
        <f aca="false">SUM(S217:S220)</f>
        <v>0</v>
      </c>
      <c r="T216" s="529" t="n">
        <f aca="false">SUM(T217:T220)</f>
        <v>0</v>
      </c>
      <c r="U216" s="529" t="n">
        <f aca="false">SUM(U217:U220)</f>
        <v>0</v>
      </c>
      <c r="V216" s="529" t="n">
        <f aca="false">SUM(V217:V220)</f>
        <v>0</v>
      </c>
      <c r="AC216" s="303"/>
      <c r="AD216" s="474"/>
    </row>
    <row r="217" customFormat="false" ht="15.75" hidden="true" customHeight="false" outlineLevel="1" collapsed="false">
      <c r="A217" s="605" t="s">
        <v>1115</v>
      </c>
      <c r="B217" s="522" t="n">
        <f aca="false">$W$2</f>
        <v>2025</v>
      </c>
      <c r="C217" s="567"/>
      <c r="D217" s="631"/>
      <c r="E217" s="607" t="s">
        <v>1173</v>
      </c>
      <c r="F217" s="607" t="s">
        <v>1064</v>
      </c>
      <c r="G217" s="608"/>
      <c r="H217" s="522" t="s">
        <v>1065</v>
      </c>
      <c r="I217" s="568"/>
      <c r="J217" s="632"/>
      <c r="K217" s="568"/>
      <c r="L217" s="568"/>
      <c r="M217" s="633"/>
      <c r="N217" s="634"/>
      <c r="O217" s="635"/>
      <c r="P217" s="636"/>
      <c r="Q217" s="627"/>
      <c r="R217" s="614" t="n">
        <f aca="false">SUM(S217,T217,U217,V217)</f>
        <v>0</v>
      </c>
      <c r="S217" s="614"/>
      <c r="T217" s="614"/>
      <c r="U217" s="614"/>
      <c r="V217" s="614"/>
    </row>
    <row r="218" customFormat="false" ht="15.75" hidden="true" customHeight="false" outlineLevel="1" collapsed="false">
      <c r="A218" s="605" t="s">
        <v>1121</v>
      </c>
      <c r="B218" s="522" t="n">
        <f aca="false">$W$1</f>
        <v>2026</v>
      </c>
      <c r="C218" s="567"/>
      <c r="D218" s="631"/>
      <c r="E218" s="607" t="s">
        <v>1173</v>
      </c>
      <c r="F218" s="607" t="s">
        <v>1064</v>
      </c>
      <c r="G218" s="608"/>
      <c r="H218" s="522" t="s">
        <v>1065</v>
      </c>
      <c r="I218" s="568"/>
      <c r="J218" s="632"/>
      <c r="K218" s="568"/>
      <c r="L218" s="568"/>
      <c r="M218" s="633"/>
      <c r="N218" s="634"/>
      <c r="O218" s="635"/>
      <c r="P218" s="636"/>
      <c r="Q218" s="627"/>
      <c r="R218" s="614" t="n">
        <f aca="false">SUM(S218,T218,U218,V218)</f>
        <v>0</v>
      </c>
      <c r="S218" s="614"/>
      <c r="T218" s="614"/>
      <c r="U218" s="614"/>
      <c r="V218" s="614"/>
    </row>
    <row r="219" customFormat="false" ht="15.75" hidden="true" customHeight="false" outlineLevel="1" collapsed="false">
      <c r="A219" s="605" t="s">
        <v>1123</v>
      </c>
      <c r="B219" s="522" t="n">
        <f aca="false">$W$1</f>
        <v>2026</v>
      </c>
      <c r="C219" s="567"/>
      <c r="D219" s="606"/>
      <c r="E219" s="607" t="s">
        <v>1173</v>
      </c>
      <c r="F219" s="607" t="s">
        <v>1064</v>
      </c>
      <c r="G219" s="622"/>
      <c r="H219" s="522" t="s">
        <v>1065</v>
      </c>
      <c r="I219" s="568"/>
      <c r="J219" s="632"/>
      <c r="K219" s="568"/>
      <c r="L219" s="568"/>
      <c r="M219" s="633"/>
      <c r="N219" s="634"/>
      <c r="O219" s="635"/>
      <c r="P219" s="636"/>
      <c r="Q219" s="627"/>
      <c r="R219" s="614" t="n">
        <f aca="false">SUM(S219,T219,U219,V219)</f>
        <v>0</v>
      </c>
      <c r="S219" s="614"/>
      <c r="T219" s="614"/>
      <c r="U219" s="614"/>
      <c r="V219" s="614"/>
    </row>
    <row r="220" customFormat="false" ht="15.75" hidden="true" customHeight="false" outlineLevel="1" collapsed="false">
      <c r="A220" s="605" t="s">
        <v>1115</v>
      </c>
      <c r="B220" s="522" t="n">
        <f aca="false">$W$1</f>
        <v>2026</v>
      </c>
      <c r="C220" s="567"/>
      <c r="D220" s="606"/>
      <c r="E220" s="607" t="s">
        <v>1173</v>
      </c>
      <c r="F220" s="607" t="s">
        <v>1064</v>
      </c>
      <c r="G220" s="622"/>
      <c r="H220" s="522" t="s">
        <v>1065</v>
      </c>
      <c r="I220" s="568"/>
      <c r="J220" s="632"/>
      <c r="K220" s="568"/>
      <c r="L220" s="568"/>
      <c r="M220" s="633"/>
      <c r="N220" s="634"/>
      <c r="O220" s="635"/>
      <c r="P220" s="636"/>
      <c r="Q220" s="627"/>
      <c r="R220" s="614" t="n">
        <f aca="false">SUM(S220,T220,U220,V220)</f>
        <v>0</v>
      </c>
      <c r="S220" s="614"/>
      <c r="T220" s="614"/>
      <c r="U220" s="614"/>
      <c r="V220" s="614"/>
    </row>
    <row r="221" s="196" customFormat="true" ht="15.75" hidden="true" customHeight="false" outlineLevel="0" collapsed="false">
      <c r="A221" s="570" t="s">
        <v>1179</v>
      </c>
      <c r="B221" s="571"/>
      <c r="C221" s="571"/>
      <c r="D221" s="571"/>
      <c r="E221" s="592"/>
      <c r="F221" s="481"/>
      <c r="G221" s="493"/>
      <c r="H221" s="481"/>
      <c r="I221" s="602"/>
      <c r="J221" s="481"/>
      <c r="K221" s="228"/>
      <c r="L221" s="571"/>
      <c r="M221" s="624"/>
      <c r="N221" s="595" t="s">
        <v>566</v>
      </c>
      <c r="O221" s="625" t="n">
        <v>244</v>
      </c>
      <c r="P221" s="626" t="n">
        <v>223</v>
      </c>
      <c r="Q221" s="627"/>
      <c r="R221" s="529" t="n">
        <f aca="false">SUM(R222,R239,R231)</f>
        <v>0</v>
      </c>
      <c r="S221" s="650" t="n">
        <f aca="false">SUM(S222,S239,S231)</f>
        <v>0</v>
      </c>
      <c r="T221" s="529" t="n">
        <f aca="false">SUM(T222,T239,T231)</f>
        <v>0</v>
      </c>
      <c r="U221" s="529" t="n">
        <f aca="false">SUM(U222,U239,U231)</f>
        <v>0</v>
      </c>
      <c r="V221" s="529" t="n">
        <f aca="false">SUM(V222,V239,V231)</f>
        <v>0</v>
      </c>
      <c r="Y221" s="230"/>
      <c r="AC221" s="303"/>
      <c r="AD221" s="474"/>
    </row>
    <row r="222" s="196" customFormat="true" ht="15.75" hidden="true" customHeight="false" outlineLevel="0" collapsed="false">
      <c r="A222" s="570" t="s">
        <v>1111</v>
      </c>
      <c r="B222" s="571"/>
      <c r="C222" s="571"/>
      <c r="D222" s="571"/>
      <c r="E222" s="592"/>
      <c r="F222" s="481"/>
      <c r="G222" s="481"/>
      <c r="H222" s="481"/>
      <c r="I222" s="602"/>
      <c r="J222" s="481"/>
      <c r="K222" s="228"/>
      <c r="L222" s="571"/>
      <c r="M222" s="624"/>
      <c r="N222" s="595" t="s">
        <v>566</v>
      </c>
      <c r="O222" s="625"/>
      <c r="P222" s="626"/>
      <c r="Q222" s="627"/>
      <c r="R222" s="529" t="n">
        <f aca="false">SUM(R223,R227)</f>
        <v>0</v>
      </c>
      <c r="S222" s="529" t="n">
        <f aca="false">SUM(S223,S227)</f>
        <v>0</v>
      </c>
      <c r="T222" s="529" t="n">
        <f aca="false">SUM(T223,T227)</f>
        <v>0</v>
      </c>
      <c r="U222" s="529" t="n">
        <f aca="false">SUM(U223,U227)</f>
        <v>0</v>
      </c>
      <c r="V222" s="529" t="n">
        <f aca="false">SUM(V223,V227)</f>
        <v>0</v>
      </c>
      <c r="AC222" s="303"/>
      <c r="AD222" s="474"/>
    </row>
    <row r="223" s="196" customFormat="true" ht="15.75" hidden="true" customHeight="false" outlineLevel="1" collapsed="false">
      <c r="A223" s="600" t="s">
        <v>1094</v>
      </c>
      <c r="B223" s="617"/>
      <c r="C223" s="567"/>
      <c r="D223" s="568" t="s">
        <v>1091</v>
      </c>
      <c r="E223" s="618"/>
      <c r="F223" s="601"/>
      <c r="G223" s="560"/>
      <c r="H223" s="602"/>
      <c r="I223" s="603"/>
      <c r="J223" s="560"/>
      <c r="K223" s="228"/>
      <c r="L223" s="592"/>
      <c r="M223" s="594"/>
      <c r="N223" s="595"/>
      <c r="O223" s="596" t="n">
        <v>244</v>
      </c>
      <c r="P223" s="597" t="n">
        <v>223</v>
      </c>
      <c r="Q223" s="604"/>
      <c r="R223" s="529" t="n">
        <f aca="false">SUM(R224:R226)</f>
        <v>0</v>
      </c>
      <c r="S223" s="529" t="n">
        <f aca="false">SUM(S224:S226)</f>
        <v>0</v>
      </c>
      <c r="T223" s="529" t="n">
        <f aca="false">SUM(T224:T226)</f>
        <v>0</v>
      </c>
      <c r="U223" s="529" t="n">
        <f aca="false">SUM(U224:U226)</f>
        <v>0</v>
      </c>
      <c r="V223" s="529" t="n">
        <f aca="false">SUM(V224:V226)</f>
        <v>0</v>
      </c>
      <c r="AC223" s="303"/>
      <c r="AD223" s="474"/>
    </row>
    <row r="224" customFormat="false" ht="15.75" hidden="true" customHeight="false" outlineLevel="1" collapsed="false">
      <c r="A224" s="605" t="s">
        <v>1115</v>
      </c>
      <c r="B224" s="522" t="n">
        <f aca="false">$W$2</f>
        <v>2025</v>
      </c>
      <c r="C224" s="567"/>
      <c r="D224" s="567"/>
      <c r="E224" s="680"/>
      <c r="F224" s="607" t="s">
        <v>1116</v>
      </c>
      <c r="G224" s="608" t="s">
        <v>1117</v>
      </c>
      <c r="H224" s="522" t="s">
        <v>1118</v>
      </c>
      <c r="I224" s="623"/>
      <c r="J224" s="568" t="s">
        <v>1119</v>
      </c>
      <c r="K224" s="567" t="n">
        <v>14.26</v>
      </c>
      <c r="L224" s="522" t="s">
        <v>1065</v>
      </c>
      <c r="M224" s="538"/>
      <c r="N224" s="610"/>
      <c r="O224" s="557"/>
      <c r="P224" s="556"/>
      <c r="Q224" s="550" t="n">
        <v>1</v>
      </c>
      <c r="R224" s="614" t="n">
        <f aca="false">SUM(S224,T224,U224,V224)</f>
        <v>0</v>
      </c>
      <c r="S224" s="614"/>
      <c r="T224" s="614"/>
      <c r="U224" s="614"/>
      <c r="V224" s="614"/>
    </row>
    <row r="225" customFormat="false" ht="15.75" hidden="true" customHeight="false" outlineLevel="1" collapsed="false">
      <c r="A225" s="605" t="s">
        <v>1121</v>
      </c>
      <c r="B225" s="522" t="n">
        <f aca="false">$W$1</f>
        <v>2026</v>
      </c>
      <c r="C225" s="567"/>
      <c r="D225" s="567"/>
      <c r="E225" s="680"/>
      <c r="F225" s="607" t="s">
        <v>1116</v>
      </c>
      <c r="G225" s="608" t="s">
        <v>1117</v>
      </c>
      <c r="H225" s="522" t="s">
        <v>1118</v>
      </c>
      <c r="I225" s="623"/>
      <c r="J225" s="568" t="s">
        <v>1119</v>
      </c>
      <c r="K225" s="567" t="n">
        <v>14.26</v>
      </c>
      <c r="L225" s="522" t="s">
        <v>1065</v>
      </c>
      <c r="M225" s="538"/>
      <c r="N225" s="610"/>
      <c r="O225" s="557"/>
      <c r="P225" s="556"/>
      <c r="Q225" s="550" t="n">
        <v>6</v>
      </c>
      <c r="R225" s="614" t="n">
        <f aca="false">SUM(S225,T225,U225,V225)</f>
        <v>0</v>
      </c>
      <c r="S225" s="614"/>
      <c r="T225" s="614"/>
      <c r="U225" s="614"/>
      <c r="V225" s="614"/>
    </row>
    <row r="226" customFormat="false" ht="15.75" hidden="true" customHeight="false" outlineLevel="1" collapsed="false">
      <c r="A226" s="605" t="s">
        <v>1123</v>
      </c>
      <c r="B226" s="522" t="n">
        <f aca="false">$W$1</f>
        <v>2026</v>
      </c>
      <c r="C226" s="567"/>
      <c r="D226" s="567"/>
      <c r="E226" s="680"/>
      <c r="F226" s="607" t="s">
        <v>1116</v>
      </c>
      <c r="G226" s="608" t="s">
        <v>1117</v>
      </c>
      <c r="H226" s="522" t="s">
        <v>1118</v>
      </c>
      <c r="I226" s="623"/>
      <c r="J226" s="568" t="s">
        <v>1119</v>
      </c>
      <c r="K226" s="567" t="n">
        <v>14.26</v>
      </c>
      <c r="L226" s="522" t="s">
        <v>1065</v>
      </c>
      <c r="M226" s="538"/>
      <c r="N226" s="610"/>
      <c r="O226" s="557"/>
      <c r="P226" s="556"/>
      <c r="Q226" s="550" t="n">
        <v>2</v>
      </c>
      <c r="R226" s="614" t="n">
        <f aca="false">SUM(S226,T226,U226,V226)</f>
        <v>0</v>
      </c>
      <c r="S226" s="614"/>
      <c r="T226" s="614"/>
      <c r="U226" s="614"/>
      <c r="V226" s="614"/>
    </row>
    <row r="227" s="196" customFormat="true" ht="15.75" hidden="true" customHeight="false" outlineLevel="1" collapsed="false">
      <c r="A227" s="600" t="s">
        <v>1094</v>
      </c>
      <c r="B227" s="617"/>
      <c r="C227" s="567"/>
      <c r="D227" s="568" t="s">
        <v>1091</v>
      </c>
      <c r="E227" s="618"/>
      <c r="F227" s="601"/>
      <c r="G227" s="560"/>
      <c r="H227" s="602"/>
      <c r="I227" s="603"/>
      <c r="J227" s="560"/>
      <c r="K227" s="190"/>
      <c r="L227" s="522"/>
      <c r="M227" s="538"/>
      <c r="N227" s="610"/>
      <c r="O227" s="596" t="n">
        <v>244</v>
      </c>
      <c r="P227" s="597" t="n">
        <v>223</v>
      </c>
      <c r="Q227" s="604"/>
      <c r="R227" s="529" t="n">
        <f aca="false">SUM(R228:R230)</f>
        <v>0</v>
      </c>
      <c r="S227" s="529" t="n">
        <f aca="false">SUM(S228:S230)</f>
        <v>0</v>
      </c>
      <c r="T227" s="529" t="n">
        <f aca="false">SUM(T228:T230)</f>
        <v>0</v>
      </c>
      <c r="U227" s="529" t="n">
        <f aca="false">SUM(U228:U230)</f>
        <v>0</v>
      </c>
      <c r="V227" s="529" t="n">
        <f aca="false">SUM(V228:V230)</f>
        <v>0</v>
      </c>
      <c r="AC227" s="303"/>
      <c r="AD227" s="474"/>
    </row>
    <row r="228" customFormat="false" ht="15.75" hidden="true" customHeight="false" outlineLevel="1" collapsed="false">
      <c r="A228" s="605" t="s">
        <v>1115</v>
      </c>
      <c r="B228" s="522" t="n">
        <f aca="false">$W$2</f>
        <v>2025</v>
      </c>
      <c r="C228" s="567"/>
      <c r="D228" s="567"/>
      <c r="E228" s="619"/>
      <c r="F228" s="607" t="s">
        <v>1116</v>
      </c>
      <c r="G228" s="608"/>
      <c r="H228" s="522" t="s">
        <v>1118</v>
      </c>
      <c r="I228" s="609"/>
      <c r="J228" s="568" t="s">
        <v>1119</v>
      </c>
      <c r="K228" s="567"/>
      <c r="L228" s="522" t="s">
        <v>1065</v>
      </c>
      <c r="M228" s="538"/>
      <c r="N228" s="610"/>
      <c r="O228" s="557"/>
      <c r="P228" s="556"/>
      <c r="Q228" s="550"/>
      <c r="R228" s="614" t="n">
        <f aca="false">SUM(S228,T228,U228,V228)</f>
        <v>0</v>
      </c>
      <c r="S228" s="614"/>
      <c r="T228" s="614"/>
      <c r="U228" s="614"/>
      <c r="V228" s="614"/>
    </row>
    <row r="229" customFormat="false" ht="15.75" hidden="true" customHeight="false" outlineLevel="1" collapsed="false">
      <c r="A229" s="605" t="s">
        <v>1121</v>
      </c>
      <c r="B229" s="522" t="n">
        <f aca="false">$W$1</f>
        <v>2026</v>
      </c>
      <c r="C229" s="567"/>
      <c r="D229" s="567"/>
      <c r="E229" s="619"/>
      <c r="F229" s="607" t="s">
        <v>1116</v>
      </c>
      <c r="G229" s="608"/>
      <c r="H229" s="522" t="s">
        <v>1118</v>
      </c>
      <c r="I229" s="609"/>
      <c r="J229" s="568" t="s">
        <v>1119</v>
      </c>
      <c r="K229" s="567"/>
      <c r="L229" s="522" t="s">
        <v>1065</v>
      </c>
      <c r="M229" s="538"/>
      <c r="N229" s="610"/>
      <c r="O229" s="557"/>
      <c r="P229" s="556"/>
      <c r="Q229" s="550"/>
      <c r="R229" s="614" t="n">
        <f aca="false">SUM(S229,T229,U229,V229)</f>
        <v>0</v>
      </c>
      <c r="S229" s="614"/>
      <c r="T229" s="614"/>
      <c r="U229" s="614"/>
      <c r="V229" s="614"/>
    </row>
    <row r="230" customFormat="false" ht="15.75" hidden="true" customHeight="false" outlineLevel="1" collapsed="false">
      <c r="A230" s="605" t="s">
        <v>1123</v>
      </c>
      <c r="B230" s="522" t="n">
        <f aca="false">$W$1</f>
        <v>2026</v>
      </c>
      <c r="C230" s="567"/>
      <c r="D230" s="567"/>
      <c r="E230" s="631"/>
      <c r="F230" s="607" t="s">
        <v>1116</v>
      </c>
      <c r="G230" s="608"/>
      <c r="H230" s="522" t="s">
        <v>1118</v>
      </c>
      <c r="I230" s="609"/>
      <c r="J230" s="568" t="s">
        <v>1119</v>
      </c>
      <c r="K230" s="567"/>
      <c r="L230" s="522" t="s">
        <v>1065</v>
      </c>
      <c r="M230" s="538"/>
      <c r="N230" s="610"/>
      <c r="O230" s="557"/>
      <c r="P230" s="556"/>
      <c r="Q230" s="550"/>
      <c r="R230" s="614" t="n">
        <f aca="false">SUM(S230,T230,U230,V230)</f>
        <v>0</v>
      </c>
      <c r="S230" s="614"/>
      <c r="T230" s="614"/>
      <c r="U230" s="614"/>
      <c r="V230" s="614"/>
    </row>
    <row r="231" s="196" customFormat="true" ht="15.75" hidden="true" customHeight="false" outlineLevel="0" collapsed="false">
      <c r="A231" s="570" t="s">
        <v>1126</v>
      </c>
      <c r="B231" s="571"/>
      <c r="C231" s="571"/>
      <c r="D231" s="571"/>
      <c r="E231" s="592"/>
      <c r="F231" s="481"/>
      <c r="G231" s="481"/>
      <c r="H231" s="481"/>
      <c r="I231" s="190"/>
      <c r="J231" s="593"/>
      <c r="K231" s="481"/>
      <c r="L231" s="571"/>
      <c r="M231" s="624"/>
      <c r="N231" s="595" t="s">
        <v>566</v>
      </c>
      <c r="O231" s="625" t="n">
        <v>244</v>
      </c>
      <c r="P231" s="626" t="n">
        <v>223</v>
      </c>
      <c r="Q231" s="627"/>
      <c r="R231" s="529" t="n">
        <f aca="false">SUM(R232,R236)</f>
        <v>0</v>
      </c>
      <c r="S231" s="529" t="n">
        <f aca="false">SUM(S232,S236)</f>
        <v>0</v>
      </c>
      <c r="T231" s="529" t="n">
        <f aca="false">SUM(T232,T236)</f>
        <v>0</v>
      </c>
      <c r="U231" s="529" t="n">
        <f aca="false">SUM(U232,U236)</f>
        <v>0</v>
      </c>
      <c r="V231" s="529" t="n">
        <f aca="false">SUM(V232,V236)</f>
        <v>0</v>
      </c>
      <c r="X231" s="193"/>
      <c r="Y231" s="193"/>
      <c r="AA231" s="628"/>
      <c r="AB231" s="629"/>
      <c r="AC231" s="303"/>
      <c r="AD231" s="474"/>
    </row>
    <row r="232" s="196" customFormat="true" ht="15.75" hidden="true" customHeight="false" outlineLevel="1" collapsed="false">
      <c r="A232" s="600" t="s">
        <v>1094</v>
      </c>
      <c r="B232" s="617"/>
      <c r="C232" s="567"/>
      <c r="D232" s="568" t="s">
        <v>1091</v>
      </c>
      <c r="E232" s="618"/>
      <c r="F232" s="601"/>
      <c r="G232" s="560"/>
      <c r="H232" s="602"/>
      <c r="I232" s="603"/>
      <c r="J232" s="560"/>
      <c r="K232" s="228"/>
      <c r="L232" s="592"/>
      <c r="M232" s="594"/>
      <c r="N232" s="595"/>
      <c r="O232" s="596" t="n">
        <v>244</v>
      </c>
      <c r="P232" s="597" t="n">
        <v>223</v>
      </c>
      <c r="Q232" s="604"/>
      <c r="R232" s="529" t="n">
        <f aca="false">SUM(R233:R235)</f>
        <v>0</v>
      </c>
      <c r="S232" s="529" t="n">
        <f aca="false">SUM(S233:S235)</f>
        <v>0</v>
      </c>
      <c r="T232" s="529" t="n">
        <f aca="false">SUM(T233:T235)</f>
        <v>0</v>
      </c>
      <c r="U232" s="529" t="n">
        <f aca="false">SUM(U233:U235)</f>
        <v>0</v>
      </c>
      <c r="V232" s="529" t="n">
        <f aca="false">SUM(V233:V235)</f>
        <v>0</v>
      </c>
      <c r="AC232" s="303"/>
      <c r="AD232" s="474"/>
    </row>
    <row r="233" customFormat="false" ht="15.75" hidden="true" customHeight="false" outlineLevel="1" collapsed="false">
      <c r="A233" s="605" t="s">
        <v>1115</v>
      </c>
      <c r="B233" s="522" t="n">
        <f aca="false">$W$2</f>
        <v>2025</v>
      </c>
      <c r="C233" s="567"/>
      <c r="D233" s="540"/>
      <c r="E233" s="607" t="s">
        <v>1127</v>
      </c>
      <c r="F233" s="607" t="s">
        <v>1064</v>
      </c>
      <c r="G233" s="608" t="s">
        <v>1180</v>
      </c>
      <c r="H233" s="522" t="s">
        <v>1065</v>
      </c>
      <c r="I233" s="632"/>
      <c r="J233" s="568"/>
      <c r="K233" s="190"/>
      <c r="L233" s="568"/>
      <c r="M233" s="633"/>
      <c r="N233" s="634"/>
      <c r="O233" s="635"/>
      <c r="P233" s="636"/>
      <c r="Q233" s="627" t="n">
        <v>1</v>
      </c>
      <c r="R233" s="614" t="n">
        <f aca="false">SUM(S233,T233,U233,V233)</f>
        <v>0</v>
      </c>
      <c r="S233" s="614"/>
      <c r="T233" s="614"/>
      <c r="U233" s="614"/>
      <c r="V233" s="614"/>
    </row>
    <row r="234" customFormat="false" ht="15.75" hidden="true" customHeight="false" outlineLevel="1" collapsed="false">
      <c r="A234" s="605" t="s">
        <v>1121</v>
      </c>
      <c r="B234" s="522" t="n">
        <f aca="false">$W$1</f>
        <v>2026</v>
      </c>
      <c r="C234" s="567"/>
      <c r="D234" s="540"/>
      <c r="E234" s="607" t="s">
        <v>1127</v>
      </c>
      <c r="F234" s="607" t="s">
        <v>1064</v>
      </c>
      <c r="G234" s="608" t="s">
        <v>1180</v>
      </c>
      <c r="H234" s="522" t="s">
        <v>1065</v>
      </c>
      <c r="I234" s="632"/>
      <c r="J234" s="568"/>
      <c r="K234" s="190"/>
      <c r="L234" s="568"/>
      <c r="M234" s="633"/>
      <c r="N234" s="634"/>
      <c r="O234" s="635"/>
      <c r="P234" s="636"/>
      <c r="Q234" s="627" t="n">
        <v>6</v>
      </c>
      <c r="R234" s="614" t="n">
        <f aca="false">SUM(S234,T234,U234,V234)</f>
        <v>0</v>
      </c>
      <c r="S234" s="614"/>
      <c r="T234" s="614"/>
      <c r="U234" s="614"/>
      <c r="V234" s="614"/>
    </row>
    <row r="235" customFormat="false" ht="15.75" hidden="true" customHeight="false" outlineLevel="1" collapsed="false">
      <c r="A235" s="605" t="s">
        <v>1123</v>
      </c>
      <c r="B235" s="522" t="n">
        <f aca="false">$W$1</f>
        <v>2026</v>
      </c>
      <c r="C235" s="567"/>
      <c r="D235" s="540"/>
      <c r="E235" s="607" t="s">
        <v>1127</v>
      </c>
      <c r="F235" s="607" t="s">
        <v>1064</v>
      </c>
      <c r="G235" s="608" t="s">
        <v>1180</v>
      </c>
      <c r="H235" s="522" t="s">
        <v>1065</v>
      </c>
      <c r="I235" s="632"/>
      <c r="J235" s="568"/>
      <c r="K235" s="190"/>
      <c r="L235" s="568"/>
      <c r="M235" s="633"/>
      <c r="N235" s="634"/>
      <c r="O235" s="635"/>
      <c r="P235" s="636"/>
      <c r="Q235" s="627" t="n">
        <v>2</v>
      </c>
      <c r="R235" s="614" t="n">
        <f aca="false">SUM(S235,T235,U235,V235)</f>
        <v>0</v>
      </c>
      <c r="S235" s="614"/>
      <c r="T235" s="614"/>
      <c r="U235" s="614"/>
      <c r="V235" s="614"/>
    </row>
    <row r="236" s="196" customFormat="true" ht="15.75" hidden="true" customHeight="false" outlineLevel="1" collapsed="false">
      <c r="A236" s="600" t="s">
        <v>1094</v>
      </c>
      <c r="B236" s="617"/>
      <c r="C236" s="567"/>
      <c r="D236" s="568" t="s">
        <v>1091</v>
      </c>
      <c r="E236" s="618"/>
      <c r="F236" s="601"/>
      <c r="G236" s="560"/>
      <c r="H236" s="602"/>
      <c r="I236" s="603"/>
      <c r="J236" s="560"/>
      <c r="K236" s="228"/>
      <c r="L236" s="592"/>
      <c r="M236" s="594"/>
      <c r="N236" s="595"/>
      <c r="O236" s="596" t="n">
        <v>244</v>
      </c>
      <c r="P236" s="597" t="n">
        <v>223</v>
      </c>
      <c r="Q236" s="604"/>
      <c r="R236" s="529" t="n">
        <f aca="false">SUM(R237:R238)</f>
        <v>0</v>
      </c>
      <c r="S236" s="529" t="n">
        <f aca="false">SUM(S237:S238)</f>
        <v>0</v>
      </c>
      <c r="T236" s="529" t="n">
        <f aca="false">SUM(T237:T238)</f>
        <v>0</v>
      </c>
      <c r="U236" s="529" t="n">
        <f aca="false">SUM(U237:U238)</f>
        <v>0</v>
      </c>
      <c r="V236" s="529" t="n">
        <f aca="false">SUM(V237:V238)</f>
        <v>0</v>
      </c>
      <c r="AC236" s="303"/>
      <c r="AD236" s="474"/>
    </row>
    <row r="237" customFormat="false" ht="15.75" hidden="true" customHeight="false" outlineLevel="1" collapsed="false">
      <c r="A237" s="605" t="s">
        <v>1115</v>
      </c>
      <c r="B237" s="522" t="n">
        <f aca="false">$W$2</f>
        <v>2025</v>
      </c>
      <c r="C237" s="567"/>
      <c r="D237" s="540"/>
      <c r="E237" s="607" t="s">
        <v>1127</v>
      </c>
      <c r="F237" s="607" t="s">
        <v>1064</v>
      </c>
      <c r="G237" s="608"/>
      <c r="H237" s="522" t="s">
        <v>1065</v>
      </c>
      <c r="I237" s="632"/>
      <c r="J237" s="568"/>
      <c r="K237" s="190"/>
      <c r="L237" s="568"/>
      <c r="M237" s="633"/>
      <c r="N237" s="634"/>
      <c r="O237" s="635"/>
      <c r="P237" s="636"/>
      <c r="Q237" s="627"/>
      <c r="R237" s="614" t="n">
        <f aca="false">SUM(S237,T237,U237,V237)</f>
        <v>0</v>
      </c>
      <c r="S237" s="614"/>
      <c r="T237" s="614"/>
      <c r="U237" s="614"/>
      <c r="V237" s="614"/>
    </row>
    <row r="238" customFormat="false" ht="15.75" hidden="true" customHeight="false" outlineLevel="1" collapsed="false">
      <c r="A238" s="605" t="s">
        <v>1181</v>
      </c>
      <c r="B238" s="522" t="n">
        <f aca="false">$W$1</f>
        <v>2026</v>
      </c>
      <c r="C238" s="567"/>
      <c r="D238" s="540"/>
      <c r="E238" s="607" t="s">
        <v>1127</v>
      </c>
      <c r="F238" s="607" t="s">
        <v>1064</v>
      </c>
      <c r="G238" s="608"/>
      <c r="H238" s="522" t="s">
        <v>1065</v>
      </c>
      <c r="I238" s="632"/>
      <c r="J238" s="568"/>
      <c r="K238" s="190"/>
      <c r="L238" s="568"/>
      <c r="M238" s="633"/>
      <c r="N238" s="634"/>
      <c r="O238" s="635"/>
      <c r="P238" s="636"/>
      <c r="Q238" s="627"/>
      <c r="R238" s="614" t="n">
        <f aca="false">SUM(S238,T238,U238,V238)</f>
        <v>0</v>
      </c>
      <c r="S238" s="614"/>
      <c r="T238" s="614"/>
      <c r="U238" s="614"/>
      <c r="V238" s="614"/>
    </row>
    <row r="239" s="196" customFormat="true" ht="15.75" hidden="true" customHeight="false" outlineLevel="0" collapsed="false">
      <c r="A239" s="570" t="s">
        <v>1182</v>
      </c>
      <c r="B239" s="541"/>
      <c r="C239" s="541"/>
      <c r="D239" s="541"/>
      <c r="E239" s="541"/>
      <c r="F239" s="603"/>
      <c r="G239" s="603"/>
      <c r="H239" s="603"/>
      <c r="I239" s="602"/>
      <c r="J239" s="481"/>
      <c r="K239" s="228"/>
      <c r="L239" s="571"/>
      <c r="M239" s="624"/>
      <c r="N239" s="595" t="s">
        <v>566</v>
      </c>
      <c r="O239" s="625"/>
      <c r="P239" s="626"/>
      <c r="Q239" s="627"/>
      <c r="R239" s="529" t="n">
        <f aca="false">SUM(R240,R244)</f>
        <v>0</v>
      </c>
      <c r="S239" s="529" t="n">
        <f aca="false">SUM(S240,S244)</f>
        <v>0</v>
      </c>
      <c r="T239" s="529" t="n">
        <f aca="false">SUM(T240,T244)</f>
        <v>0</v>
      </c>
      <c r="U239" s="529" t="n">
        <f aca="false">SUM(U240,U244)</f>
        <v>0</v>
      </c>
      <c r="V239" s="529" t="n">
        <f aca="false">SUM(V240,V244)</f>
        <v>0</v>
      </c>
      <c r="AC239" s="303"/>
      <c r="AD239" s="474"/>
    </row>
    <row r="240" s="196" customFormat="true" ht="15.75" hidden="true" customHeight="false" outlineLevel="1" collapsed="false">
      <c r="A240" s="600" t="s">
        <v>1094</v>
      </c>
      <c r="B240" s="617"/>
      <c r="C240" s="567"/>
      <c r="D240" s="568" t="s">
        <v>1091</v>
      </c>
      <c r="E240" s="618"/>
      <c r="F240" s="601"/>
      <c r="G240" s="560"/>
      <c r="H240" s="602"/>
      <c r="I240" s="603"/>
      <c r="J240" s="560"/>
      <c r="K240" s="228"/>
      <c r="L240" s="592"/>
      <c r="M240" s="594"/>
      <c r="N240" s="595"/>
      <c r="O240" s="596" t="n">
        <v>244</v>
      </c>
      <c r="P240" s="597" t="n">
        <v>223</v>
      </c>
      <c r="Q240" s="604"/>
      <c r="R240" s="529" t="n">
        <f aca="false">SUM(R241:R243)</f>
        <v>0</v>
      </c>
      <c r="S240" s="529" t="n">
        <f aca="false">SUM(S241:S243)</f>
        <v>0</v>
      </c>
      <c r="T240" s="529" t="n">
        <f aca="false">SUM(T241:T243)</f>
        <v>0</v>
      </c>
      <c r="U240" s="529" t="n">
        <f aca="false">SUM(U241:U243)</f>
        <v>0</v>
      </c>
      <c r="V240" s="529" t="n">
        <f aca="false">SUM(V241:V243)</f>
        <v>0</v>
      </c>
      <c r="AC240" s="303"/>
      <c r="AD240" s="474"/>
    </row>
    <row r="241" customFormat="false" ht="15.75" hidden="true" customHeight="false" outlineLevel="1" collapsed="false">
      <c r="A241" s="605" t="s">
        <v>1115</v>
      </c>
      <c r="B241" s="522" t="n">
        <f aca="false">$W$2</f>
        <v>2025</v>
      </c>
      <c r="C241" s="567"/>
      <c r="D241" s="631"/>
      <c r="E241" s="607" t="s">
        <v>1173</v>
      </c>
      <c r="F241" s="607" t="s">
        <v>1064</v>
      </c>
      <c r="G241" s="608" t="s">
        <v>1174</v>
      </c>
      <c r="H241" s="522" t="s">
        <v>1065</v>
      </c>
      <c r="I241" s="681"/>
      <c r="J241" s="568"/>
      <c r="K241" s="568"/>
      <c r="L241" s="522"/>
      <c r="M241" s="538"/>
      <c r="N241" s="610"/>
      <c r="O241" s="557"/>
      <c r="P241" s="556"/>
      <c r="Q241" s="550" t="n">
        <v>1</v>
      </c>
      <c r="R241" s="614" t="n">
        <f aca="false">SUM(S241,T241,U241,V241)</f>
        <v>0</v>
      </c>
      <c r="S241" s="614"/>
      <c r="T241" s="614"/>
      <c r="U241" s="614"/>
      <c r="V241" s="614"/>
    </row>
    <row r="242" customFormat="false" ht="15.75" hidden="true" customHeight="false" outlineLevel="1" collapsed="false">
      <c r="A242" s="605" t="s">
        <v>1121</v>
      </c>
      <c r="B242" s="522" t="n">
        <f aca="false">$W$1</f>
        <v>2026</v>
      </c>
      <c r="C242" s="567"/>
      <c r="D242" s="631"/>
      <c r="E242" s="607" t="s">
        <v>1173</v>
      </c>
      <c r="F242" s="607" t="s">
        <v>1064</v>
      </c>
      <c r="G242" s="608" t="s">
        <v>1174</v>
      </c>
      <c r="H242" s="522" t="s">
        <v>1065</v>
      </c>
      <c r="I242" s="681"/>
      <c r="J242" s="568"/>
      <c r="K242" s="568"/>
      <c r="L242" s="522"/>
      <c r="M242" s="538"/>
      <c r="N242" s="610"/>
      <c r="O242" s="557"/>
      <c r="P242" s="556"/>
      <c r="Q242" s="550" t="n">
        <v>6</v>
      </c>
      <c r="R242" s="614" t="n">
        <f aca="false">SUM(S242,T242,U242,V242)</f>
        <v>0</v>
      </c>
      <c r="S242" s="614"/>
      <c r="T242" s="614"/>
      <c r="U242" s="614"/>
      <c r="V242" s="614"/>
    </row>
    <row r="243" customFormat="false" ht="15.75" hidden="true" customHeight="false" outlineLevel="1" collapsed="false">
      <c r="A243" s="605" t="s">
        <v>1123</v>
      </c>
      <c r="B243" s="522" t="n">
        <f aca="false">$W$1</f>
        <v>2026</v>
      </c>
      <c r="C243" s="567"/>
      <c r="D243" s="631"/>
      <c r="E243" s="607" t="s">
        <v>1173</v>
      </c>
      <c r="F243" s="607" t="s">
        <v>1064</v>
      </c>
      <c r="G243" s="608" t="s">
        <v>1174</v>
      </c>
      <c r="H243" s="522" t="s">
        <v>1065</v>
      </c>
      <c r="I243" s="681"/>
      <c r="J243" s="568"/>
      <c r="K243" s="568"/>
      <c r="L243" s="522"/>
      <c r="M243" s="538"/>
      <c r="N243" s="610"/>
      <c r="O243" s="557"/>
      <c r="P243" s="556"/>
      <c r="Q243" s="550" t="n">
        <v>2</v>
      </c>
      <c r="R243" s="614" t="n">
        <f aca="false">SUM(S243,T243,U243,V243)</f>
        <v>0</v>
      </c>
      <c r="S243" s="614"/>
      <c r="T243" s="614"/>
      <c r="U243" s="614"/>
      <c r="V243" s="614"/>
    </row>
    <row r="244" s="196" customFormat="true" ht="15.75" hidden="true" customHeight="false" outlineLevel="1" collapsed="false">
      <c r="A244" s="600" t="s">
        <v>1094</v>
      </c>
      <c r="B244" s="617"/>
      <c r="C244" s="567"/>
      <c r="D244" s="568" t="s">
        <v>1091</v>
      </c>
      <c r="E244" s="618"/>
      <c r="F244" s="601"/>
      <c r="G244" s="560"/>
      <c r="H244" s="602"/>
      <c r="I244" s="603"/>
      <c r="J244" s="560"/>
      <c r="K244" s="190"/>
      <c r="L244" s="522"/>
      <c r="M244" s="538"/>
      <c r="N244" s="610"/>
      <c r="O244" s="596" t="n">
        <v>244</v>
      </c>
      <c r="P244" s="597" t="n">
        <v>223</v>
      </c>
      <c r="Q244" s="604"/>
      <c r="R244" s="529" t="n">
        <f aca="false">SUM(R245:R247)</f>
        <v>0</v>
      </c>
      <c r="S244" s="529" t="n">
        <f aca="false">SUM(S245:S247)</f>
        <v>0</v>
      </c>
      <c r="T244" s="529" t="n">
        <f aca="false">SUM(T245:T247)</f>
        <v>0</v>
      </c>
      <c r="U244" s="529" t="n">
        <f aca="false">SUM(U245:U247)</f>
        <v>0</v>
      </c>
      <c r="V244" s="529" t="n">
        <f aca="false">SUM(V245:V247)</f>
        <v>0</v>
      </c>
      <c r="AC244" s="303"/>
      <c r="AD244" s="474"/>
    </row>
    <row r="245" customFormat="false" ht="15.75" hidden="true" customHeight="false" outlineLevel="1" collapsed="false">
      <c r="A245" s="605" t="s">
        <v>1115</v>
      </c>
      <c r="B245" s="522" t="n">
        <f aca="false">$W$2</f>
        <v>2025</v>
      </c>
      <c r="C245" s="567"/>
      <c r="D245" s="631"/>
      <c r="E245" s="607" t="s">
        <v>1173</v>
      </c>
      <c r="F245" s="607" t="s">
        <v>1064</v>
      </c>
      <c r="G245" s="608" t="s">
        <v>1183</v>
      </c>
      <c r="H245" s="522" t="s">
        <v>1065</v>
      </c>
      <c r="I245" s="682"/>
      <c r="J245" s="568"/>
      <c r="K245" s="568"/>
      <c r="L245" s="522"/>
      <c r="M245" s="538"/>
      <c r="N245" s="610"/>
      <c r="O245" s="557"/>
      <c r="P245" s="556"/>
      <c r="Q245" s="550" t="n">
        <v>1</v>
      </c>
      <c r="R245" s="614" t="n">
        <f aca="false">SUM(S245,T245,U245,V245)</f>
        <v>0</v>
      </c>
      <c r="S245" s="614"/>
      <c r="T245" s="614"/>
      <c r="U245" s="614"/>
      <c r="V245" s="614"/>
    </row>
    <row r="246" customFormat="false" ht="15.75" hidden="true" customHeight="false" outlineLevel="1" collapsed="false">
      <c r="A246" s="605" t="s">
        <v>1121</v>
      </c>
      <c r="B246" s="522" t="n">
        <f aca="false">$W$1</f>
        <v>2026</v>
      </c>
      <c r="C246" s="567"/>
      <c r="D246" s="631"/>
      <c r="E246" s="607" t="s">
        <v>1173</v>
      </c>
      <c r="F246" s="607" t="s">
        <v>1064</v>
      </c>
      <c r="G246" s="608" t="s">
        <v>1183</v>
      </c>
      <c r="H246" s="522" t="s">
        <v>1065</v>
      </c>
      <c r="I246" s="682"/>
      <c r="J246" s="568"/>
      <c r="K246" s="568"/>
      <c r="L246" s="522"/>
      <c r="M246" s="538"/>
      <c r="N246" s="610"/>
      <c r="O246" s="557"/>
      <c r="P246" s="556"/>
      <c r="Q246" s="550" t="n">
        <v>6</v>
      </c>
      <c r="R246" s="614" t="n">
        <f aca="false">SUM(S246,T246,U246,V246)</f>
        <v>0</v>
      </c>
      <c r="S246" s="614"/>
      <c r="T246" s="614"/>
      <c r="U246" s="614"/>
      <c r="V246" s="614"/>
    </row>
    <row r="247" customFormat="false" ht="15.75" hidden="true" customHeight="false" outlineLevel="1" collapsed="false">
      <c r="A247" s="605" t="s">
        <v>1123</v>
      </c>
      <c r="B247" s="522" t="n">
        <f aca="false">$W$1</f>
        <v>2026</v>
      </c>
      <c r="C247" s="567"/>
      <c r="D247" s="631"/>
      <c r="E247" s="607" t="s">
        <v>1173</v>
      </c>
      <c r="F247" s="607" t="s">
        <v>1064</v>
      </c>
      <c r="G247" s="608" t="s">
        <v>1183</v>
      </c>
      <c r="H247" s="522" t="s">
        <v>1065</v>
      </c>
      <c r="I247" s="682"/>
      <c r="J247" s="568"/>
      <c r="K247" s="568"/>
      <c r="L247" s="522"/>
      <c r="M247" s="538"/>
      <c r="N247" s="610"/>
      <c r="O247" s="557"/>
      <c r="P247" s="556"/>
      <c r="Q247" s="550" t="n">
        <v>2</v>
      </c>
      <c r="R247" s="614" t="n">
        <f aca="false">SUM(S247,T247,U247,V247)</f>
        <v>0</v>
      </c>
      <c r="S247" s="614"/>
      <c r="T247" s="614"/>
      <c r="U247" s="614"/>
      <c r="V247" s="614"/>
    </row>
    <row r="248" s="196" customFormat="true" ht="15.75" hidden="true" customHeight="false" outlineLevel="0" collapsed="false">
      <c r="A248" s="664" t="s">
        <v>1071</v>
      </c>
      <c r="B248" s="481"/>
      <c r="C248" s="671"/>
      <c r="D248" s="481"/>
      <c r="E248" s="481"/>
      <c r="F248" s="481"/>
      <c r="G248" s="493"/>
      <c r="H248" s="481"/>
      <c r="I248" s="481"/>
      <c r="J248" s="481"/>
      <c r="K248" s="481"/>
      <c r="L248" s="481"/>
      <c r="M248" s="524"/>
      <c r="N248" s="665"/>
      <c r="O248" s="527" t="n">
        <v>244</v>
      </c>
      <c r="P248" s="526" t="n">
        <v>223</v>
      </c>
      <c r="Q248" s="528"/>
      <c r="R248" s="529" t="n">
        <f aca="false">SUM(S248,T248,U248,V248)</f>
        <v>0</v>
      </c>
      <c r="S248" s="529"/>
      <c r="T248" s="529"/>
      <c r="U248" s="529"/>
      <c r="V248" s="529"/>
      <c r="AC248" s="303"/>
      <c r="AD248" s="474"/>
    </row>
    <row r="249" s="695" customFormat="true" ht="19.5" hidden="true" customHeight="false" outlineLevel="0" collapsed="false">
      <c r="A249" s="683" t="s">
        <v>1184</v>
      </c>
      <c r="B249" s="684"/>
      <c r="C249" s="684"/>
      <c r="D249" s="684"/>
      <c r="E249" s="684"/>
      <c r="F249" s="685"/>
      <c r="G249" s="686"/>
      <c r="H249" s="687"/>
      <c r="I249" s="688"/>
      <c r="J249" s="686"/>
      <c r="K249" s="684"/>
      <c r="L249" s="684"/>
      <c r="M249" s="689"/>
      <c r="N249" s="690" t="s">
        <v>528</v>
      </c>
      <c r="O249" s="691" t="n">
        <v>244</v>
      </c>
      <c r="P249" s="692" t="n">
        <v>224</v>
      </c>
      <c r="Q249" s="693"/>
      <c r="R249" s="694" t="n">
        <f aca="false">SUM(R250:R253)</f>
        <v>0</v>
      </c>
      <c r="S249" s="694" t="n">
        <f aca="false">SUM(S250:S253)</f>
        <v>0</v>
      </c>
      <c r="T249" s="694" t="n">
        <f aca="false">SUM(T250:T253)</f>
        <v>0</v>
      </c>
      <c r="U249" s="694" t="n">
        <f aca="false">SUM(U250:U253)</f>
        <v>0</v>
      </c>
      <c r="V249" s="694" t="n">
        <f aca="false">SUM(V250:V253)</f>
        <v>0</v>
      </c>
      <c r="W249" s="695" t="s">
        <v>1185</v>
      </c>
      <c r="AC249" s="696"/>
      <c r="AD249" s="697"/>
    </row>
    <row r="250" s="489" customFormat="true" ht="15.75" hidden="true" customHeight="false" outlineLevel="1" collapsed="false">
      <c r="A250" s="570" t="s">
        <v>1186</v>
      </c>
      <c r="B250" s="571"/>
      <c r="C250" s="571"/>
      <c r="D250" s="567"/>
      <c r="E250" s="607" t="s">
        <v>1149</v>
      </c>
      <c r="F250" s="607" t="s">
        <v>1064</v>
      </c>
      <c r="G250" s="608" t="s">
        <v>1187</v>
      </c>
      <c r="H250" s="522" t="s">
        <v>1065</v>
      </c>
      <c r="I250" s="603"/>
      <c r="J250" s="560"/>
      <c r="K250" s="571"/>
      <c r="L250" s="571"/>
      <c r="M250" s="624"/>
      <c r="N250" s="595"/>
      <c r="O250" s="635" t="n">
        <v>244</v>
      </c>
      <c r="P250" s="636" t="n">
        <v>224</v>
      </c>
      <c r="Q250" s="627"/>
      <c r="R250" s="614" t="n">
        <f aca="false">SUM(S250,T250,U250,V250)</f>
        <v>0</v>
      </c>
      <c r="S250" s="698"/>
      <c r="T250" s="650"/>
      <c r="U250" s="650"/>
      <c r="V250" s="650"/>
      <c r="AC250" s="478"/>
      <c r="AD250" s="479"/>
    </row>
    <row r="251" s="489" customFormat="true" ht="15.75" hidden="true" customHeight="false" outlineLevel="1" collapsed="false">
      <c r="A251" s="570" t="s">
        <v>1186</v>
      </c>
      <c r="B251" s="571"/>
      <c r="C251" s="571"/>
      <c r="D251" s="567"/>
      <c r="E251" s="607" t="s">
        <v>1149</v>
      </c>
      <c r="F251" s="607" t="s">
        <v>1064</v>
      </c>
      <c r="G251" s="608" t="s">
        <v>1187</v>
      </c>
      <c r="H251" s="522" t="s">
        <v>1065</v>
      </c>
      <c r="I251" s="607"/>
      <c r="J251" s="522"/>
      <c r="K251" s="607"/>
      <c r="L251" s="522"/>
      <c r="M251" s="624"/>
      <c r="N251" s="595"/>
      <c r="O251" s="635" t="n">
        <v>244</v>
      </c>
      <c r="P251" s="636" t="n">
        <v>224</v>
      </c>
      <c r="Q251" s="627" t="n">
        <v>9</v>
      </c>
      <c r="R251" s="614" t="n">
        <f aca="false">SUM(S251,T251,U251,V251)</f>
        <v>0</v>
      </c>
      <c r="S251" s="698"/>
      <c r="T251" s="650"/>
      <c r="U251" s="650"/>
      <c r="V251" s="650"/>
      <c r="AC251" s="478"/>
      <c r="AD251" s="479"/>
    </row>
    <row r="252" s="695" customFormat="true" ht="18.75" hidden="true" customHeight="false" outlineLevel="1" collapsed="false">
      <c r="A252" s="570" t="s">
        <v>1186</v>
      </c>
      <c r="B252" s="684"/>
      <c r="C252" s="684"/>
      <c r="D252" s="567"/>
      <c r="E252" s="607" t="s">
        <v>1149</v>
      </c>
      <c r="F252" s="607" t="s">
        <v>1064</v>
      </c>
      <c r="G252" s="608" t="s">
        <v>1187</v>
      </c>
      <c r="H252" s="522" t="s">
        <v>1065</v>
      </c>
      <c r="I252" s="607"/>
      <c r="J252" s="522"/>
      <c r="K252" s="684"/>
      <c r="L252" s="684"/>
      <c r="M252" s="689"/>
      <c r="N252" s="690"/>
      <c r="O252" s="635" t="n">
        <v>244</v>
      </c>
      <c r="P252" s="636" t="n">
        <v>224</v>
      </c>
      <c r="Q252" s="627" t="n">
        <v>9</v>
      </c>
      <c r="R252" s="614" t="n">
        <f aca="false">SUM(S252,T252,U252,V252)</f>
        <v>0</v>
      </c>
      <c r="S252" s="698"/>
      <c r="T252" s="650"/>
      <c r="U252" s="650"/>
      <c r="V252" s="650"/>
      <c r="AC252" s="696"/>
      <c r="AD252" s="697"/>
    </row>
    <row r="253" s="695" customFormat="true" ht="18.75" hidden="true" customHeight="false" outlineLevel="1" collapsed="false">
      <c r="A253" s="570" t="s">
        <v>1186</v>
      </c>
      <c r="B253" s="684"/>
      <c r="C253" s="684"/>
      <c r="D253" s="567"/>
      <c r="E253" s="607" t="s">
        <v>1149</v>
      </c>
      <c r="F253" s="607" t="s">
        <v>1064</v>
      </c>
      <c r="G253" s="608" t="s">
        <v>1187</v>
      </c>
      <c r="H253" s="522" t="s">
        <v>1065</v>
      </c>
      <c r="I253" s="607"/>
      <c r="J253" s="522"/>
      <c r="K253" s="684"/>
      <c r="L253" s="684"/>
      <c r="M253" s="689"/>
      <c r="N253" s="690"/>
      <c r="O253" s="635" t="n">
        <v>244</v>
      </c>
      <c r="P253" s="636" t="n">
        <v>224</v>
      </c>
      <c r="Q253" s="627"/>
      <c r="R253" s="614" t="n">
        <f aca="false">SUM(S253,T253,U253,V253)</f>
        <v>0</v>
      </c>
      <c r="S253" s="650"/>
      <c r="T253" s="650"/>
      <c r="U253" s="650"/>
      <c r="V253" s="650"/>
      <c r="AC253" s="696"/>
      <c r="AD253" s="697"/>
    </row>
    <row r="254" s="651" customFormat="true" ht="18.75" hidden="false" customHeight="false" outlineLevel="0" collapsed="false">
      <c r="A254" s="683" t="s">
        <v>1188</v>
      </c>
      <c r="B254" s="571"/>
      <c r="C254" s="571"/>
      <c r="D254" s="571"/>
      <c r="E254" s="592"/>
      <c r="F254" s="592"/>
      <c r="G254" s="592"/>
      <c r="H254" s="571"/>
      <c r="I254" s="571"/>
      <c r="J254" s="678"/>
      <c r="K254" s="571"/>
      <c r="L254" s="571"/>
      <c r="M254" s="624"/>
      <c r="N254" s="690"/>
      <c r="O254" s="691" t="n">
        <v>244</v>
      </c>
      <c r="P254" s="692" t="n">
        <v>225</v>
      </c>
      <c r="Q254" s="627"/>
      <c r="R254" s="694" t="n">
        <f aca="false">SUM(R255,R291,R295,R308,R310,R314,R318,R329,R331,R335,R341,R343,R345,R367,R374,R376,R281,R290,R347,R370,R349,R359,R361,R272,R333)</f>
        <v>402518.44095</v>
      </c>
      <c r="S254" s="694" t="n">
        <f aca="false">SUM(S255,S291,S295,S308,S310,S314,S318,S329,S331,S335,S341,S343,S345,S367,S374,S376,S281,S290,S347,S370,S349,S359,S361,S272,S333)</f>
        <v>402518.44095</v>
      </c>
      <c r="T254" s="694" t="n">
        <f aca="false">SUM(T255,T291,T295,T308,T310,T314,T318,T329,T331,T335,T341,T343,T345,T367,T374,T376,T281,T290,T347,T370,T349,T359,T361,T272,T333)</f>
        <v>0</v>
      </c>
      <c r="U254" s="694" t="n">
        <f aca="false">SUM(U255,U291,U295,U308,U310,U314,U318,U329,U331,U335,U341,U343,U345,U367,U374,U376,U281,U290,U347,U370,U349,U359,U361,U272,U333)</f>
        <v>0</v>
      </c>
      <c r="V254" s="694" t="n">
        <f aca="false">SUM(V255,V291,V295,V308,V310,V314,V318,V329,V331,V335,V341,V343,V345,V367,V374,V376,V281,V290,V347,V370,V349,V359,V361,V272,V333)</f>
        <v>0</v>
      </c>
      <c r="W254" s="298" t="s">
        <v>1189</v>
      </c>
      <c r="Y254" s="191"/>
      <c r="AC254" s="699"/>
      <c r="AD254" s="699"/>
    </row>
    <row r="255" s="196" customFormat="true" ht="15.75" hidden="false" customHeight="false" outlineLevel="0" collapsed="false">
      <c r="A255" s="559" t="s">
        <v>1190</v>
      </c>
      <c r="B255" s="571"/>
      <c r="C255" s="571"/>
      <c r="D255" s="571"/>
      <c r="E255" s="592"/>
      <c r="F255" s="601"/>
      <c r="G255" s="560"/>
      <c r="H255" s="602"/>
      <c r="I255" s="603"/>
      <c r="J255" s="560"/>
      <c r="K255" s="228"/>
      <c r="L255" s="571"/>
      <c r="M255" s="624"/>
      <c r="N255" s="595" t="s">
        <v>528</v>
      </c>
      <c r="O255" s="625" t="n">
        <v>244</v>
      </c>
      <c r="P255" s="626" t="n">
        <v>225</v>
      </c>
      <c r="Q255" s="627"/>
      <c r="R255" s="657" t="n">
        <f aca="false">SUM(R256,R260,R264,R268)</f>
        <v>75599.695</v>
      </c>
      <c r="S255" s="657" t="n">
        <f aca="false">SUM(S256,S260,S264,S268)</f>
        <v>75599.695</v>
      </c>
      <c r="T255" s="657" t="n">
        <f aca="false">SUM(T256,T260,T264,T268)</f>
        <v>0</v>
      </c>
      <c r="U255" s="657" t="n">
        <f aca="false">SUM(U256,U260,U264,U268)</f>
        <v>0</v>
      </c>
      <c r="V255" s="657" t="n">
        <f aca="false">SUM(V256,V260,V264,V268)</f>
        <v>0</v>
      </c>
      <c r="W255" s="188" t="s">
        <v>1191</v>
      </c>
      <c r="AC255" s="303"/>
      <c r="AD255" s="474"/>
    </row>
    <row r="256" s="196" customFormat="true" ht="15.75" hidden="true" customHeight="false" outlineLevel="1" collapsed="false">
      <c r="A256" s="600" t="s">
        <v>1089</v>
      </c>
      <c r="B256" s="617" t="str">
        <f aca="false">B201</f>
        <v>Дружбы</v>
      </c>
      <c r="C256" s="567"/>
      <c r="D256" s="568" t="s">
        <v>1091</v>
      </c>
      <c r="E256" s="569" t="str">
        <f aca="false">E201</f>
        <v>35 В</v>
      </c>
      <c r="F256" s="601"/>
      <c r="G256" s="560"/>
      <c r="H256" s="602"/>
      <c r="I256" s="603"/>
      <c r="J256" s="560"/>
      <c r="K256" s="228"/>
      <c r="L256" s="592"/>
      <c r="M256" s="594"/>
      <c r="N256" s="595"/>
      <c r="O256" s="596" t="n">
        <v>244</v>
      </c>
      <c r="P256" s="597" t="s">
        <v>556</v>
      </c>
      <c r="Q256" s="604"/>
      <c r="R256" s="529" t="n">
        <f aca="false">SUM(R257:R259)</f>
        <v>75599.695</v>
      </c>
      <c r="S256" s="529" t="n">
        <f aca="false">SUM(S257:S259)</f>
        <v>75599.695</v>
      </c>
      <c r="T256" s="529" t="n">
        <f aca="false">SUM(T257:T259)</f>
        <v>0</v>
      </c>
      <c r="U256" s="529" t="n">
        <f aca="false">SUM(U257:U259)</f>
        <v>0</v>
      </c>
      <c r="V256" s="529" t="n">
        <f aca="false">SUM(V257:V259)</f>
        <v>0</v>
      </c>
      <c r="W256" s="188"/>
      <c r="AC256" s="303"/>
      <c r="AD256" s="474"/>
    </row>
    <row r="257" s="673" customFormat="true" ht="15.75" hidden="true" customHeight="false" outlineLevel="1" collapsed="false">
      <c r="A257" s="605" t="s">
        <v>1115</v>
      </c>
      <c r="B257" s="522" t="n">
        <f aca="false">$W$2</f>
        <v>2025</v>
      </c>
      <c r="C257" s="541"/>
      <c r="D257" s="631" t="n">
        <v>13.2</v>
      </c>
      <c r="E257" s="607" t="s">
        <v>1192</v>
      </c>
      <c r="F257" s="607" t="s">
        <v>1064</v>
      </c>
      <c r="G257" s="619" t="n">
        <v>478.95</v>
      </c>
      <c r="H257" s="522" t="s">
        <v>1065</v>
      </c>
      <c r="I257" s="700"/>
      <c r="J257" s="541"/>
      <c r="K257" s="190"/>
      <c r="L257" s="541"/>
      <c r="M257" s="554"/>
      <c r="N257" s="701"/>
      <c r="O257" s="557"/>
      <c r="P257" s="556"/>
      <c r="Q257" s="550" t="n">
        <v>1</v>
      </c>
      <c r="R257" s="614" t="n">
        <f aca="false">SUM(S257,T257,U257,V257)</f>
        <v>6322.14</v>
      </c>
      <c r="S257" s="614" t="n">
        <f aca="false">D257*G257*Q257</f>
        <v>6322.14</v>
      </c>
      <c r="T257" s="614"/>
      <c r="U257" s="614"/>
      <c r="V257" s="614"/>
      <c r="W257" s="188" t="s">
        <v>1193</v>
      </c>
      <c r="AC257" s="303"/>
      <c r="AD257" s="474"/>
    </row>
    <row r="258" customFormat="false" ht="15.75" hidden="true" customHeight="false" outlineLevel="1" collapsed="false">
      <c r="A258" s="605" t="s">
        <v>1121</v>
      </c>
      <c r="B258" s="522" t="n">
        <f aca="false">$W$1</f>
        <v>2026</v>
      </c>
      <c r="C258" s="541"/>
      <c r="D258" s="631" t="n">
        <v>14.1</v>
      </c>
      <c r="E258" s="607" t="s">
        <v>1192</v>
      </c>
      <c r="F258" s="607" t="s">
        <v>1064</v>
      </c>
      <c r="G258" s="619" t="n">
        <v>501.05</v>
      </c>
      <c r="H258" s="522" t="s">
        <v>1065</v>
      </c>
      <c r="I258" s="700"/>
      <c r="J258" s="541"/>
      <c r="K258" s="190"/>
      <c r="L258" s="541"/>
      <c r="M258" s="554"/>
      <c r="N258" s="701"/>
      <c r="O258" s="557"/>
      <c r="P258" s="556"/>
      <c r="Q258" s="550" t="n">
        <v>6</v>
      </c>
      <c r="R258" s="614" t="n">
        <f aca="false">SUM(S258,T258,U258,V258)</f>
        <v>42388.83</v>
      </c>
      <c r="S258" s="614" t="n">
        <f aca="false">D258*G258*Q258</f>
        <v>42388.83</v>
      </c>
      <c r="T258" s="614"/>
      <c r="U258" s="614"/>
      <c r="V258" s="614"/>
      <c r="W258" s="188" t="s">
        <v>1194</v>
      </c>
    </row>
    <row r="259" customFormat="false" ht="15.75" hidden="true" customHeight="false" outlineLevel="1" collapsed="false">
      <c r="A259" s="605" t="s">
        <v>1195</v>
      </c>
      <c r="B259" s="522" t="n">
        <f aca="false">$W$1</f>
        <v>2026</v>
      </c>
      <c r="C259" s="541"/>
      <c r="D259" s="631" t="n">
        <v>10.7</v>
      </c>
      <c r="E259" s="607" t="s">
        <v>1192</v>
      </c>
      <c r="F259" s="607" t="s">
        <v>1064</v>
      </c>
      <c r="G259" s="619" t="n">
        <v>501.05</v>
      </c>
      <c r="H259" s="522" t="s">
        <v>1065</v>
      </c>
      <c r="I259" s="700"/>
      <c r="J259" s="541"/>
      <c r="K259" s="190"/>
      <c r="L259" s="541"/>
      <c r="M259" s="554"/>
      <c r="N259" s="701"/>
      <c r="O259" s="557"/>
      <c r="P259" s="556"/>
      <c r="Q259" s="550" t="n">
        <v>5</v>
      </c>
      <c r="R259" s="614" t="n">
        <f aca="false">SUM(S259,T259,U259,V259)</f>
        <v>26888.725</v>
      </c>
      <c r="S259" s="614" t="n">
        <f aca="false">D259*G259*Q259+82.55</f>
        <v>26888.725</v>
      </c>
      <c r="T259" s="614"/>
      <c r="U259" s="614"/>
      <c r="V259" s="614"/>
      <c r="W259" s="188" t="s">
        <v>1196</v>
      </c>
    </row>
    <row r="260" s="196" customFormat="true" ht="15.75" hidden="true" customHeight="false" outlineLevel="1" collapsed="false">
      <c r="A260" s="600" t="s">
        <v>1089</v>
      </c>
      <c r="B260" s="617"/>
      <c r="C260" s="567"/>
      <c r="D260" s="702" t="s">
        <v>1091</v>
      </c>
      <c r="E260" s="618"/>
      <c r="F260" s="601"/>
      <c r="G260" s="560"/>
      <c r="H260" s="602"/>
      <c r="I260" s="603"/>
      <c r="J260" s="560"/>
      <c r="K260" s="228"/>
      <c r="L260" s="592"/>
      <c r="M260" s="594"/>
      <c r="N260" s="595"/>
      <c r="O260" s="596" t="n">
        <v>244</v>
      </c>
      <c r="P260" s="597" t="s">
        <v>556</v>
      </c>
      <c r="Q260" s="604"/>
      <c r="R260" s="529" t="n">
        <f aca="false">SUM(R261:R263)</f>
        <v>0</v>
      </c>
      <c r="S260" s="529" t="n">
        <f aca="false">SUM(S261:S263)</f>
        <v>0</v>
      </c>
      <c r="T260" s="529" t="n">
        <f aca="false">SUM(T261:T263)</f>
        <v>0</v>
      </c>
      <c r="U260" s="529" t="n">
        <f aca="false">SUM(U261:U263)</f>
        <v>0</v>
      </c>
      <c r="V260" s="529" t="n">
        <f aca="false">SUM(V261:V263)</f>
        <v>0</v>
      </c>
      <c r="W260" s="188"/>
      <c r="AC260" s="303"/>
      <c r="AD260" s="474"/>
    </row>
    <row r="261" s="673" customFormat="true" ht="15.75" hidden="true" customHeight="false" outlineLevel="1" collapsed="false">
      <c r="A261" s="605" t="s">
        <v>1115</v>
      </c>
      <c r="B261" s="522" t="n">
        <f aca="false">$W$2</f>
        <v>2025</v>
      </c>
      <c r="C261" s="703"/>
      <c r="D261" s="619"/>
      <c r="E261" s="607" t="s">
        <v>1192</v>
      </c>
      <c r="F261" s="607" t="s">
        <v>1064</v>
      </c>
      <c r="G261" s="619"/>
      <c r="H261" s="522" t="s">
        <v>1065</v>
      </c>
      <c r="I261" s="700"/>
      <c r="J261" s="541"/>
      <c r="K261" s="190"/>
      <c r="L261" s="541"/>
      <c r="M261" s="554"/>
      <c r="N261" s="701"/>
      <c r="O261" s="557"/>
      <c r="P261" s="556"/>
      <c r="Q261" s="550" t="n">
        <v>1</v>
      </c>
      <c r="R261" s="614" t="n">
        <f aca="false">SUM(S261,T261,U261,V261)</f>
        <v>0</v>
      </c>
      <c r="S261" s="614"/>
      <c r="T261" s="614"/>
      <c r="U261" s="614"/>
      <c r="V261" s="614"/>
      <c r="W261" s="188"/>
      <c r="AC261" s="303"/>
      <c r="AD261" s="474"/>
    </row>
    <row r="262" customFormat="false" ht="15.75" hidden="true" customHeight="false" outlineLevel="1" collapsed="false">
      <c r="A262" s="605" t="s">
        <v>1121</v>
      </c>
      <c r="B262" s="522" t="n">
        <f aca="false">$W$1</f>
        <v>2026</v>
      </c>
      <c r="C262" s="704"/>
      <c r="D262" s="619"/>
      <c r="E262" s="607" t="s">
        <v>1192</v>
      </c>
      <c r="F262" s="607" t="s">
        <v>1064</v>
      </c>
      <c r="G262" s="619"/>
      <c r="H262" s="522" t="s">
        <v>1065</v>
      </c>
      <c r="I262" s="700"/>
      <c r="J262" s="541"/>
      <c r="K262" s="190"/>
      <c r="L262" s="541"/>
      <c r="M262" s="554"/>
      <c r="N262" s="701"/>
      <c r="O262" s="557"/>
      <c r="P262" s="556"/>
      <c r="Q262" s="550" t="n">
        <v>6</v>
      </c>
      <c r="R262" s="614" t="n">
        <f aca="false">SUM(S262,T262,U262,V262)</f>
        <v>0</v>
      </c>
      <c r="S262" s="614"/>
      <c r="T262" s="614"/>
      <c r="U262" s="614"/>
      <c r="V262" s="614"/>
    </row>
    <row r="263" customFormat="false" ht="15.75" hidden="true" customHeight="false" outlineLevel="1" collapsed="false">
      <c r="A263" s="605" t="s">
        <v>1159</v>
      </c>
      <c r="B263" s="522" t="n">
        <f aca="false">$W$1</f>
        <v>2026</v>
      </c>
      <c r="C263" s="704"/>
      <c r="D263" s="619"/>
      <c r="E263" s="607" t="s">
        <v>1192</v>
      </c>
      <c r="F263" s="607" t="s">
        <v>1064</v>
      </c>
      <c r="G263" s="619"/>
      <c r="H263" s="522" t="s">
        <v>1065</v>
      </c>
      <c r="I263" s="700"/>
      <c r="J263" s="541"/>
      <c r="K263" s="190"/>
      <c r="L263" s="541"/>
      <c r="M263" s="554"/>
      <c r="N263" s="701"/>
      <c r="O263" s="557"/>
      <c r="P263" s="556"/>
      <c r="Q263" s="550" t="n">
        <v>2</v>
      </c>
      <c r="R263" s="614" t="n">
        <f aca="false">SUM(S263,T263,U263,V263)</f>
        <v>0</v>
      </c>
      <c r="S263" s="614"/>
      <c r="T263" s="614"/>
      <c r="U263" s="614"/>
      <c r="V263" s="614"/>
    </row>
    <row r="264" s="196" customFormat="true" ht="15.75" hidden="true" customHeight="false" outlineLevel="1" collapsed="false">
      <c r="A264" s="600" t="s">
        <v>1089</v>
      </c>
      <c r="B264" s="617"/>
      <c r="C264" s="567"/>
      <c r="D264" s="702" t="s">
        <v>1091</v>
      </c>
      <c r="E264" s="618"/>
      <c r="F264" s="601"/>
      <c r="G264" s="560"/>
      <c r="H264" s="602"/>
      <c r="I264" s="603"/>
      <c r="J264" s="560"/>
      <c r="K264" s="228"/>
      <c r="L264" s="592"/>
      <c r="M264" s="594"/>
      <c r="N264" s="595"/>
      <c r="O264" s="596" t="n">
        <v>244</v>
      </c>
      <c r="P264" s="597" t="s">
        <v>556</v>
      </c>
      <c r="Q264" s="604"/>
      <c r="R264" s="529" t="n">
        <f aca="false">SUM(R265:R267)</f>
        <v>0</v>
      </c>
      <c r="S264" s="529" t="n">
        <f aca="false">SUM(S265:S267)</f>
        <v>0</v>
      </c>
      <c r="T264" s="529" t="n">
        <f aca="false">SUM(T265:T267)</f>
        <v>0</v>
      </c>
      <c r="U264" s="529" t="n">
        <f aca="false">SUM(U265:U267)</f>
        <v>0</v>
      </c>
      <c r="V264" s="529" t="n">
        <f aca="false">SUM(V265:V267)</f>
        <v>0</v>
      </c>
      <c r="W264" s="188"/>
      <c r="AC264" s="303"/>
      <c r="AD264" s="474"/>
    </row>
    <row r="265" s="673" customFormat="true" ht="15.75" hidden="true" customHeight="false" outlineLevel="1" collapsed="false">
      <c r="A265" s="605" t="s">
        <v>1115</v>
      </c>
      <c r="B265" s="522" t="n">
        <f aca="false">$W$2</f>
        <v>2025</v>
      </c>
      <c r="C265" s="541"/>
      <c r="D265" s="606"/>
      <c r="E265" s="607" t="s">
        <v>1192</v>
      </c>
      <c r="F265" s="607" t="s">
        <v>1064</v>
      </c>
      <c r="G265" s="619"/>
      <c r="H265" s="522" t="s">
        <v>1065</v>
      </c>
      <c r="I265" s="700"/>
      <c r="J265" s="541"/>
      <c r="K265" s="190"/>
      <c r="L265" s="541"/>
      <c r="M265" s="554"/>
      <c r="N265" s="701"/>
      <c r="O265" s="557"/>
      <c r="P265" s="556"/>
      <c r="Q265" s="550" t="n">
        <v>1</v>
      </c>
      <c r="R265" s="614" t="n">
        <f aca="false">SUM(S265,T265,U265,V265)</f>
        <v>0</v>
      </c>
      <c r="S265" s="614"/>
      <c r="T265" s="614"/>
      <c r="U265" s="614"/>
      <c r="V265" s="614"/>
      <c r="W265" s="188"/>
      <c r="AC265" s="303"/>
      <c r="AD265" s="474"/>
    </row>
    <row r="266" customFormat="false" ht="15.75" hidden="true" customHeight="false" outlineLevel="1" collapsed="false">
      <c r="A266" s="605" t="s">
        <v>1121</v>
      </c>
      <c r="B266" s="522" t="n">
        <f aca="false">$W$1</f>
        <v>2026</v>
      </c>
      <c r="C266" s="541"/>
      <c r="D266" s="606"/>
      <c r="E266" s="607" t="s">
        <v>1192</v>
      </c>
      <c r="F266" s="607" t="s">
        <v>1064</v>
      </c>
      <c r="G266" s="619"/>
      <c r="H266" s="522" t="s">
        <v>1065</v>
      </c>
      <c r="I266" s="700"/>
      <c r="J266" s="541"/>
      <c r="K266" s="190"/>
      <c r="L266" s="541"/>
      <c r="M266" s="554"/>
      <c r="N266" s="701"/>
      <c r="O266" s="557"/>
      <c r="P266" s="556"/>
      <c r="Q266" s="550" t="n">
        <v>6</v>
      </c>
      <c r="R266" s="614" t="n">
        <f aca="false">SUM(S266,T266,U266,V266)</f>
        <v>0</v>
      </c>
      <c r="S266" s="614"/>
      <c r="T266" s="614"/>
      <c r="U266" s="614"/>
      <c r="V266" s="614"/>
    </row>
    <row r="267" customFormat="false" ht="15.75" hidden="true" customHeight="false" outlineLevel="1" collapsed="false">
      <c r="A267" s="605" t="s">
        <v>1159</v>
      </c>
      <c r="B267" s="522" t="n">
        <f aca="false">$W$1</f>
        <v>2026</v>
      </c>
      <c r="C267" s="541"/>
      <c r="D267" s="606"/>
      <c r="E267" s="607" t="s">
        <v>1192</v>
      </c>
      <c r="F267" s="607" t="s">
        <v>1064</v>
      </c>
      <c r="G267" s="619"/>
      <c r="H267" s="522" t="s">
        <v>1065</v>
      </c>
      <c r="I267" s="700"/>
      <c r="J267" s="541"/>
      <c r="K267" s="190"/>
      <c r="L267" s="541"/>
      <c r="M267" s="554"/>
      <c r="N267" s="701"/>
      <c r="O267" s="557"/>
      <c r="P267" s="556"/>
      <c r="Q267" s="550" t="n">
        <v>2</v>
      </c>
      <c r="R267" s="614" t="n">
        <f aca="false">SUM(S267,T267,U267,V267)</f>
        <v>0</v>
      </c>
      <c r="S267" s="614"/>
      <c r="T267" s="614"/>
      <c r="U267" s="614"/>
      <c r="V267" s="614"/>
    </row>
    <row r="268" s="196" customFormat="true" ht="15.75" hidden="true" customHeight="false" outlineLevel="1" collapsed="false">
      <c r="A268" s="600" t="s">
        <v>1089</v>
      </c>
      <c r="B268" s="617"/>
      <c r="C268" s="567"/>
      <c r="D268" s="702" t="s">
        <v>1091</v>
      </c>
      <c r="E268" s="569"/>
      <c r="F268" s="601"/>
      <c r="G268" s="560"/>
      <c r="H268" s="602"/>
      <c r="I268" s="603"/>
      <c r="J268" s="560"/>
      <c r="K268" s="228"/>
      <c r="L268" s="592"/>
      <c r="M268" s="594"/>
      <c r="N268" s="595"/>
      <c r="O268" s="596" t="n">
        <v>244</v>
      </c>
      <c r="P268" s="597" t="s">
        <v>556</v>
      </c>
      <c r="Q268" s="604"/>
      <c r="R268" s="529" t="n">
        <f aca="false">SUM(R269:R271)</f>
        <v>0</v>
      </c>
      <c r="S268" s="529" t="n">
        <f aca="false">SUM(S269:S271)</f>
        <v>0</v>
      </c>
      <c r="T268" s="529" t="n">
        <f aca="false">SUM(T269:T271)</f>
        <v>0</v>
      </c>
      <c r="U268" s="529" t="n">
        <f aca="false">SUM(U269:U271)</f>
        <v>0</v>
      </c>
      <c r="V268" s="529" t="n">
        <f aca="false">SUM(V269:V271)</f>
        <v>0</v>
      </c>
      <c r="W268" s="188"/>
      <c r="AC268" s="303"/>
      <c r="AD268" s="474"/>
    </row>
    <row r="269" s="673" customFormat="true" ht="15.75" hidden="true" customHeight="false" outlineLevel="1" collapsed="false">
      <c r="A269" s="605" t="s">
        <v>1115</v>
      </c>
      <c r="B269" s="522" t="n">
        <f aca="false">$W$2</f>
        <v>2025</v>
      </c>
      <c r="C269" s="703"/>
      <c r="D269" s="631"/>
      <c r="E269" s="607" t="s">
        <v>1192</v>
      </c>
      <c r="F269" s="607" t="s">
        <v>1064</v>
      </c>
      <c r="G269" s="619"/>
      <c r="H269" s="522" t="s">
        <v>1065</v>
      </c>
      <c r="I269" s="700"/>
      <c r="J269" s="541"/>
      <c r="K269" s="190"/>
      <c r="L269" s="541"/>
      <c r="M269" s="554"/>
      <c r="N269" s="701"/>
      <c r="O269" s="557"/>
      <c r="P269" s="556"/>
      <c r="Q269" s="550" t="n">
        <v>1</v>
      </c>
      <c r="R269" s="614" t="n">
        <f aca="false">SUM(S269,T269,U269,V269)</f>
        <v>0</v>
      </c>
      <c r="S269" s="614"/>
      <c r="T269" s="614"/>
      <c r="U269" s="614"/>
      <c r="V269" s="614"/>
      <c r="W269" s="188"/>
      <c r="AC269" s="303"/>
      <c r="AD269" s="474"/>
    </row>
    <row r="270" customFormat="false" ht="15.75" hidden="true" customHeight="false" outlineLevel="1" collapsed="false">
      <c r="A270" s="605" t="s">
        <v>1121</v>
      </c>
      <c r="B270" s="522" t="n">
        <f aca="false">$W$1</f>
        <v>2026</v>
      </c>
      <c r="C270" s="705"/>
      <c r="D270" s="619"/>
      <c r="E270" s="607" t="s">
        <v>1192</v>
      </c>
      <c r="F270" s="607" t="s">
        <v>1064</v>
      </c>
      <c r="G270" s="619"/>
      <c r="H270" s="522" t="s">
        <v>1065</v>
      </c>
      <c r="I270" s="700"/>
      <c r="J270" s="541"/>
      <c r="K270" s="190"/>
      <c r="L270" s="541"/>
      <c r="M270" s="554"/>
      <c r="N270" s="701"/>
      <c r="O270" s="557"/>
      <c r="P270" s="556"/>
      <c r="Q270" s="550" t="n">
        <v>6</v>
      </c>
      <c r="R270" s="614" t="n">
        <f aca="false">SUM(S270,T270,U270,V270)</f>
        <v>0</v>
      </c>
      <c r="S270" s="614"/>
      <c r="T270" s="614"/>
      <c r="U270" s="614"/>
      <c r="V270" s="614"/>
    </row>
    <row r="271" customFormat="false" ht="15.75" hidden="true" customHeight="false" outlineLevel="1" collapsed="false">
      <c r="A271" s="605" t="s">
        <v>1159</v>
      </c>
      <c r="B271" s="522" t="n">
        <f aca="false">$W$1</f>
        <v>2026</v>
      </c>
      <c r="C271" s="703"/>
      <c r="D271" s="619"/>
      <c r="E271" s="607" t="s">
        <v>1192</v>
      </c>
      <c r="F271" s="607" t="s">
        <v>1064</v>
      </c>
      <c r="G271" s="619"/>
      <c r="H271" s="522" t="s">
        <v>1065</v>
      </c>
      <c r="I271" s="700"/>
      <c r="J271" s="541"/>
      <c r="K271" s="190"/>
      <c r="L271" s="541"/>
      <c r="M271" s="554"/>
      <c r="N271" s="701"/>
      <c r="O271" s="557"/>
      <c r="P271" s="556"/>
      <c r="Q271" s="550" t="n">
        <v>2</v>
      </c>
      <c r="R271" s="614" t="n">
        <f aca="false">SUM(S271,T271,U271,V271)</f>
        <v>0</v>
      </c>
      <c r="S271" s="614"/>
      <c r="T271" s="614"/>
      <c r="U271" s="614"/>
      <c r="V271" s="614"/>
    </row>
    <row r="272" customFormat="false" ht="15.75" hidden="false" customHeight="false" outlineLevel="0" collapsed="false">
      <c r="A272" s="559" t="s">
        <v>1197</v>
      </c>
      <c r="B272" s="571"/>
      <c r="C272" s="571"/>
      <c r="D272" s="706"/>
      <c r="E272" s="592"/>
      <c r="F272" s="601"/>
      <c r="G272" s="560"/>
      <c r="H272" s="602"/>
      <c r="I272" s="603"/>
      <c r="J272" s="560"/>
      <c r="K272" s="228"/>
      <c r="L272" s="571"/>
      <c r="M272" s="624"/>
      <c r="N272" s="595" t="s">
        <v>566</v>
      </c>
      <c r="O272" s="625" t="n">
        <v>244</v>
      </c>
      <c r="P272" s="626" t="n">
        <v>225</v>
      </c>
      <c r="Q272" s="627"/>
      <c r="R272" s="657" t="n">
        <f aca="false">SUM(R273,R277)</f>
        <v>30000</v>
      </c>
      <c r="S272" s="657" t="n">
        <f aca="false">SUM(S273,S277)</f>
        <v>30000</v>
      </c>
      <c r="T272" s="657" t="n">
        <f aca="false">SUM(T273,T277)</f>
        <v>0</v>
      </c>
      <c r="U272" s="657" t="n">
        <f aca="false">SUM(U273,U277)</f>
        <v>0</v>
      </c>
      <c r="V272" s="657" t="n">
        <f aca="false">SUM(V273,V277)</f>
        <v>0</v>
      </c>
    </row>
    <row r="273" customFormat="false" ht="15.75" hidden="false" customHeight="false" outlineLevel="1" collapsed="false">
      <c r="A273" s="600" t="s">
        <v>1089</v>
      </c>
      <c r="B273" s="617" t="str">
        <f aca="false">B256</f>
        <v>Дружбы</v>
      </c>
      <c r="C273" s="567"/>
      <c r="D273" s="702" t="s">
        <v>1091</v>
      </c>
      <c r="E273" s="618" t="str">
        <f aca="false">E256</f>
        <v>35 В</v>
      </c>
      <c r="F273" s="541"/>
      <c r="G273" s="541"/>
      <c r="H273" s="602"/>
      <c r="I273" s="603"/>
      <c r="J273" s="560"/>
      <c r="K273" s="228"/>
      <c r="L273" s="571"/>
      <c r="M273" s="624"/>
      <c r="N273" s="595"/>
      <c r="O273" s="625"/>
      <c r="P273" s="626"/>
      <c r="Q273" s="627"/>
      <c r="R273" s="657" t="n">
        <f aca="false">SUM(R274:R276)</f>
        <v>30000</v>
      </c>
      <c r="S273" s="657" t="n">
        <f aca="false">SUM(S274:S276)</f>
        <v>30000</v>
      </c>
      <c r="T273" s="657" t="n">
        <f aca="false">SUM(T274:T276)</f>
        <v>0</v>
      </c>
      <c r="U273" s="657" t="n">
        <f aca="false">SUM(U274:U276)</f>
        <v>0</v>
      </c>
      <c r="V273" s="657" t="n">
        <f aca="false">SUM(V274:V276)</f>
        <v>0</v>
      </c>
    </row>
    <row r="274" s="673" customFormat="true" ht="15.75" hidden="false" customHeight="false" outlineLevel="1" collapsed="false">
      <c r="A274" s="605" t="s">
        <v>1115</v>
      </c>
      <c r="B274" s="522" t="n">
        <f aca="false">$W$2</f>
        <v>2025</v>
      </c>
      <c r="C274" s="541"/>
      <c r="D274" s="540" t="n">
        <v>1</v>
      </c>
      <c r="E274" s="541" t="s">
        <v>1149</v>
      </c>
      <c r="F274" s="607" t="s">
        <v>1064</v>
      </c>
      <c r="G274" s="540" t="n">
        <v>5000</v>
      </c>
      <c r="H274" s="522" t="s">
        <v>1065</v>
      </c>
      <c r="I274" s="700"/>
      <c r="J274" s="541"/>
      <c r="K274" s="190"/>
      <c r="L274" s="541"/>
      <c r="M274" s="554"/>
      <c r="N274" s="701"/>
      <c r="O274" s="557"/>
      <c r="P274" s="556"/>
      <c r="Q274" s="550" t="n">
        <v>1</v>
      </c>
      <c r="R274" s="614" t="n">
        <f aca="false">SUM(S274,T274,U274,V274)</f>
        <v>5000</v>
      </c>
      <c r="S274" s="614" t="n">
        <f aca="false">D274*G274*Q274</f>
        <v>5000</v>
      </c>
      <c r="T274" s="614"/>
      <c r="U274" s="614"/>
      <c r="V274" s="614"/>
      <c r="AC274" s="303"/>
      <c r="AD274" s="474"/>
    </row>
    <row r="275" customFormat="false" ht="15.75" hidden="false" customHeight="false" outlineLevel="1" collapsed="false">
      <c r="A275" s="605" t="s">
        <v>1121</v>
      </c>
      <c r="B275" s="522" t="n">
        <f aca="false">$W$1</f>
        <v>2026</v>
      </c>
      <c r="C275" s="541"/>
      <c r="D275" s="540" t="n">
        <v>1</v>
      </c>
      <c r="E275" s="541" t="s">
        <v>1149</v>
      </c>
      <c r="F275" s="607" t="s">
        <v>1064</v>
      </c>
      <c r="G275" s="540" t="n">
        <v>5000</v>
      </c>
      <c r="H275" s="522" t="s">
        <v>1065</v>
      </c>
      <c r="I275" s="700"/>
      <c r="J275" s="541"/>
      <c r="K275" s="190"/>
      <c r="L275" s="541"/>
      <c r="M275" s="554"/>
      <c r="N275" s="701"/>
      <c r="O275" s="557"/>
      <c r="P275" s="556"/>
      <c r="Q275" s="550" t="n">
        <v>5</v>
      </c>
      <c r="R275" s="614" t="n">
        <f aca="false">SUM(S275,T275,U275,V275)</f>
        <v>25000</v>
      </c>
      <c r="S275" s="614" t="n">
        <f aca="false">D275*G275*Q275</f>
        <v>25000</v>
      </c>
      <c r="T275" s="614"/>
      <c r="U275" s="614"/>
      <c r="V275" s="614"/>
    </row>
    <row r="276" customFormat="false" ht="15.75" hidden="false" customHeight="false" outlineLevel="1" collapsed="false">
      <c r="A276" s="605" t="s">
        <v>1159</v>
      </c>
      <c r="B276" s="522" t="n">
        <f aca="false">$W$1</f>
        <v>2026</v>
      </c>
      <c r="C276" s="541"/>
      <c r="D276" s="540" t="n">
        <v>1</v>
      </c>
      <c r="E276" s="541" t="s">
        <v>1149</v>
      </c>
      <c r="F276" s="607" t="s">
        <v>1064</v>
      </c>
      <c r="G276" s="540" t="n">
        <v>5000</v>
      </c>
      <c r="H276" s="522" t="s">
        <v>1065</v>
      </c>
      <c r="I276" s="700"/>
      <c r="J276" s="541"/>
      <c r="K276" s="190"/>
      <c r="L276" s="541"/>
      <c r="M276" s="554"/>
      <c r="N276" s="701"/>
      <c r="O276" s="557"/>
      <c r="P276" s="556"/>
      <c r="Q276" s="550"/>
      <c r="R276" s="614" t="n">
        <f aca="false">SUM(S276,T276,U276,V276)</f>
        <v>0</v>
      </c>
      <c r="S276" s="614" t="n">
        <f aca="false">D276*G276*Q276</f>
        <v>0</v>
      </c>
      <c r="T276" s="614"/>
      <c r="U276" s="614"/>
      <c r="V276" s="614"/>
    </row>
    <row r="277" customFormat="false" ht="15.75" hidden="true" customHeight="false" outlineLevel="1" collapsed="false">
      <c r="A277" s="600" t="s">
        <v>1089</v>
      </c>
      <c r="B277" s="617"/>
      <c r="C277" s="567"/>
      <c r="D277" s="702" t="s">
        <v>1091</v>
      </c>
      <c r="E277" s="618"/>
      <c r="F277" s="601"/>
      <c r="G277" s="560"/>
      <c r="H277" s="602"/>
      <c r="I277" s="603"/>
      <c r="J277" s="560"/>
      <c r="K277" s="228"/>
      <c r="L277" s="571"/>
      <c r="M277" s="624"/>
      <c r="N277" s="595"/>
      <c r="O277" s="625"/>
      <c r="P277" s="626"/>
      <c r="Q277" s="627"/>
      <c r="R277" s="657" t="n">
        <f aca="false">SUM(R278:R280)</f>
        <v>0</v>
      </c>
      <c r="S277" s="657" t="n">
        <f aca="false">SUM(S278:S280)</f>
        <v>0</v>
      </c>
      <c r="T277" s="657" t="n">
        <f aca="false">SUM(T278:T280)</f>
        <v>0</v>
      </c>
      <c r="U277" s="657" t="n">
        <f aca="false">SUM(U278:U280)</f>
        <v>0</v>
      </c>
      <c r="V277" s="657" t="n">
        <f aca="false">SUM(V278:V280)</f>
        <v>0</v>
      </c>
    </row>
    <row r="278" s="673" customFormat="true" ht="15.75" hidden="true" customHeight="false" outlineLevel="1" collapsed="false">
      <c r="A278" s="605" t="s">
        <v>1115</v>
      </c>
      <c r="B278" s="522" t="n">
        <f aca="false">$W$2</f>
        <v>2025</v>
      </c>
      <c r="C278" s="541"/>
      <c r="D278" s="540"/>
      <c r="E278" s="541" t="s">
        <v>1093</v>
      </c>
      <c r="F278" s="607" t="s">
        <v>1064</v>
      </c>
      <c r="G278" s="619" t="n">
        <v>38.13</v>
      </c>
      <c r="H278" s="522" t="s">
        <v>1065</v>
      </c>
      <c r="I278" s="700"/>
      <c r="J278" s="541"/>
      <c r="K278" s="190"/>
      <c r="L278" s="541"/>
      <c r="M278" s="554"/>
      <c r="N278" s="701"/>
      <c r="O278" s="557"/>
      <c r="P278" s="556"/>
      <c r="Q278" s="550" t="n">
        <v>1</v>
      </c>
      <c r="R278" s="614" t="n">
        <f aca="false">SUM(S278,T278,U278,V278)</f>
        <v>0</v>
      </c>
      <c r="S278" s="614"/>
      <c r="T278" s="614"/>
      <c r="U278" s="614"/>
      <c r="V278" s="614"/>
      <c r="AC278" s="303"/>
      <c r="AD278" s="474"/>
    </row>
    <row r="279" customFormat="false" ht="15.75" hidden="true" customHeight="false" outlineLevel="1" collapsed="false">
      <c r="A279" s="605" t="s">
        <v>1121</v>
      </c>
      <c r="B279" s="522" t="n">
        <f aca="false">$W$1</f>
        <v>2026</v>
      </c>
      <c r="C279" s="541"/>
      <c r="D279" s="540"/>
      <c r="E279" s="541" t="s">
        <v>1093</v>
      </c>
      <c r="F279" s="607" t="s">
        <v>1064</v>
      </c>
      <c r="G279" s="619" t="n">
        <v>38.13</v>
      </c>
      <c r="H279" s="522" t="s">
        <v>1065</v>
      </c>
      <c r="I279" s="700"/>
      <c r="J279" s="541"/>
      <c r="K279" s="190"/>
      <c r="L279" s="541"/>
      <c r="M279" s="554"/>
      <c r="N279" s="701"/>
      <c r="O279" s="557"/>
      <c r="P279" s="556"/>
      <c r="Q279" s="550" t="n">
        <v>6</v>
      </c>
      <c r="R279" s="614" t="n">
        <f aca="false">SUM(S279,T279,U279,V279)</f>
        <v>0</v>
      </c>
      <c r="S279" s="614"/>
      <c r="T279" s="614"/>
      <c r="U279" s="614"/>
      <c r="V279" s="614"/>
    </row>
    <row r="280" customFormat="false" ht="15.75" hidden="true" customHeight="false" outlineLevel="1" collapsed="false">
      <c r="A280" s="605" t="s">
        <v>1159</v>
      </c>
      <c r="B280" s="522" t="n">
        <f aca="false">$W$1</f>
        <v>2026</v>
      </c>
      <c r="C280" s="541"/>
      <c r="D280" s="540"/>
      <c r="E280" s="541" t="s">
        <v>1093</v>
      </c>
      <c r="F280" s="607" t="s">
        <v>1064</v>
      </c>
      <c r="G280" s="619" t="n">
        <v>38.13</v>
      </c>
      <c r="H280" s="522" t="s">
        <v>1065</v>
      </c>
      <c r="I280" s="700"/>
      <c r="J280" s="541"/>
      <c r="K280" s="190"/>
      <c r="L280" s="541"/>
      <c r="M280" s="554"/>
      <c r="N280" s="701"/>
      <c r="O280" s="557"/>
      <c r="P280" s="556"/>
      <c r="Q280" s="550" t="n">
        <v>2</v>
      </c>
      <c r="R280" s="614" t="n">
        <f aca="false">SUM(S280,T280,U280,V280)</f>
        <v>0</v>
      </c>
      <c r="S280" s="614"/>
      <c r="T280" s="614"/>
      <c r="U280" s="614"/>
      <c r="V280" s="614"/>
    </row>
    <row r="281" customFormat="false" ht="15.75" hidden="true" customHeight="false" outlineLevel="0" collapsed="false">
      <c r="A281" s="559" t="s">
        <v>1198</v>
      </c>
      <c r="B281" s="560"/>
      <c r="C281" s="560"/>
      <c r="D281" s="560"/>
      <c r="E281" s="560"/>
      <c r="F281" s="601"/>
      <c r="G281" s="560"/>
      <c r="H281" s="602"/>
      <c r="I281" s="603"/>
      <c r="J281" s="560"/>
      <c r="K281" s="672"/>
      <c r="L281" s="560"/>
      <c r="M281" s="561"/>
      <c r="N281" s="707" t="s">
        <v>566</v>
      </c>
      <c r="O281" s="564" t="n">
        <v>244</v>
      </c>
      <c r="P281" s="563" t="n">
        <v>225</v>
      </c>
      <c r="Q281" s="550"/>
      <c r="R281" s="657" t="n">
        <f aca="false">SUM(R282,R286)</f>
        <v>0</v>
      </c>
      <c r="S281" s="657" t="n">
        <f aca="false">SUM(S282,S286)</f>
        <v>0</v>
      </c>
      <c r="T281" s="657" t="n">
        <f aca="false">SUM(T282,T286)</f>
        <v>0</v>
      </c>
      <c r="U281" s="657" t="n">
        <f aca="false">SUM(U282,U286)</f>
        <v>0</v>
      </c>
      <c r="V281" s="657" t="n">
        <f aca="false">SUM(V282,V286)</f>
        <v>0</v>
      </c>
    </row>
    <row r="282" customFormat="false" ht="15.75" hidden="true" customHeight="false" outlineLevel="1" collapsed="false">
      <c r="A282" s="600" t="s">
        <v>1089</v>
      </c>
      <c r="B282" s="617"/>
      <c r="C282" s="567"/>
      <c r="D282" s="702" t="s">
        <v>1091</v>
      </c>
      <c r="E282" s="618"/>
      <c r="F282" s="601"/>
      <c r="G282" s="560"/>
      <c r="H282" s="602"/>
      <c r="I282" s="603"/>
      <c r="J282" s="560"/>
      <c r="K282" s="228"/>
      <c r="L282" s="571"/>
      <c r="M282" s="624"/>
      <c r="N282" s="595"/>
      <c r="O282" s="625"/>
      <c r="P282" s="626"/>
      <c r="Q282" s="627"/>
      <c r="R282" s="657" t="n">
        <f aca="false">SUM(R283:R285)</f>
        <v>0</v>
      </c>
      <c r="S282" s="657" t="n">
        <f aca="false">SUM(S283:S285)</f>
        <v>0</v>
      </c>
      <c r="T282" s="657" t="n">
        <f aca="false">SUM(T283:T285)</f>
        <v>0</v>
      </c>
      <c r="U282" s="657" t="n">
        <f aca="false">SUM(U283:U285)</f>
        <v>0</v>
      </c>
      <c r="V282" s="657" t="n">
        <f aca="false">SUM(V283:V285)</f>
        <v>0</v>
      </c>
    </row>
    <row r="283" customFormat="false" ht="15.75" hidden="true" customHeight="false" outlineLevel="1" collapsed="false">
      <c r="A283" s="605" t="s">
        <v>1115</v>
      </c>
      <c r="B283" s="522" t="n">
        <f aca="false">$W$2</f>
        <v>2025</v>
      </c>
      <c r="C283" s="541"/>
      <c r="D283" s="540"/>
      <c r="E283" s="541" t="s">
        <v>1093</v>
      </c>
      <c r="F283" s="607" t="s">
        <v>1064</v>
      </c>
      <c r="G283" s="619" t="n">
        <v>8.45</v>
      </c>
      <c r="H283" s="522" t="s">
        <v>1065</v>
      </c>
      <c r="I283" s="700"/>
      <c r="J283" s="541"/>
      <c r="K283" s="190"/>
      <c r="L283" s="541"/>
      <c r="M283" s="554"/>
      <c r="N283" s="701"/>
      <c r="O283" s="557"/>
      <c r="P283" s="556"/>
      <c r="Q283" s="550" t="n">
        <v>1</v>
      </c>
      <c r="R283" s="614" t="n">
        <f aca="false">SUM(S283,T283,U283,V283)</f>
        <v>0</v>
      </c>
      <c r="S283" s="614"/>
      <c r="T283" s="614"/>
      <c r="U283" s="614"/>
      <c r="V283" s="614"/>
    </row>
    <row r="284" customFormat="false" ht="15.75" hidden="true" customHeight="false" outlineLevel="1" collapsed="false">
      <c r="A284" s="605" t="s">
        <v>1121</v>
      </c>
      <c r="B284" s="522" t="n">
        <f aca="false">$W$1</f>
        <v>2026</v>
      </c>
      <c r="C284" s="541"/>
      <c r="D284" s="540"/>
      <c r="E284" s="541" t="s">
        <v>1093</v>
      </c>
      <c r="F284" s="607" t="s">
        <v>1064</v>
      </c>
      <c r="G284" s="619" t="n">
        <v>9.29</v>
      </c>
      <c r="H284" s="522" t="s">
        <v>1065</v>
      </c>
      <c r="I284" s="700"/>
      <c r="J284" s="541"/>
      <c r="K284" s="190"/>
      <c r="L284" s="541"/>
      <c r="M284" s="554"/>
      <c r="N284" s="701"/>
      <c r="O284" s="557"/>
      <c r="P284" s="556"/>
      <c r="Q284" s="550" t="n">
        <v>6</v>
      </c>
      <c r="R284" s="614" t="n">
        <f aca="false">SUM(S284,T284,U284,V284)</f>
        <v>0</v>
      </c>
      <c r="S284" s="614"/>
      <c r="T284" s="614"/>
      <c r="U284" s="614"/>
      <c r="V284" s="614"/>
    </row>
    <row r="285" customFormat="false" ht="15.75" hidden="true" customHeight="false" outlineLevel="1" collapsed="false">
      <c r="A285" s="605" t="s">
        <v>1159</v>
      </c>
      <c r="B285" s="522" t="n">
        <f aca="false">$W$1</f>
        <v>2026</v>
      </c>
      <c r="C285" s="541"/>
      <c r="D285" s="540"/>
      <c r="E285" s="541" t="s">
        <v>1093</v>
      </c>
      <c r="F285" s="607" t="s">
        <v>1064</v>
      </c>
      <c r="G285" s="619" t="n">
        <v>9.29</v>
      </c>
      <c r="H285" s="522" t="s">
        <v>1065</v>
      </c>
      <c r="I285" s="700"/>
      <c r="J285" s="541"/>
      <c r="K285" s="190"/>
      <c r="L285" s="541"/>
      <c r="M285" s="554"/>
      <c r="N285" s="701"/>
      <c r="O285" s="557"/>
      <c r="P285" s="556"/>
      <c r="Q285" s="550" t="n">
        <v>5</v>
      </c>
      <c r="R285" s="614" t="n">
        <f aca="false">SUM(S285,T285,U285,V285)</f>
        <v>0</v>
      </c>
      <c r="S285" s="614"/>
      <c r="T285" s="614"/>
      <c r="U285" s="614"/>
      <c r="V285" s="614"/>
    </row>
    <row r="286" customFormat="false" ht="15.75" hidden="true" customHeight="false" outlineLevel="1" collapsed="false">
      <c r="A286" s="600" t="s">
        <v>1089</v>
      </c>
      <c r="B286" s="617"/>
      <c r="C286" s="567"/>
      <c r="D286" s="702" t="s">
        <v>1091</v>
      </c>
      <c r="E286" s="618"/>
      <c r="F286" s="601"/>
      <c r="G286" s="560"/>
      <c r="H286" s="602"/>
      <c r="I286" s="603"/>
      <c r="J286" s="560"/>
      <c r="K286" s="228"/>
      <c r="L286" s="571"/>
      <c r="M286" s="624"/>
      <c r="N286" s="595"/>
      <c r="O286" s="625"/>
      <c r="P286" s="626"/>
      <c r="Q286" s="627"/>
      <c r="R286" s="657" t="n">
        <f aca="false">SUM(R287:R289)</f>
        <v>0</v>
      </c>
      <c r="S286" s="657" t="n">
        <f aca="false">SUM(S287:S289)</f>
        <v>0</v>
      </c>
      <c r="T286" s="657" t="n">
        <f aca="false">SUM(T287:T289)</f>
        <v>0</v>
      </c>
      <c r="U286" s="657" t="n">
        <f aca="false">SUM(U287:U289)</f>
        <v>0</v>
      </c>
      <c r="V286" s="657" t="n">
        <f aca="false">SUM(V287:V289)</f>
        <v>0</v>
      </c>
    </row>
    <row r="287" s="673" customFormat="true" ht="15.75" hidden="true" customHeight="false" outlineLevel="1" collapsed="false">
      <c r="A287" s="605" t="s">
        <v>1115</v>
      </c>
      <c r="B287" s="522" t="n">
        <f aca="false">$W$2</f>
        <v>2025</v>
      </c>
      <c r="C287" s="541"/>
      <c r="D287" s="540"/>
      <c r="E287" s="541" t="s">
        <v>1093</v>
      </c>
      <c r="F287" s="607" t="s">
        <v>1064</v>
      </c>
      <c r="G287" s="619" t="n">
        <v>8.45</v>
      </c>
      <c r="H287" s="522" t="s">
        <v>1065</v>
      </c>
      <c r="I287" s="700"/>
      <c r="J287" s="541"/>
      <c r="K287" s="190"/>
      <c r="L287" s="541"/>
      <c r="M287" s="554"/>
      <c r="N287" s="701"/>
      <c r="O287" s="557"/>
      <c r="P287" s="556"/>
      <c r="Q287" s="550" t="n">
        <v>1</v>
      </c>
      <c r="R287" s="614" t="n">
        <f aca="false">SUM(S287,T287,U287,V287)</f>
        <v>0</v>
      </c>
      <c r="S287" s="614"/>
      <c r="T287" s="614"/>
      <c r="U287" s="614"/>
      <c r="V287" s="614"/>
      <c r="AC287" s="303"/>
      <c r="AD287" s="474"/>
    </row>
    <row r="288" customFormat="false" ht="15.75" hidden="true" customHeight="false" outlineLevel="1" collapsed="false">
      <c r="A288" s="605" t="s">
        <v>1129</v>
      </c>
      <c r="B288" s="522" t="n">
        <f aca="false">$W$1</f>
        <v>2026</v>
      </c>
      <c r="C288" s="541"/>
      <c r="D288" s="540"/>
      <c r="E288" s="541" t="s">
        <v>1093</v>
      </c>
      <c r="F288" s="607" t="s">
        <v>1064</v>
      </c>
      <c r="G288" s="619" t="n">
        <v>9.29</v>
      </c>
      <c r="H288" s="522" t="s">
        <v>1065</v>
      </c>
      <c r="I288" s="700"/>
      <c r="J288" s="541"/>
      <c r="K288" s="190"/>
      <c r="L288" s="541"/>
      <c r="M288" s="554"/>
      <c r="N288" s="701"/>
      <c r="O288" s="557"/>
      <c r="P288" s="556"/>
      <c r="Q288" s="550" t="n">
        <f aca="false">6</f>
        <v>6</v>
      </c>
      <c r="R288" s="614" t="n">
        <f aca="false">SUM(S288,T288,U288,V288)</f>
        <v>0</v>
      </c>
      <c r="S288" s="614"/>
      <c r="T288" s="614"/>
      <c r="U288" s="614"/>
      <c r="V288" s="614"/>
    </row>
    <row r="289" customFormat="false" ht="15.75" hidden="true" customHeight="false" outlineLevel="1" collapsed="false">
      <c r="A289" s="605" t="s">
        <v>1159</v>
      </c>
      <c r="B289" s="522" t="n">
        <f aca="false">$W$1</f>
        <v>2026</v>
      </c>
      <c r="C289" s="541"/>
      <c r="D289" s="540"/>
      <c r="E289" s="541" t="s">
        <v>1093</v>
      </c>
      <c r="F289" s="607" t="s">
        <v>1064</v>
      </c>
      <c r="G289" s="619" t="n">
        <v>9.29</v>
      </c>
      <c r="H289" s="522" t="s">
        <v>1065</v>
      </c>
      <c r="I289" s="700"/>
      <c r="J289" s="541"/>
      <c r="K289" s="190"/>
      <c r="L289" s="541"/>
      <c r="M289" s="554"/>
      <c r="N289" s="701"/>
      <c r="O289" s="557"/>
      <c r="P289" s="556"/>
      <c r="Q289" s="550" t="n">
        <v>5</v>
      </c>
      <c r="R289" s="614" t="n">
        <f aca="false">SUM(S289,T289,U289,V289)</f>
        <v>0</v>
      </c>
      <c r="S289" s="614"/>
      <c r="T289" s="614"/>
      <c r="U289" s="614"/>
      <c r="V289" s="614"/>
    </row>
    <row r="290" customFormat="false" ht="15.75" hidden="true" customHeight="false" outlineLevel="0" collapsed="false">
      <c r="A290" s="559" t="s">
        <v>1198</v>
      </c>
      <c r="B290" s="560"/>
      <c r="C290" s="560"/>
      <c r="D290" s="560"/>
      <c r="E290" s="560"/>
      <c r="F290" s="601"/>
      <c r="G290" s="560"/>
      <c r="H290" s="602"/>
      <c r="I290" s="603"/>
      <c r="J290" s="560"/>
      <c r="K290" s="672"/>
      <c r="L290" s="560"/>
      <c r="M290" s="561"/>
      <c r="N290" s="707" t="s">
        <v>566</v>
      </c>
      <c r="O290" s="564" t="n">
        <v>244</v>
      </c>
      <c r="P290" s="563" t="n">
        <v>225</v>
      </c>
      <c r="Q290" s="550"/>
      <c r="R290" s="657" t="n">
        <f aca="false">SUM(S290,T290,U290,V290)</f>
        <v>0</v>
      </c>
      <c r="S290" s="657"/>
      <c r="T290" s="657"/>
      <c r="U290" s="657"/>
      <c r="V290" s="657"/>
    </row>
    <row r="291" customFormat="false" ht="15.75" hidden="false" customHeight="false" outlineLevel="0" collapsed="false">
      <c r="A291" s="708" t="s">
        <v>1199</v>
      </c>
      <c r="B291" s="560"/>
      <c r="C291" s="560"/>
      <c r="D291" s="560"/>
      <c r="E291" s="560"/>
      <c r="F291" s="601"/>
      <c r="G291" s="560"/>
      <c r="H291" s="602"/>
      <c r="I291" s="603"/>
      <c r="J291" s="560"/>
      <c r="K291" s="228"/>
      <c r="L291" s="560"/>
      <c r="M291" s="561"/>
      <c r="N291" s="707" t="s">
        <v>564</v>
      </c>
      <c r="O291" s="564" t="n">
        <v>244</v>
      </c>
      <c r="P291" s="563" t="n">
        <v>225</v>
      </c>
      <c r="Q291" s="550"/>
      <c r="R291" s="657" t="n">
        <f aca="false">SUM(R292:R294)</f>
        <v>146833.09</v>
      </c>
      <c r="S291" s="657" t="n">
        <f aca="false">SUM(S292:S294)</f>
        <v>146833.09</v>
      </c>
      <c r="T291" s="657" t="n">
        <f aca="false">SUM(T292:T294)</f>
        <v>0</v>
      </c>
      <c r="U291" s="657" t="n">
        <f aca="false">SUM(U292:U294)</f>
        <v>0</v>
      </c>
      <c r="V291" s="657" t="n">
        <f aca="false">SUM(V292:V294)</f>
        <v>0</v>
      </c>
    </row>
    <row r="292" s="196" customFormat="true" ht="15.75" hidden="false" customHeight="false" outlineLevel="1" collapsed="false">
      <c r="A292" s="605" t="s">
        <v>1115</v>
      </c>
      <c r="B292" s="522" t="n">
        <f aca="false">$W$2</f>
        <v>2025</v>
      </c>
      <c r="C292" s="709"/>
      <c r="D292" s="540" t="n">
        <v>5378.5</v>
      </c>
      <c r="E292" s="541" t="s">
        <v>1093</v>
      </c>
      <c r="F292" s="607" t="s">
        <v>1064</v>
      </c>
      <c r="G292" s="540" t="n">
        <v>2.73</v>
      </c>
      <c r="H292" s="522" t="s">
        <v>1065</v>
      </c>
      <c r="I292" s="700"/>
      <c r="J292" s="541"/>
      <c r="K292" s="190"/>
      <c r="L292" s="541"/>
      <c r="M292" s="554"/>
      <c r="N292" s="701"/>
      <c r="O292" s="557"/>
      <c r="P292" s="556"/>
      <c r="Q292" s="550" t="n">
        <v>1</v>
      </c>
      <c r="R292" s="558" t="n">
        <f aca="false">SUM(S292,T292,U292,V292)</f>
        <v>14683.305</v>
      </c>
      <c r="S292" s="558" t="n">
        <f aca="false">D292*G292*Q292</f>
        <v>14683.305</v>
      </c>
      <c r="T292" s="558"/>
      <c r="U292" s="558"/>
      <c r="V292" s="558"/>
      <c r="AC292" s="303"/>
      <c r="AD292" s="474"/>
    </row>
    <row r="293" customFormat="false" ht="15.75" hidden="false" customHeight="false" outlineLevel="1" collapsed="false">
      <c r="A293" s="605" t="s">
        <v>1121</v>
      </c>
      <c r="B293" s="522" t="n">
        <f aca="false">$W$1</f>
        <v>2026</v>
      </c>
      <c r="C293" s="709"/>
      <c r="D293" s="540" t="n">
        <v>5378.5</v>
      </c>
      <c r="E293" s="541" t="s">
        <v>1093</v>
      </c>
      <c r="F293" s="607" t="s">
        <v>1064</v>
      </c>
      <c r="G293" s="540" t="n">
        <v>2.73</v>
      </c>
      <c r="H293" s="522" t="s">
        <v>1065</v>
      </c>
      <c r="I293" s="700"/>
      <c r="J293" s="541"/>
      <c r="K293" s="190"/>
      <c r="L293" s="541"/>
      <c r="M293" s="554"/>
      <c r="N293" s="701"/>
      <c r="O293" s="557"/>
      <c r="P293" s="556"/>
      <c r="Q293" s="550" t="n">
        <v>6</v>
      </c>
      <c r="R293" s="558" t="n">
        <f aca="false">SUM(S293,T293,U293,V293)</f>
        <v>88099.83</v>
      </c>
      <c r="S293" s="558" t="n">
        <f aca="false">D293*G293*Q293</f>
        <v>88099.83</v>
      </c>
      <c r="T293" s="558"/>
      <c r="U293" s="558"/>
      <c r="V293" s="558"/>
    </row>
    <row r="294" customFormat="false" ht="15.75" hidden="false" customHeight="false" outlineLevel="1" collapsed="false">
      <c r="A294" s="605" t="s">
        <v>1159</v>
      </c>
      <c r="B294" s="522" t="n">
        <f aca="false">$W$1</f>
        <v>2026</v>
      </c>
      <c r="C294" s="709"/>
      <c r="D294" s="540" t="n">
        <v>5378.5</v>
      </c>
      <c r="E294" s="541" t="s">
        <v>1093</v>
      </c>
      <c r="F294" s="607" t="s">
        <v>1064</v>
      </c>
      <c r="G294" s="540" t="n">
        <v>2.73</v>
      </c>
      <c r="H294" s="522" t="s">
        <v>1065</v>
      </c>
      <c r="I294" s="710"/>
      <c r="J294" s="541"/>
      <c r="K294" s="190"/>
      <c r="L294" s="541"/>
      <c r="M294" s="554"/>
      <c r="N294" s="701"/>
      <c r="O294" s="557"/>
      <c r="P294" s="556"/>
      <c r="Q294" s="550" t="n">
        <v>3</v>
      </c>
      <c r="R294" s="558" t="n">
        <f aca="false">SUM(S294,T294,U294,V294)</f>
        <v>44049.955</v>
      </c>
      <c r="S294" s="558" t="n">
        <f aca="false">D294*G294*Q294+0.04</f>
        <v>44049.955</v>
      </c>
      <c r="T294" s="558"/>
      <c r="U294" s="558"/>
      <c r="V294" s="558"/>
    </row>
    <row r="295" customFormat="false" ht="15.75" hidden="false" customHeight="false" outlineLevel="0" collapsed="false">
      <c r="A295" s="708" t="s">
        <v>1200</v>
      </c>
      <c r="B295" s="560"/>
      <c r="C295" s="560"/>
      <c r="D295" s="711"/>
      <c r="E295" s="560"/>
      <c r="F295" s="560"/>
      <c r="G295" s="571"/>
      <c r="H295" s="560"/>
      <c r="I295" s="712"/>
      <c r="J295" s="560"/>
      <c r="K295" s="228"/>
      <c r="L295" s="560"/>
      <c r="M295" s="561"/>
      <c r="N295" s="707" t="s">
        <v>1201</v>
      </c>
      <c r="O295" s="564" t="n">
        <v>244</v>
      </c>
      <c r="P295" s="563" t="n">
        <v>225</v>
      </c>
      <c r="Q295" s="550"/>
      <c r="R295" s="657" t="n">
        <f aca="false">SUM(R299,R296,R302,R305)</f>
        <v>28183.38595</v>
      </c>
      <c r="S295" s="657" t="n">
        <f aca="false">SUM(S299,S296,S302,S305)</f>
        <v>28183.38595</v>
      </c>
      <c r="T295" s="657" t="n">
        <f aca="false">SUM(T299,T296,T302,T305)</f>
        <v>0</v>
      </c>
      <c r="U295" s="657" t="n">
        <f aca="false">SUM(U299,U296,U302,U305)</f>
        <v>0</v>
      </c>
      <c r="V295" s="657" t="n">
        <f aca="false">SUM(V299,V296,V302,V305)</f>
        <v>0</v>
      </c>
    </row>
    <row r="296" s="196" customFormat="true" ht="15.75" hidden="false" customHeight="false" outlineLevel="1" collapsed="false">
      <c r="A296" s="559" t="s">
        <v>1202</v>
      </c>
      <c r="B296" s="560"/>
      <c r="C296" s="560"/>
      <c r="D296" s="711"/>
      <c r="E296" s="560"/>
      <c r="F296" s="601"/>
      <c r="G296" s="560"/>
      <c r="H296" s="602"/>
      <c r="I296" s="603"/>
      <c r="J296" s="560"/>
      <c r="K296" s="672"/>
      <c r="L296" s="560"/>
      <c r="M296" s="561"/>
      <c r="N296" s="707"/>
      <c r="O296" s="564" t="n">
        <v>244</v>
      </c>
      <c r="P296" s="563" t="n">
        <v>225</v>
      </c>
      <c r="Q296" s="550"/>
      <c r="R296" s="657" t="n">
        <f aca="false">SUM(R297:R298)</f>
        <v>11814.95095</v>
      </c>
      <c r="S296" s="657" t="n">
        <f aca="false">SUM(S297:S298)</f>
        <v>11814.95095</v>
      </c>
      <c r="T296" s="657" t="n">
        <f aca="false">SUM(T297:T298)</f>
        <v>0</v>
      </c>
      <c r="U296" s="657" t="n">
        <f aca="false">SUM(U297:U298)</f>
        <v>0</v>
      </c>
      <c r="V296" s="657" t="n">
        <f aca="false">SUM(V297:V298)</f>
        <v>0</v>
      </c>
      <c r="AC296" s="228"/>
      <c r="AD296" s="228"/>
    </row>
    <row r="297" s="673" customFormat="true" ht="15.75" hidden="false" customHeight="false" outlineLevel="1" collapsed="false">
      <c r="A297" s="605" t="s">
        <v>1115</v>
      </c>
      <c r="B297" s="522" t="n">
        <f aca="false">$W$2</f>
        <v>2025</v>
      </c>
      <c r="C297" s="709"/>
      <c r="D297" s="540" t="n">
        <v>5378.5</v>
      </c>
      <c r="E297" s="541" t="s">
        <v>1093</v>
      </c>
      <c r="F297" s="607" t="s">
        <v>1064</v>
      </c>
      <c r="G297" s="619" t="n">
        <v>0.2167</v>
      </c>
      <c r="H297" s="522" t="s">
        <v>1065</v>
      </c>
      <c r="I297" s="700"/>
      <c r="J297" s="541"/>
      <c r="K297" s="190"/>
      <c r="L297" s="541"/>
      <c r="M297" s="554"/>
      <c r="N297" s="701"/>
      <c r="O297" s="557"/>
      <c r="P297" s="556"/>
      <c r="Q297" s="550" t="n">
        <v>1</v>
      </c>
      <c r="R297" s="558" t="n">
        <f aca="false">SUM(S297,T297,U297,V297)</f>
        <v>1165.52095</v>
      </c>
      <c r="S297" s="558" t="n">
        <f aca="false">D297*G297*Q297</f>
        <v>1165.52095</v>
      </c>
      <c r="T297" s="558"/>
      <c r="U297" s="558"/>
      <c r="V297" s="558"/>
      <c r="AC297" s="303"/>
      <c r="AD297" s="474"/>
    </row>
    <row r="298" customFormat="false" ht="15.75" hidden="false" customHeight="false" outlineLevel="1" collapsed="false">
      <c r="A298" s="605" t="s">
        <v>1129</v>
      </c>
      <c r="B298" s="522" t="n">
        <f aca="false">$W$1</f>
        <v>2026</v>
      </c>
      <c r="C298" s="709"/>
      <c r="D298" s="540" t="n">
        <v>5378.5</v>
      </c>
      <c r="E298" s="541" t="s">
        <v>1093</v>
      </c>
      <c r="F298" s="607" t="s">
        <v>1064</v>
      </c>
      <c r="G298" s="619" t="n">
        <v>0.22</v>
      </c>
      <c r="H298" s="522" t="s">
        <v>1065</v>
      </c>
      <c r="I298" s="700"/>
      <c r="J298" s="541"/>
      <c r="K298" s="190"/>
      <c r="L298" s="541"/>
      <c r="M298" s="554"/>
      <c r="N298" s="701"/>
      <c r="O298" s="557"/>
      <c r="P298" s="556"/>
      <c r="Q298" s="550" t="n">
        <v>9</v>
      </c>
      <c r="R298" s="558" t="n">
        <f aca="false">SUM(S298,T298,U298,V298)</f>
        <v>10649.43</v>
      </c>
      <c r="S298" s="558" t="n">
        <f aca="false">D298*G298*Q298</f>
        <v>10649.43</v>
      </c>
      <c r="T298" s="558"/>
      <c r="U298" s="558"/>
      <c r="V298" s="558"/>
    </row>
    <row r="299" customFormat="false" ht="15.75" hidden="false" customHeight="false" outlineLevel="1" collapsed="false">
      <c r="A299" s="559" t="s">
        <v>1203</v>
      </c>
      <c r="B299" s="560"/>
      <c r="C299" s="560"/>
      <c r="D299" s="711"/>
      <c r="E299" s="560"/>
      <c r="F299" s="601"/>
      <c r="G299" s="713"/>
      <c r="H299" s="602"/>
      <c r="I299" s="603"/>
      <c r="J299" s="560"/>
      <c r="K299" s="672"/>
      <c r="L299" s="560"/>
      <c r="M299" s="561"/>
      <c r="N299" s="707"/>
      <c r="O299" s="564" t="n">
        <v>244</v>
      </c>
      <c r="P299" s="563" t="n">
        <v>225</v>
      </c>
      <c r="Q299" s="550"/>
      <c r="R299" s="657" t="n">
        <f aca="false">SUM(R300:R301)</f>
        <v>16368.435</v>
      </c>
      <c r="S299" s="657" t="n">
        <f aca="false">SUM(S300:S301)</f>
        <v>16368.435</v>
      </c>
      <c r="T299" s="657" t="n">
        <f aca="false">SUM(T300:T301)</f>
        <v>0</v>
      </c>
      <c r="U299" s="657" t="n">
        <f aca="false">SUM(U300:U301)</f>
        <v>0</v>
      </c>
      <c r="V299" s="657" t="n">
        <f aca="false">SUM(V300:V301)</f>
        <v>0</v>
      </c>
    </row>
    <row r="300" s="673" customFormat="true" ht="15.75" hidden="false" customHeight="false" outlineLevel="1" collapsed="false">
      <c r="A300" s="605" t="s">
        <v>1115</v>
      </c>
      <c r="B300" s="522" t="n">
        <f aca="false">$W$2</f>
        <v>2025</v>
      </c>
      <c r="C300" s="709"/>
      <c r="D300" s="540" t="n">
        <v>5378.5</v>
      </c>
      <c r="E300" s="541" t="s">
        <v>1093</v>
      </c>
      <c r="F300" s="607" t="s">
        <v>1064</v>
      </c>
      <c r="G300" s="619" t="n">
        <v>0.26</v>
      </c>
      <c r="H300" s="522" t="s">
        <v>1065</v>
      </c>
      <c r="I300" s="700"/>
      <c r="J300" s="541"/>
      <c r="K300" s="190"/>
      <c r="L300" s="541"/>
      <c r="M300" s="554"/>
      <c r="N300" s="701"/>
      <c r="O300" s="557"/>
      <c r="P300" s="556"/>
      <c r="Q300" s="550" t="n">
        <v>1</v>
      </c>
      <c r="R300" s="558" t="n">
        <f aca="false">SUM(S300,T300,U300,V300)</f>
        <v>1398.41</v>
      </c>
      <c r="S300" s="558" t="n">
        <f aca="false">D300*G300*Q300</f>
        <v>1398.41</v>
      </c>
      <c r="T300" s="558"/>
      <c r="U300" s="558"/>
      <c r="V300" s="558"/>
      <c r="AC300" s="303"/>
      <c r="AD300" s="474"/>
    </row>
    <row r="301" customFormat="false" ht="15.75" hidden="false" customHeight="false" outlineLevel="1" collapsed="false">
      <c r="A301" s="605" t="s">
        <v>1129</v>
      </c>
      <c r="B301" s="522" t="n">
        <f aca="false">$W$1</f>
        <v>2026</v>
      </c>
      <c r="C301" s="709"/>
      <c r="D301" s="540" t="n">
        <v>5378.5</v>
      </c>
      <c r="E301" s="541" t="s">
        <v>1093</v>
      </c>
      <c r="F301" s="607" t="s">
        <v>1064</v>
      </c>
      <c r="G301" s="619" t="n">
        <v>0.31</v>
      </c>
      <c r="H301" s="522" t="s">
        <v>1065</v>
      </c>
      <c r="I301" s="700"/>
      <c r="J301" s="541"/>
      <c r="K301" s="190"/>
      <c r="L301" s="541"/>
      <c r="M301" s="554"/>
      <c r="N301" s="701"/>
      <c r="O301" s="557"/>
      <c r="P301" s="556"/>
      <c r="Q301" s="550" t="n">
        <v>9</v>
      </c>
      <c r="R301" s="558" t="n">
        <f aca="false">SUM(S301,T301,U301,V301)</f>
        <v>14970.025</v>
      </c>
      <c r="S301" s="558" t="n">
        <f aca="false">D301*G301*Q301-35.99</f>
        <v>14970.025</v>
      </c>
      <c r="T301" s="558"/>
      <c r="U301" s="558"/>
      <c r="V301" s="558"/>
    </row>
    <row r="302" customFormat="false" ht="15.75" hidden="true" customHeight="false" outlineLevel="1" collapsed="false">
      <c r="A302" s="559" t="s">
        <v>1204</v>
      </c>
      <c r="B302" s="560"/>
      <c r="C302" s="560"/>
      <c r="D302" s="711"/>
      <c r="E302" s="560"/>
      <c r="F302" s="601"/>
      <c r="G302" s="713"/>
      <c r="H302" s="602"/>
      <c r="I302" s="603"/>
      <c r="J302" s="560"/>
      <c r="K302" s="672"/>
      <c r="L302" s="560"/>
      <c r="M302" s="561"/>
      <c r="N302" s="707"/>
      <c r="O302" s="564" t="n">
        <v>244</v>
      </c>
      <c r="P302" s="563" t="n">
        <v>225</v>
      </c>
      <c r="Q302" s="550"/>
      <c r="R302" s="657" t="n">
        <f aca="false">SUM(R303:R304)</f>
        <v>0</v>
      </c>
      <c r="S302" s="657" t="n">
        <f aca="false">SUM(S303:S304)</f>
        <v>0</v>
      </c>
      <c r="T302" s="657" t="n">
        <f aca="false">SUM(T303:T304)</f>
        <v>0</v>
      </c>
      <c r="U302" s="657" t="n">
        <f aca="false">SUM(U303:U304)</f>
        <v>0</v>
      </c>
      <c r="V302" s="657" t="n">
        <f aca="false">SUM(V303:V304)</f>
        <v>0</v>
      </c>
    </row>
    <row r="303" s="673" customFormat="true" ht="15.75" hidden="true" customHeight="false" outlineLevel="1" collapsed="false">
      <c r="A303" s="605" t="s">
        <v>1115</v>
      </c>
      <c r="B303" s="522" t="n">
        <f aca="false">$W$2</f>
        <v>2025</v>
      </c>
      <c r="C303" s="709"/>
      <c r="D303" s="540"/>
      <c r="E303" s="541" t="s">
        <v>1093</v>
      </c>
      <c r="F303" s="607" t="s">
        <v>1064</v>
      </c>
      <c r="G303" s="619" t="n">
        <v>0.19</v>
      </c>
      <c r="H303" s="522" t="s">
        <v>1065</v>
      </c>
      <c r="I303" s="700"/>
      <c r="J303" s="541"/>
      <c r="K303" s="190"/>
      <c r="L303" s="541"/>
      <c r="M303" s="554"/>
      <c r="N303" s="701"/>
      <c r="O303" s="557"/>
      <c r="P303" s="556"/>
      <c r="Q303" s="550" t="n">
        <v>1</v>
      </c>
      <c r="R303" s="558" t="n">
        <f aca="false">SUM(S303,T303,U303,V303)</f>
        <v>0</v>
      </c>
      <c r="S303" s="558"/>
      <c r="T303" s="558"/>
      <c r="U303" s="558"/>
      <c r="V303" s="558"/>
      <c r="AC303" s="303"/>
      <c r="AD303" s="474"/>
    </row>
    <row r="304" customFormat="false" ht="15.75" hidden="true" customHeight="false" outlineLevel="1" collapsed="false">
      <c r="A304" s="605" t="s">
        <v>1129</v>
      </c>
      <c r="B304" s="522" t="n">
        <f aca="false">$W$1</f>
        <v>2026</v>
      </c>
      <c r="C304" s="709"/>
      <c r="D304" s="540"/>
      <c r="E304" s="541" t="s">
        <v>1093</v>
      </c>
      <c r="F304" s="607" t="s">
        <v>1064</v>
      </c>
      <c r="G304" s="619" t="n">
        <v>0.19</v>
      </c>
      <c r="H304" s="522" t="s">
        <v>1065</v>
      </c>
      <c r="I304" s="700"/>
      <c r="J304" s="541"/>
      <c r="K304" s="190"/>
      <c r="L304" s="541"/>
      <c r="M304" s="554"/>
      <c r="N304" s="701"/>
      <c r="O304" s="557"/>
      <c r="P304" s="556"/>
      <c r="Q304" s="550" t="n">
        <v>8</v>
      </c>
      <c r="R304" s="558" t="n">
        <f aca="false">SUM(S304,T304,U304,V304)</f>
        <v>0</v>
      </c>
      <c r="S304" s="558"/>
      <c r="T304" s="558"/>
      <c r="U304" s="558"/>
      <c r="V304" s="558"/>
    </row>
    <row r="305" customFormat="false" ht="15.75" hidden="true" customHeight="false" outlineLevel="1" collapsed="false">
      <c r="A305" s="559" t="s">
        <v>1205</v>
      </c>
      <c r="B305" s="560"/>
      <c r="C305" s="560"/>
      <c r="D305" s="711"/>
      <c r="E305" s="560"/>
      <c r="F305" s="601"/>
      <c r="G305" s="713"/>
      <c r="H305" s="602"/>
      <c r="I305" s="603"/>
      <c r="J305" s="560"/>
      <c r="K305" s="672"/>
      <c r="L305" s="560"/>
      <c r="M305" s="561"/>
      <c r="N305" s="707"/>
      <c r="O305" s="564" t="n">
        <v>244</v>
      </c>
      <c r="P305" s="563" t="n">
        <v>225</v>
      </c>
      <c r="Q305" s="550"/>
      <c r="R305" s="657" t="n">
        <f aca="false">SUM(R306:R307)</f>
        <v>0</v>
      </c>
      <c r="S305" s="657" t="n">
        <f aca="false">SUM(S306:S307)</f>
        <v>0</v>
      </c>
      <c r="T305" s="657" t="n">
        <f aca="false">SUM(T306:T307)</f>
        <v>0</v>
      </c>
      <c r="U305" s="657" t="n">
        <f aca="false">SUM(U306:U307)</f>
        <v>0</v>
      </c>
      <c r="V305" s="657" t="n">
        <f aca="false">SUM(V306:V307)</f>
        <v>0</v>
      </c>
    </row>
    <row r="306" s="673" customFormat="true" ht="15.75" hidden="true" customHeight="false" outlineLevel="1" collapsed="false">
      <c r="A306" s="605" t="s">
        <v>1115</v>
      </c>
      <c r="B306" s="522" t="n">
        <f aca="false">$W$2</f>
        <v>2025</v>
      </c>
      <c r="C306" s="709"/>
      <c r="D306" s="540"/>
      <c r="E306" s="541" t="s">
        <v>1093</v>
      </c>
      <c r="F306" s="607" t="s">
        <v>1064</v>
      </c>
      <c r="G306" s="619" t="n">
        <v>0.24</v>
      </c>
      <c r="H306" s="522" t="s">
        <v>1065</v>
      </c>
      <c r="I306" s="700"/>
      <c r="J306" s="541"/>
      <c r="K306" s="190"/>
      <c r="L306" s="541"/>
      <c r="M306" s="554"/>
      <c r="N306" s="701"/>
      <c r="O306" s="557"/>
      <c r="P306" s="556"/>
      <c r="Q306" s="550" t="n">
        <v>1</v>
      </c>
      <c r="R306" s="558" t="n">
        <f aca="false">SUM(S306,T306,U306,V306)</f>
        <v>0</v>
      </c>
      <c r="S306" s="558"/>
      <c r="T306" s="558"/>
      <c r="U306" s="558"/>
      <c r="V306" s="558"/>
      <c r="AC306" s="303"/>
      <c r="AD306" s="474"/>
    </row>
    <row r="307" customFormat="false" ht="15.75" hidden="true" customHeight="false" outlineLevel="1" collapsed="false">
      <c r="A307" s="605" t="s">
        <v>1129</v>
      </c>
      <c r="B307" s="522" t="n">
        <f aca="false">$W$1</f>
        <v>2026</v>
      </c>
      <c r="C307" s="709"/>
      <c r="D307" s="540"/>
      <c r="E307" s="541" t="s">
        <v>1093</v>
      </c>
      <c r="F307" s="607" t="s">
        <v>1064</v>
      </c>
      <c r="G307" s="619" t="n">
        <v>0.24</v>
      </c>
      <c r="H307" s="522" t="s">
        <v>1065</v>
      </c>
      <c r="I307" s="700"/>
      <c r="J307" s="541"/>
      <c r="K307" s="190"/>
      <c r="L307" s="541"/>
      <c r="M307" s="554"/>
      <c r="N307" s="701"/>
      <c r="O307" s="557"/>
      <c r="P307" s="556"/>
      <c r="Q307" s="550" t="n">
        <v>8</v>
      </c>
      <c r="R307" s="558" t="n">
        <f aca="false">SUM(S307,T307,U307,V307)</f>
        <v>0</v>
      </c>
      <c r="S307" s="558"/>
      <c r="T307" s="558"/>
      <c r="U307" s="558"/>
      <c r="V307" s="558"/>
    </row>
    <row r="308" customFormat="false" ht="15.75" hidden="true" customHeight="false" outlineLevel="0" collapsed="false">
      <c r="A308" s="559" t="s">
        <v>1206</v>
      </c>
      <c r="B308" s="560"/>
      <c r="C308" s="560"/>
      <c r="D308" s="711"/>
      <c r="E308" s="560"/>
      <c r="F308" s="601"/>
      <c r="G308" s="560"/>
      <c r="H308" s="602"/>
      <c r="I308" s="603"/>
      <c r="J308" s="560"/>
      <c r="K308" s="672"/>
      <c r="L308" s="560"/>
      <c r="M308" s="561"/>
      <c r="N308" s="707"/>
      <c r="O308" s="564" t="n">
        <v>244</v>
      </c>
      <c r="P308" s="563" t="n">
        <v>225</v>
      </c>
      <c r="Q308" s="550"/>
      <c r="R308" s="551" t="n">
        <f aca="false">SUM(R309)</f>
        <v>0</v>
      </c>
      <c r="S308" s="551" t="n">
        <f aca="false">SUM(S309)</f>
        <v>0</v>
      </c>
      <c r="T308" s="551" t="n">
        <f aca="false">SUM(T309)</f>
        <v>0</v>
      </c>
      <c r="U308" s="551" t="n">
        <f aca="false">SUM(U309)</f>
        <v>0</v>
      </c>
      <c r="V308" s="551" t="n">
        <f aca="false">SUM(V309)</f>
        <v>0</v>
      </c>
    </row>
    <row r="309" s="673" customFormat="true" ht="15.75" hidden="true" customHeight="false" outlineLevel="1" collapsed="false">
      <c r="A309" s="552"/>
      <c r="B309" s="541"/>
      <c r="C309" s="541"/>
      <c r="D309" s="540"/>
      <c r="E309" s="541" t="s">
        <v>1149</v>
      </c>
      <c r="F309" s="607" t="s">
        <v>1064</v>
      </c>
      <c r="G309" s="540" t="n">
        <v>7500</v>
      </c>
      <c r="H309" s="522" t="s">
        <v>1065</v>
      </c>
      <c r="I309" s="700"/>
      <c r="J309" s="541"/>
      <c r="K309" s="190"/>
      <c r="L309" s="541"/>
      <c r="M309" s="554"/>
      <c r="N309" s="701"/>
      <c r="O309" s="557"/>
      <c r="P309" s="556"/>
      <c r="Q309" s="550"/>
      <c r="R309" s="558" t="n">
        <f aca="false">SUM(S309,T309,U309,V309)</f>
        <v>0</v>
      </c>
      <c r="S309" s="558"/>
      <c r="T309" s="558"/>
      <c r="U309" s="558"/>
      <c r="V309" s="558"/>
      <c r="AC309" s="303"/>
      <c r="AD309" s="474"/>
    </row>
    <row r="310" customFormat="false" ht="15.75" hidden="false" customHeight="false" outlineLevel="0" collapsed="false">
      <c r="A310" s="559" t="s">
        <v>1207</v>
      </c>
      <c r="B310" s="560"/>
      <c r="C310" s="560"/>
      <c r="D310" s="711"/>
      <c r="E310" s="560"/>
      <c r="F310" s="601"/>
      <c r="G310" s="560"/>
      <c r="H310" s="602"/>
      <c r="I310" s="603"/>
      <c r="J310" s="560"/>
      <c r="K310" s="228"/>
      <c r="L310" s="714"/>
      <c r="M310" s="707" t="s">
        <v>1208</v>
      </c>
      <c r="N310" s="707" t="s">
        <v>1209</v>
      </c>
      <c r="O310" s="564" t="n">
        <v>244</v>
      </c>
      <c r="P310" s="563" t="n">
        <v>225</v>
      </c>
      <c r="Q310" s="715"/>
      <c r="R310" s="657" t="n">
        <f aca="false">SUM(R311:R313)</f>
        <v>5152.27</v>
      </c>
      <c r="S310" s="657" t="n">
        <f aca="false">SUM(S311:S313)</f>
        <v>5152.27</v>
      </c>
      <c r="T310" s="657" t="n">
        <f aca="false">SUM(T311:T313)</f>
        <v>0</v>
      </c>
      <c r="U310" s="657" t="n">
        <f aca="false">SUM(U311:U313)</f>
        <v>0</v>
      </c>
      <c r="V310" s="657" t="n">
        <f aca="false">SUM(V311:V313)</f>
        <v>0</v>
      </c>
      <c r="AD310" s="313"/>
      <c r="AE310" s="311"/>
      <c r="AF310" s="314"/>
    </row>
    <row r="311" s="196" customFormat="true" ht="15.75" hidden="false" customHeight="false" outlineLevel="1" collapsed="false">
      <c r="A311" s="605" t="s">
        <v>1115</v>
      </c>
      <c r="B311" s="522" t="n">
        <f aca="false">$W$2</f>
        <v>2025</v>
      </c>
      <c r="C311" s="540"/>
      <c r="D311" s="540"/>
      <c r="E311" s="522" t="s">
        <v>1065</v>
      </c>
      <c r="F311" s="607" t="s">
        <v>1064</v>
      </c>
      <c r="G311" s="606" t="n">
        <v>1.79</v>
      </c>
      <c r="H311" s="704"/>
      <c r="I311" s="541" t="s">
        <v>1210</v>
      </c>
      <c r="J311" s="541"/>
      <c r="K311" s="716" t="n">
        <v>336</v>
      </c>
      <c r="L311" s="541" t="s">
        <v>1211</v>
      </c>
      <c r="M311" s="717"/>
      <c r="N311" s="718"/>
      <c r="O311" s="719"/>
      <c r="P311" s="720"/>
      <c r="Q311" s="550" t="n">
        <v>1</v>
      </c>
      <c r="R311" s="558" t="n">
        <f aca="false">SUM(S311,T311,U311,V311)</f>
        <v>737.44</v>
      </c>
      <c r="S311" s="558" t="n">
        <f aca="false">G311*K311*Q311+136</f>
        <v>737.44</v>
      </c>
      <c r="T311" s="558"/>
      <c r="U311" s="558"/>
      <c r="V311" s="558"/>
      <c r="AB311" s="230"/>
      <c r="AC311" s="303"/>
      <c r="AD311" s="474"/>
    </row>
    <row r="312" customFormat="false" ht="15.75" hidden="false" customHeight="false" outlineLevel="1" collapsed="false">
      <c r="A312" s="605" t="s">
        <v>1212</v>
      </c>
      <c r="B312" s="522" t="n">
        <f aca="false">$W$1</f>
        <v>2026</v>
      </c>
      <c r="C312" s="540"/>
      <c r="D312" s="540"/>
      <c r="E312" s="522" t="s">
        <v>1065</v>
      </c>
      <c r="F312" s="607" t="s">
        <v>1064</v>
      </c>
      <c r="G312" s="606" t="n">
        <v>1.79</v>
      </c>
      <c r="H312" s="704"/>
      <c r="I312" s="541" t="s">
        <v>1210</v>
      </c>
      <c r="J312" s="541"/>
      <c r="K312" s="716" t="n">
        <v>336</v>
      </c>
      <c r="L312" s="541" t="s">
        <v>1211</v>
      </c>
      <c r="M312" s="717"/>
      <c r="N312" s="718"/>
      <c r="O312" s="719"/>
      <c r="P312" s="720"/>
      <c r="Q312" s="550" t="n">
        <v>6</v>
      </c>
      <c r="R312" s="558" t="n">
        <f aca="false">SUM(S312,T312,U312,V312)</f>
        <v>4414.83</v>
      </c>
      <c r="S312" s="558" t="n">
        <f aca="false">(G312*K312+136)*Q312-9.81</f>
        <v>4414.83</v>
      </c>
      <c r="T312" s="558"/>
      <c r="U312" s="558"/>
      <c r="V312" s="558"/>
    </row>
    <row r="313" customFormat="false" ht="15.75" hidden="false" customHeight="false" outlineLevel="1" collapsed="false">
      <c r="A313" s="605" t="s">
        <v>1213</v>
      </c>
      <c r="B313" s="522" t="n">
        <f aca="false">$W$1</f>
        <v>2026</v>
      </c>
      <c r="C313" s="540"/>
      <c r="D313" s="540"/>
      <c r="E313" s="522" t="s">
        <v>1065</v>
      </c>
      <c r="F313" s="607" t="s">
        <v>1064</v>
      </c>
      <c r="G313" s="606" t="n">
        <v>1.79</v>
      </c>
      <c r="H313" s="704"/>
      <c r="I313" s="541" t="s">
        <v>1210</v>
      </c>
      <c r="J313" s="541"/>
      <c r="K313" s="716" t="n">
        <v>336</v>
      </c>
      <c r="L313" s="541" t="s">
        <v>1211</v>
      </c>
      <c r="M313" s="717"/>
      <c r="N313" s="718"/>
      <c r="O313" s="719"/>
      <c r="P313" s="720"/>
      <c r="Q313" s="550"/>
      <c r="R313" s="558" t="n">
        <f aca="false">SUM(S313,T313,U313,V313)</f>
        <v>0</v>
      </c>
      <c r="S313" s="558" t="n">
        <f aca="false">(G313*K313+136)*Q313</f>
        <v>0</v>
      </c>
      <c r="T313" s="558"/>
      <c r="U313" s="558"/>
      <c r="V313" s="558"/>
    </row>
    <row r="314" customFormat="false" ht="15.75" hidden="false" customHeight="false" outlineLevel="0" collapsed="false">
      <c r="A314" s="559" t="s">
        <v>1214</v>
      </c>
      <c r="B314" s="560"/>
      <c r="C314" s="560"/>
      <c r="D314" s="711"/>
      <c r="E314" s="560"/>
      <c r="F314" s="601"/>
      <c r="G314" s="560"/>
      <c r="H314" s="602"/>
      <c r="I314" s="603"/>
      <c r="J314" s="560"/>
      <c r="K314" s="228"/>
      <c r="L314" s="560"/>
      <c r="M314" s="561" t="s">
        <v>1215</v>
      </c>
      <c r="N314" s="707" t="s">
        <v>528</v>
      </c>
      <c r="O314" s="564" t="n">
        <v>244</v>
      </c>
      <c r="P314" s="563" t="n">
        <v>225</v>
      </c>
      <c r="Q314" s="550"/>
      <c r="R314" s="657" t="n">
        <f aca="false">SUM(R315:R317)</f>
        <v>13500</v>
      </c>
      <c r="S314" s="657" t="n">
        <f aca="false">SUM(S315:S317)</f>
        <v>13500</v>
      </c>
      <c r="T314" s="657" t="n">
        <f aca="false">SUM(T315:T317)</f>
        <v>0</v>
      </c>
      <c r="U314" s="657" t="n">
        <f aca="false">SUM(U315:U317)</f>
        <v>0</v>
      </c>
      <c r="V314" s="657" t="n">
        <f aca="false">SUM(V315:V317)</f>
        <v>0</v>
      </c>
      <c r="AD314" s="303"/>
      <c r="AE314" s="206"/>
      <c r="AF314" s="206"/>
    </row>
    <row r="315" s="196" customFormat="true" ht="15.75" hidden="false" customHeight="false" outlineLevel="1" collapsed="false">
      <c r="A315" s="605" t="s">
        <v>1115</v>
      </c>
      <c r="B315" s="522" t="n">
        <f aca="false">$W$2</f>
        <v>2025</v>
      </c>
      <c r="C315" s="709"/>
      <c r="D315" s="540" t="n">
        <v>1500</v>
      </c>
      <c r="E315" s="522" t="s">
        <v>1065</v>
      </c>
      <c r="F315" s="607" t="s">
        <v>1064</v>
      </c>
      <c r="G315" s="540" t="n">
        <v>1</v>
      </c>
      <c r="H315" s="541" t="s">
        <v>1216</v>
      </c>
      <c r="I315" s="700"/>
      <c r="J315" s="541"/>
      <c r="K315" s="190"/>
      <c r="L315" s="541"/>
      <c r="M315" s="554"/>
      <c r="N315" s="701"/>
      <c r="O315" s="557"/>
      <c r="P315" s="556"/>
      <c r="Q315" s="550" t="n">
        <v>1</v>
      </c>
      <c r="R315" s="558" t="n">
        <f aca="false">SUM(S315,T315,U315,V315)</f>
        <v>1500</v>
      </c>
      <c r="S315" s="558" t="n">
        <f aca="false">D315*G315*Q315</f>
        <v>1500</v>
      </c>
      <c r="T315" s="558"/>
      <c r="U315" s="558"/>
      <c r="V315" s="558"/>
      <c r="AC315" s="303"/>
      <c r="AD315" s="474"/>
    </row>
    <row r="316" customFormat="false" ht="15.75" hidden="false" customHeight="false" outlineLevel="1" collapsed="false">
      <c r="A316" s="605" t="s">
        <v>1121</v>
      </c>
      <c r="B316" s="522" t="n">
        <f aca="false">$W$1</f>
        <v>2026</v>
      </c>
      <c r="C316" s="709"/>
      <c r="D316" s="540" t="n">
        <v>1500</v>
      </c>
      <c r="E316" s="522" t="s">
        <v>1065</v>
      </c>
      <c r="F316" s="607" t="s">
        <v>1064</v>
      </c>
      <c r="G316" s="540" t="n">
        <v>1</v>
      </c>
      <c r="H316" s="541" t="s">
        <v>1216</v>
      </c>
      <c r="I316" s="700"/>
      <c r="J316" s="541"/>
      <c r="K316" s="190"/>
      <c r="L316" s="541"/>
      <c r="M316" s="554"/>
      <c r="N316" s="701"/>
      <c r="O316" s="557"/>
      <c r="P316" s="556"/>
      <c r="Q316" s="550" t="n">
        <v>8</v>
      </c>
      <c r="R316" s="558" t="n">
        <f aca="false">SUM(S316,T316,U316,V316)</f>
        <v>12000</v>
      </c>
      <c r="S316" s="558" t="n">
        <f aca="false">D316*G316*Q316</f>
        <v>12000</v>
      </c>
      <c r="T316" s="558"/>
      <c r="U316" s="558"/>
      <c r="V316" s="558"/>
    </row>
    <row r="317" customFormat="false" ht="15.75" hidden="false" customHeight="false" outlineLevel="1" collapsed="false">
      <c r="A317" s="605" t="s">
        <v>1159</v>
      </c>
      <c r="B317" s="522" t="n">
        <f aca="false">$W$1</f>
        <v>2026</v>
      </c>
      <c r="C317" s="709"/>
      <c r="D317" s="540" t="n">
        <v>1500</v>
      </c>
      <c r="E317" s="522" t="s">
        <v>1065</v>
      </c>
      <c r="F317" s="607" t="s">
        <v>1064</v>
      </c>
      <c r="G317" s="540" t="n">
        <v>1</v>
      </c>
      <c r="H317" s="541" t="s">
        <v>1216</v>
      </c>
      <c r="I317" s="700"/>
      <c r="J317" s="541"/>
      <c r="K317" s="190"/>
      <c r="L317" s="541"/>
      <c r="M317" s="554"/>
      <c r="N317" s="701"/>
      <c r="O317" s="557"/>
      <c r="P317" s="556"/>
      <c r="Q317" s="550"/>
      <c r="R317" s="558" t="n">
        <f aca="false">SUM(S317,T317,U317,V317)</f>
        <v>0</v>
      </c>
      <c r="S317" s="558" t="n">
        <f aca="false">D317*G317*Q317</f>
        <v>0</v>
      </c>
      <c r="T317" s="558"/>
      <c r="U317" s="558"/>
      <c r="V317" s="558"/>
    </row>
    <row r="318" customFormat="false" ht="15.75" hidden="false" customHeight="false" outlineLevel="0" collapsed="false">
      <c r="A318" s="559" t="s">
        <v>1217</v>
      </c>
      <c r="B318" s="560"/>
      <c r="C318" s="560"/>
      <c r="D318" s="711"/>
      <c r="E318" s="560"/>
      <c r="F318" s="560"/>
      <c r="G318" s="711"/>
      <c r="H318" s="560"/>
      <c r="I318" s="712"/>
      <c r="J318" s="560"/>
      <c r="K318" s="672"/>
      <c r="L318" s="560"/>
      <c r="M318" s="561"/>
      <c r="N318" s="707" t="s">
        <v>564</v>
      </c>
      <c r="O318" s="564" t="n">
        <v>244</v>
      </c>
      <c r="P318" s="563" t="n">
        <v>225</v>
      </c>
      <c r="Q318" s="550"/>
      <c r="R318" s="551" t="n">
        <f aca="false">SUM(R319,R322,R326)</f>
        <v>65250</v>
      </c>
      <c r="S318" s="551" t="n">
        <f aca="false">SUM(S319,S322,S326)</f>
        <v>65250</v>
      </c>
      <c r="T318" s="551" t="n">
        <f aca="false">SUM(T319,T322,T326)</f>
        <v>0</v>
      </c>
      <c r="U318" s="551" t="n">
        <f aca="false">SUM(U319,U322,U326)</f>
        <v>0</v>
      </c>
      <c r="V318" s="551" t="n">
        <f aca="false">SUM(V319,V322,V326)</f>
        <v>0</v>
      </c>
    </row>
    <row r="319" s="673" customFormat="true" ht="15.75" hidden="false" customHeight="false" outlineLevel="1" collapsed="false">
      <c r="A319" s="721" t="s">
        <v>1218</v>
      </c>
      <c r="B319" s="722"/>
      <c r="C319" s="723"/>
      <c r="D319" s="711"/>
      <c r="E319" s="560"/>
      <c r="F319" s="601"/>
      <c r="G319" s="560"/>
      <c r="H319" s="602"/>
      <c r="I319" s="603"/>
      <c r="J319" s="560"/>
      <c r="K319" s="672"/>
      <c r="L319" s="560"/>
      <c r="M319" s="561"/>
      <c r="N319" s="707"/>
      <c r="O319" s="564" t="n">
        <v>244</v>
      </c>
      <c r="P319" s="563" t="n">
        <v>225</v>
      </c>
      <c r="Q319" s="550"/>
      <c r="R319" s="657" t="n">
        <f aca="false">SUM(R320:R321)</f>
        <v>4644</v>
      </c>
      <c r="S319" s="657" t="n">
        <f aca="false">SUM(S320:S321)</f>
        <v>4644</v>
      </c>
      <c r="T319" s="657" t="n">
        <f aca="false">SUM(T320:T321)</f>
        <v>0</v>
      </c>
      <c r="U319" s="657" t="n">
        <f aca="false">SUM(U320:U321)</f>
        <v>0</v>
      </c>
      <c r="V319" s="657" t="n">
        <f aca="false">SUM(V320:V321)</f>
        <v>0</v>
      </c>
      <c r="AC319" s="672"/>
      <c r="AD319" s="672"/>
    </row>
    <row r="320" s="673" customFormat="true" ht="15.75" hidden="false" customHeight="false" outlineLevel="1" collapsed="false">
      <c r="A320" s="605" t="s">
        <v>1115</v>
      </c>
      <c r="B320" s="522" t="n">
        <f aca="false">$W$2</f>
        <v>2025</v>
      </c>
      <c r="C320" s="724"/>
      <c r="D320" s="540" t="n">
        <v>6</v>
      </c>
      <c r="E320" s="541" t="s">
        <v>1149</v>
      </c>
      <c r="F320" s="607" t="s">
        <v>1064</v>
      </c>
      <c r="G320" s="540" t="n">
        <v>86</v>
      </c>
      <c r="H320" s="522" t="s">
        <v>1065</v>
      </c>
      <c r="I320" s="712"/>
      <c r="J320" s="560"/>
      <c r="K320" s="672"/>
      <c r="L320" s="560"/>
      <c r="M320" s="561"/>
      <c r="N320" s="707"/>
      <c r="O320" s="564"/>
      <c r="P320" s="563"/>
      <c r="Q320" s="550" t="n">
        <v>1</v>
      </c>
      <c r="R320" s="558" t="n">
        <f aca="false">SUM(S320,T320,U320,V320)</f>
        <v>516</v>
      </c>
      <c r="S320" s="558" t="n">
        <f aca="false">D320*G320*Q320</f>
        <v>516</v>
      </c>
      <c r="T320" s="558"/>
      <c r="U320" s="558"/>
      <c r="V320" s="558"/>
      <c r="AC320" s="303"/>
      <c r="AD320" s="474"/>
    </row>
    <row r="321" s="673" customFormat="true" ht="15.75" hidden="false" customHeight="false" outlineLevel="1" collapsed="false">
      <c r="A321" s="605" t="s">
        <v>1129</v>
      </c>
      <c r="B321" s="522" t="n">
        <f aca="false">$W$1</f>
        <v>2026</v>
      </c>
      <c r="C321" s="540"/>
      <c r="D321" s="540" t="n">
        <v>6</v>
      </c>
      <c r="E321" s="541" t="s">
        <v>1149</v>
      </c>
      <c r="F321" s="607" t="s">
        <v>1064</v>
      </c>
      <c r="G321" s="540" t="n">
        <v>86</v>
      </c>
      <c r="H321" s="522" t="s">
        <v>1065</v>
      </c>
      <c r="I321" s="540"/>
      <c r="J321" s="522" t="s">
        <v>1065</v>
      </c>
      <c r="K321" s="540"/>
      <c r="L321" s="522" t="s">
        <v>1065</v>
      </c>
      <c r="M321" s="561"/>
      <c r="N321" s="707"/>
      <c r="O321" s="564"/>
      <c r="P321" s="563"/>
      <c r="Q321" s="550" t="n">
        <v>8</v>
      </c>
      <c r="R321" s="558" t="n">
        <f aca="false">SUM(S321,T321,U321,V321)</f>
        <v>4128</v>
      </c>
      <c r="S321" s="558" t="n">
        <f aca="false">D321*G321*Q321</f>
        <v>4128</v>
      </c>
      <c r="T321" s="558"/>
      <c r="U321" s="558"/>
      <c r="V321" s="558"/>
      <c r="AC321" s="303"/>
      <c r="AD321" s="474"/>
    </row>
    <row r="322" s="673" customFormat="true" ht="15.75" hidden="false" customHeight="false" outlineLevel="1" collapsed="false">
      <c r="A322" s="721" t="s">
        <v>1219</v>
      </c>
      <c r="B322" s="722"/>
      <c r="C322" s="723"/>
      <c r="D322" s="711"/>
      <c r="E322" s="560"/>
      <c r="F322" s="601"/>
      <c r="G322" s="560"/>
      <c r="H322" s="602" t="s">
        <v>1220</v>
      </c>
      <c r="I322" s="603"/>
      <c r="J322" s="560"/>
      <c r="K322" s="672"/>
      <c r="L322" s="560"/>
      <c r="M322" s="561"/>
      <c r="N322" s="707"/>
      <c r="O322" s="564" t="n">
        <v>244</v>
      </c>
      <c r="P322" s="563" t="n">
        <v>225</v>
      </c>
      <c r="Q322" s="550"/>
      <c r="R322" s="657" t="n">
        <f aca="false">SUM(R323:R325)</f>
        <v>27774</v>
      </c>
      <c r="S322" s="657" t="n">
        <f aca="false">SUM(S323:S325)</f>
        <v>27774</v>
      </c>
      <c r="T322" s="657" t="n">
        <f aca="false">SUM(T323:T325)</f>
        <v>0</v>
      </c>
      <c r="U322" s="657" t="n">
        <f aca="false">SUM(U323:U325)</f>
        <v>0</v>
      </c>
      <c r="V322" s="657" t="n">
        <f aca="false">SUM(V323:V325)</f>
        <v>0</v>
      </c>
      <c r="AC322" s="303"/>
      <c r="AD322" s="474"/>
    </row>
    <row r="323" s="673" customFormat="true" ht="15.75" hidden="false" customHeight="false" outlineLevel="1" collapsed="false">
      <c r="A323" s="605" t="s">
        <v>1115</v>
      </c>
      <c r="B323" s="522" t="n">
        <f aca="false">$W$2</f>
        <v>2025</v>
      </c>
      <c r="C323" s="723"/>
      <c r="D323" s="540" t="n">
        <v>5</v>
      </c>
      <c r="E323" s="541" t="s">
        <v>1149</v>
      </c>
      <c r="F323" s="607" t="s">
        <v>1064</v>
      </c>
      <c r="G323" s="540" t="n">
        <v>576</v>
      </c>
      <c r="H323" s="522" t="s">
        <v>1065</v>
      </c>
      <c r="I323" s="540" t="n">
        <v>1</v>
      </c>
      <c r="J323" s="541" t="s">
        <v>1221</v>
      </c>
      <c r="K323" s="540" t="n">
        <v>206</v>
      </c>
      <c r="L323" s="522" t="s">
        <v>1065</v>
      </c>
      <c r="M323" s="561"/>
      <c r="N323" s="707"/>
      <c r="O323" s="564"/>
      <c r="P323" s="563"/>
      <c r="Q323" s="550" t="n">
        <v>1</v>
      </c>
      <c r="R323" s="558" t="n">
        <f aca="false">SUM(S323,T323,U323,V323)</f>
        <v>3086</v>
      </c>
      <c r="S323" s="558" t="n">
        <f aca="false">(D323*G323)+(I323*K323)*Q323</f>
        <v>3086</v>
      </c>
      <c r="T323" s="558"/>
      <c r="U323" s="558"/>
      <c r="V323" s="558"/>
      <c r="AC323" s="303"/>
      <c r="AD323" s="474"/>
    </row>
    <row r="324" s="673" customFormat="true" ht="15.75" hidden="false" customHeight="false" outlineLevel="1" collapsed="false">
      <c r="A324" s="605" t="s">
        <v>1222</v>
      </c>
      <c r="B324" s="522" t="n">
        <f aca="false">$W$1</f>
        <v>2026</v>
      </c>
      <c r="C324" s="723"/>
      <c r="D324" s="540" t="n">
        <v>5</v>
      </c>
      <c r="E324" s="541" t="s">
        <v>1149</v>
      </c>
      <c r="F324" s="607" t="s">
        <v>1064</v>
      </c>
      <c r="G324" s="540" t="n">
        <v>576</v>
      </c>
      <c r="H324" s="522" t="s">
        <v>1065</v>
      </c>
      <c r="I324" s="540" t="n">
        <v>1</v>
      </c>
      <c r="J324" s="541" t="s">
        <v>1221</v>
      </c>
      <c r="K324" s="540" t="n">
        <v>206</v>
      </c>
      <c r="L324" s="522" t="s">
        <v>1065</v>
      </c>
      <c r="M324" s="561"/>
      <c r="N324" s="707"/>
      <c r="O324" s="564"/>
      <c r="P324" s="563"/>
      <c r="Q324" s="550" t="n">
        <v>2</v>
      </c>
      <c r="R324" s="558" t="n">
        <f aca="false">SUM(S324,T324,U324,V324)</f>
        <v>6172</v>
      </c>
      <c r="S324" s="558" t="n">
        <f aca="false">((D324*G324)+(I324*K324))*Q324</f>
        <v>6172</v>
      </c>
      <c r="T324" s="558"/>
      <c r="U324" s="558"/>
      <c r="V324" s="558"/>
      <c r="AC324" s="303"/>
      <c r="AD324" s="474"/>
    </row>
    <row r="325" s="673" customFormat="true" ht="15.75" hidden="false" customHeight="false" outlineLevel="1" collapsed="false">
      <c r="A325" s="605" t="s">
        <v>1223</v>
      </c>
      <c r="B325" s="522" t="n">
        <f aca="false">$W$1</f>
        <v>2026</v>
      </c>
      <c r="C325" s="723"/>
      <c r="D325" s="540" t="n">
        <v>5</v>
      </c>
      <c r="E325" s="541" t="s">
        <v>1149</v>
      </c>
      <c r="F325" s="607" t="s">
        <v>1064</v>
      </c>
      <c r="G325" s="540" t="n">
        <v>576</v>
      </c>
      <c r="H325" s="522" t="s">
        <v>1065</v>
      </c>
      <c r="I325" s="540" t="n">
        <v>1</v>
      </c>
      <c r="J325" s="541" t="s">
        <v>1221</v>
      </c>
      <c r="K325" s="540" t="n">
        <v>206</v>
      </c>
      <c r="L325" s="522" t="s">
        <v>1065</v>
      </c>
      <c r="M325" s="561"/>
      <c r="N325" s="707"/>
      <c r="O325" s="564"/>
      <c r="P325" s="563"/>
      <c r="Q325" s="550" t="n">
        <v>6</v>
      </c>
      <c r="R325" s="558" t="n">
        <f aca="false">SUM(S325,T325,U325,V325)</f>
        <v>18516</v>
      </c>
      <c r="S325" s="558" t="n">
        <f aca="false">((D325*G325)+(I325*K325))*Q325</f>
        <v>18516</v>
      </c>
      <c r="T325" s="558"/>
      <c r="U325" s="558"/>
      <c r="V325" s="558"/>
      <c r="AC325" s="303"/>
      <c r="AD325" s="474"/>
    </row>
    <row r="326" s="673" customFormat="true" ht="15.75" hidden="false" customHeight="false" outlineLevel="1" collapsed="false">
      <c r="A326" s="721" t="s">
        <v>1224</v>
      </c>
      <c r="B326" s="722"/>
      <c r="C326" s="723"/>
      <c r="D326" s="711"/>
      <c r="E326" s="560"/>
      <c r="F326" s="601"/>
      <c r="G326" s="560"/>
      <c r="H326" s="602"/>
      <c r="I326" s="603"/>
      <c r="J326" s="560"/>
      <c r="K326" s="228"/>
      <c r="L326" s="560"/>
      <c r="M326" s="561"/>
      <c r="N326" s="707"/>
      <c r="O326" s="564" t="n">
        <v>244</v>
      </c>
      <c r="P326" s="563" t="n">
        <v>225</v>
      </c>
      <c r="Q326" s="550"/>
      <c r="R326" s="657" t="n">
        <f aca="false">SUM(R327:R328)</f>
        <v>32832</v>
      </c>
      <c r="S326" s="657" t="n">
        <f aca="false">SUM(S327:S328)</f>
        <v>32832</v>
      </c>
      <c r="T326" s="657" t="n">
        <f aca="false">SUM(T327:T328)</f>
        <v>0</v>
      </c>
      <c r="U326" s="657" t="n">
        <f aca="false">SUM(U327:U328)</f>
        <v>0</v>
      </c>
      <c r="V326" s="657" t="n">
        <f aca="false">SUM(V327:V328)</f>
        <v>0</v>
      </c>
      <c r="AC326" s="303"/>
      <c r="AD326" s="474"/>
    </row>
    <row r="327" s="196" customFormat="true" ht="15.75" hidden="false" customHeight="false" outlineLevel="1" collapsed="false">
      <c r="A327" s="605" t="s">
        <v>1115</v>
      </c>
      <c r="B327" s="522" t="n">
        <f aca="false">$W$2</f>
        <v>2025</v>
      </c>
      <c r="C327" s="723"/>
      <c r="D327" s="540" t="n">
        <v>16</v>
      </c>
      <c r="E327" s="541" t="s">
        <v>1149</v>
      </c>
      <c r="F327" s="607" t="s">
        <v>1064</v>
      </c>
      <c r="G327" s="540" t="n">
        <v>228</v>
      </c>
      <c r="H327" s="522" t="s">
        <v>1065</v>
      </c>
      <c r="I327" s="700"/>
      <c r="J327" s="541"/>
      <c r="K327" s="190"/>
      <c r="L327" s="541"/>
      <c r="M327" s="554"/>
      <c r="N327" s="701"/>
      <c r="O327" s="557"/>
      <c r="P327" s="556"/>
      <c r="Q327" s="550" t="n">
        <v>1</v>
      </c>
      <c r="R327" s="558" t="n">
        <f aca="false">SUM(S327,T327,U327,V327)</f>
        <v>3648</v>
      </c>
      <c r="S327" s="558" t="n">
        <f aca="false">D327*G327*Q327</f>
        <v>3648</v>
      </c>
      <c r="T327" s="558"/>
      <c r="U327" s="558"/>
      <c r="V327" s="558"/>
      <c r="AC327" s="303"/>
      <c r="AD327" s="474"/>
    </row>
    <row r="328" customFormat="false" ht="15.75" hidden="false" customHeight="false" outlineLevel="1" collapsed="false">
      <c r="A328" s="605" t="s">
        <v>1129</v>
      </c>
      <c r="B328" s="522" t="n">
        <f aca="false">$W$1</f>
        <v>2026</v>
      </c>
      <c r="C328" s="723"/>
      <c r="D328" s="540" t="n">
        <v>16</v>
      </c>
      <c r="E328" s="541" t="s">
        <v>1149</v>
      </c>
      <c r="F328" s="607" t="s">
        <v>1064</v>
      </c>
      <c r="G328" s="540" t="n">
        <v>228</v>
      </c>
      <c r="H328" s="522" t="s">
        <v>1065</v>
      </c>
      <c r="I328" s="700"/>
      <c r="J328" s="541"/>
      <c r="K328" s="190"/>
      <c r="L328" s="541"/>
      <c r="M328" s="554"/>
      <c r="N328" s="701"/>
      <c r="O328" s="557"/>
      <c r="P328" s="556"/>
      <c r="Q328" s="550" t="n">
        <v>8</v>
      </c>
      <c r="R328" s="558" t="n">
        <f aca="false">SUM(S328,T328,U328,V328)</f>
        <v>29184</v>
      </c>
      <c r="S328" s="558" t="n">
        <f aca="false">D328*G328*Q328</f>
        <v>29184</v>
      </c>
      <c r="T328" s="558"/>
      <c r="U328" s="558"/>
      <c r="V328" s="558"/>
    </row>
    <row r="329" customFormat="false" ht="15.75" hidden="true" customHeight="false" outlineLevel="0" collapsed="false">
      <c r="A329" s="559" t="s">
        <v>1225</v>
      </c>
      <c r="B329" s="560"/>
      <c r="C329" s="560"/>
      <c r="D329" s="711"/>
      <c r="E329" s="560"/>
      <c r="F329" s="601"/>
      <c r="G329" s="560"/>
      <c r="H329" s="602"/>
      <c r="I329" s="603"/>
      <c r="J329" s="560"/>
      <c r="K329" s="672"/>
      <c r="L329" s="560"/>
      <c r="M329" s="561"/>
      <c r="N329" s="707" t="s">
        <v>528</v>
      </c>
      <c r="O329" s="564" t="n">
        <v>244</v>
      </c>
      <c r="P329" s="563" t="n">
        <v>225</v>
      </c>
      <c r="Q329" s="550"/>
      <c r="R329" s="551" t="n">
        <f aca="false">SUM(R330)</f>
        <v>0</v>
      </c>
      <c r="S329" s="551" t="n">
        <f aca="false">SUM(S330)</f>
        <v>0</v>
      </c>
      <c r="T329" s="551" t="n">
        <f aca="false">SUM(T330)</f>
        <v>0</v>
      </c>
      <c r="U329" s="551" t="n">
        <f aca="false">SUM(U330)</f>
        <v>0</v>
      </c>
      <c r="V329" s="551" t="n">
        <f aca="false">SUM(V330)</f>
        <v>0</v>
      </c>
    </row>
    <row r="330" s="673" customFormat="true" ht="15.75" hidden="true" customHeight="false" outlineLevel="1" collapsed="false">
      <c r="A330" s="552"/>
      <c r="B330" s="541"/>
      <c r="C330" s="541"/>
      <c r="D330" s="540"/>
      <c r="E330" s="541" t="s">
        <v>1149</v>
      </c>
      <c r="F330" s="607" t="s">
        <v>1064</v>
      </c>
      <c r="G330" s="540" t="n">
        <v>600</v>
      </c>
      <c r="H330" s="522" t="s">
        <v>1065</v>
      </c>
      <c r="I330" s="700"/>
      <c r="J330" s="541"/>
      <c r="K330" s="190"/>
      <c r="L330" s="541"/>
      <c r="M330" s="554"/>
      <c r="N330" s="701"/>
      <c r="O330" s="557"/>
      <c r="P330" s="556"/>
      <c r="Q330" s="550"/>
      <c r="R330" s="558" t="n">
        <f aca="false">SUM(S330,T330,U330,V330)</f>
        <v>0</v>
      </c>
      <c r="S330" s="558"/>
      <c r="T330" s="558"/>
      <c r="U330" s="558"/>
      <c r="V330" s="558"/>
      <c r="AC330" s="303"/>
      <c r="AD330" s="474"/>
    </row>
    <row r="331" customFormat="false" ht="15.75" hidden="true" customHeight="false" outlineLevel="0" collapsed="false">
      <c r="A331" s="559" t="s">
        <v>1226</v>
      </c>
      <c r="B331" s="560"/>
      <c r="C331" s="560"/>
      <c r="D331" s="711"/>
      <c r="E331" s="560"/>
      <c r="F331" s="601"/>
      <c r="G331" s="560"/>
      <c r="H331" s="602"/>
      <c r="I331" s="603"/>
      <c r="J331" s="560"/>
      <c r="K331" s="228"/>
      <c r="L331" s="560"/>
      <c r="M331" s="561"/>
      <c r="N331" s="707" t="s">
        <v>528</v>
      </c>
      <c r="O331" s="564" t="n">
        <v>244</v>
      </c>
      <c r="P331" s="563" t="n">
        <v>225</v>
      </c>
      <c r="Q331" s="550"/>
      <c r="R331" s="551" t="n">
        <f aca="false">SUM(R332)</f>
        <v>0</v>
      </c>
      <c r="S331" s="551" t="n">
        <f aca="false">SUM(S332)</f>
        <v>0</v>
      </c>
      <c r="T331" s="551" t="n">
        <f aca="false">SUM(T332)</f>
        <v>0</v>
      </c>
      <c r="U331" s="551" t="n">
        <f aca="false">SUM(U332)</f>
        <v>0</v>
      </c>
      <c r="V331" s="551" t="n">
        <f aca="false">SUM(V332)</f>
        <v>0</v>
      </c>
    </row>
    <row r="332" s="196" customFormat="true" ht="15.75" hidden="true" customHeight="false" outlineLevel="1" collapsed="false">
      <c r="A332" s="552" t="s">
        <v>1227</v>
      </c>
      <c r="B332" s="541"/>
      <c r="C332" s="541"/>
      <c r="D332" s="540"/>
      <c r="E332" s="541" t="s">
        <v>1149</v>
      </c>
      <c r="F332" s="607" t="s">
        <v>1064</v>
      </c>
      <c r="G332" s="540" t="n">
        <v>822</v>
      </c>
      <c r="H332" s="522" t="s">
        <v>1065</v>
      </c>
      <c r="I332" s="700"/>
      <c r="J332" s="541"/>
      <c r="K332" s="190"/>
      <c r="L332" s="541"/>
      <c r="M332" s="554"/>
      <c r="N332" s="701"/>
      <c r="O332" s="557"/>
      <c r="P332" s="556"/>
      <c r="Q332" s="550"/>
      <c r="R332" s="558" t="n">
        <f aca="false">SUM(S332,T332,U332,V332)</f>
        <v>0</v>
      </c>
      <c r="S332" s="558"/>
      <c r="T332" s="558"/>
      <c r="U332" s="558"/>
      <c r="V332" s="558"/>
      <c r="AC332" s="303"/>
      <c r="AD332" s="474"/>
    </row>
    <row r="333" customFormat="false" ht="15.75" hidden="true" customHeight="false" outlineLevel="0" collapsed="false">
      <c r="A333" s="559" t="s">
        <v>1228</v>
      </c>
      <c r="B333" s="560"/>
      <c r="C333" s="560"/>
      <c r="D333" s="711"/>
      <c r="E333" s="560"/>
      <c r="F333" s="601"/>
      <c r="G333" s="560"/>
      <c r="H333" s="602"/>
      <c r="I333" s="603"/>
      <c r="J333" s="560"/>
      <c r="K333" s="228"/>
      <c r="L333" s="560"/>
      <c r="M333" s="561"/>
      <c r="N333" s="707" t="s">
        <v>528</v>
      </c>
      <c r="O333" s="564" t="n">
        <v>244</v>
      </c>
      <c r="P333" s="563" t="n">
        <v>225</v>
      </c>
      <c r="Q333" s="550"/>
      <c r="R333" s="551" t="n">
        <f aca="false">SUM(R334)</f>
        <v>0</v>
      </c>
      <c r="S333" s="551" t="n">
        <f aca="false">SUM(S334)</f>
        <v>0</v>
      </c>
      <c r="T333" s="551" t="n">
        <f aca="false">SUM(T334)</f>
        <v>0</v>
      </c>
      <c r="U333" s="551" t="n">
        <f aca="false">SUM(U334)</f>
        <v>0</v>
      </c>
      <c r="V333" s="551" t="n">
        <f aca="false">SUM(V334)</f>
        <v>0</v>
      </c>
    </row>
    <row r="334" s="196" customFormat="true" ht="15.75" hidden="true" customHeight="false" outlineLevel="1" collapsed="false">
      <c r="A334" s="552" t="s">
        <v>1227</v>
      </c>
      <c r="B334" s="541"/>
      <c r="C334" s="541"/>
      <c r="D334" s="540"/>
      <c r="E334" s="541" t="s">
        <v>1149</v>
      </c>
      <c r="F334" s="607" t="s">
        <v>1064</v>
      </c>
      <c r="G334" s="540" t="n">
        <f aca="false">5544/2</f>
        <v>2772</v>
      </c>
      <c r="H334" s="522" t="s">
        <v>1065</v>
      </c>
      <c r="I334" s="700"/>
      <c r="J334" s="541"/>
      <c r="K334" s="190"/>
      <c r="L334" s="541"/>
      <c r="M334" s="554"/>
      <c r="N334" s="701"/>
      <c r="O334" s="557"/>
      <c r="P334" s="556"/>
      <c r="Q334" s="550"/>
      <c r="R334" s="558" t="n">
        <f aca="false">SUM(S334,T334,U334,V334)</f>
        <v>0</v>
      </c>
      <c r="S334" s="558"/>
      <c r="T334" s="558"/>
      <c r="U334" s="558"/>
      <c r="V334" s="558"/>
      <c r="AC334" s="303"/>
      <c r="AD334" s="474"/>
    </row>
    <row r="335" customFormat="false" ht="15.75" hidden="true" customHeight="false" outlineLevel="0" collapsed="false">
      <c r="A335" s="559" t="s">
        <v>1229</v>
      </c>
      <c r="B335" s="560"/>
      <c r="C335" s="560"/>
      <c r="D335" s="711"/>
      <c r="E335" s="560"/>
      <c r="F335" s="601"/>
      <c r="G335" s="560"/>
      <c r="H335" s="602"/>
      <c r="I335" s="603"/>
      <c r="J335" s="560"/>
      <c r="K335" s="672"/>
      <c r="L335" s="560"/>
      <c r="M335" s="561"/>
      <c r="N335" s="707" t="s">
        <v>528</v>
      </c>
      <c r="O335" s="564" t="n">
        <v>244</v>
      </c>
      <c r="P335" s="563" t="n">
        <v>225</v>
      </c>
      <c r="Q335" s="550"/>
      <c r="R335" s="551" t="n">
        <f aca="false">SUM(R336:R340)</f>
        <v>0</v>
      </c>
      <c r="S335" s="551" t="n">
        <f aca="false">SUM(S336:S340)</f>
        <v>0</v>
      </c>
      <c r="T335" s="551" t="n">
        <f aca="false">SUM(T336:T340)</f>
        <v>0</v>
      </c>
      <c r="U335" s="551" t="n">
        <f aca="false">SUM(U336:U340)</f>
        <v>0</v>
      </c>
      <c r="V335" s="551" t="n">
        <f aca="false">SUM(V336:V340)</f>
        <v>0</v>
      </c>
    </row>
    <row r="336" s="673" customFormat="true" ht="15.75" hidden="true" customHeight="false" outlineLevel="1" collapsed="false">
      <c r="A336" s="552"/>
      <c r="B336" s="541"/>
      <c r="C336" s="541"/>
      <c r="D336" s="540"/>
      <c r="E336" s="541" t="s">
        <v>1149</v>
      </c>
      <c r="F336" s="607" t="s">
        <v>1064</v>
      </c>
      <c r="G336" s="540"/>
      <c r="H336" s="522" t="s">
        <v>1065</v>
      </c>
      <c r="I336" s="700"/>
      <c r="J336" s="541"/>
      <c r="K336" s="190"/>
      <c r="L336" s="541"/>
      <c r="M336" s="554"/>
      <c r="N336" s="701"/>
      <c r="O336" s="557"/>
      <c r="P336" s="556"/>
      <c r="Q336" s="550"/>
      <c r="R336" s="558" t="n">
        <f aca="false">SUM(S336,T336,U336,V336)</f>
        <v>0</v>
      </c>
      <c r="S336" s="558"/>
      <c r="T336" s="558"/>
      <c r="U336" s="558"/>
      <c r="V336" s="558"/>
      <c r="AC336" s="303"/>
      <c r="AD336" s="474"/>
    </row>
    <row r="337" customFormat="false" ht="15.75" hidden="true" customHeight="false" outlineLevel="1" collapsed="false">
      <c r="A337" s="552"/>
      <c r="B337" s="541"/>
      <c r="C337" s="541"/>
      <c r="D337" s="540"/>
      <c r="E337" s="541" t="s">
        <v>1149</v>
      </c>
      <c r="F337" s="607" t="s">
        <v>1064</v>
      </c>
      <c r="G337" s="540"/>
      <c r="H337" s="522" t="s">
        <v>1065</v>
      </c>
      <c r="I337" s="700"/>
      <c r="J337" s="541"/>
      <c r="K337" s="190"/>
      <c r="L337" s="541"/>
      <c r="M337" s="554"/>
      <c r="N337" s="701"/>
      <c r="O337" s="557"/>
      <c r="P337" s="556"/>
      <c r="Q337" s="550"/>
      <c r="R337" s="558" t="n">
        <f aca="false">SUM(S337,T337,U337,V337)</f>
        <v>0</v>
      </c>
      <c r="S337" s="558"/>
      <c r="T337" s="558"/>
      <c r="U337" s="558"/>
      <c r="V337" s="558"/>
    </row>
    <row r="338" customFormat="false" ht="15.75" hidden="true" customHeight="false" outlineLevel="1" collapsed="false">
      <c r="A338" s="552"/>
      <c r="B338" s="541"/>
      <c r="C338" s="541"/>
      <c r="D338" s="540"/>
      <c r="E338" s="541" t="s">
        <v>1149</v>
      </c>
      <c r="F338" s="607" t="s">
        <v>1064</v>
      </c>
      <c r="G338" s="540"/>
      <c r="H338" s="522" t="s">
        <v>1065</v>
      </c>
      <c r="I338" s="700"/>
      <c r="J338" s="541"/>
      <c r="K338" s="190"/>
      <c r="L338" s="541"/>
      <c r="M338" s="554"/>
      <c r="N338" s="701"/>
      <c r="O338" s="557"/>
      <c r="P338" s="556"/>
      <c r="Q338" s="550"/>
      <c r="R338" s="558" t="n">
        <f aca="false">SUM(S338,T338,U338,V338)</f>
        <v>0</v>
      </c>
      <c r="S338" s="558"/>
      <c r="T338" s="558"/>
      <c r="U338" s="558"/>
      <c r="V338" s="558"/>
    </row>
    <row r="339" customFormat="false" ht="15.75" hidden="true" customHeight="false" outlineLevel="1" collapsed="false">
      <c r="A339" s="552"/>
      <c r="B339" s="541"/>
      <c r="C339" s="541"/>
      <c r="D339" s="540"/>
      <c r="E339" s="541" t="s">
        <v>1149</v>
      </c>
      <c r="F339" s="607" t="s">
        <v>1064</v>
      </c>
      <c r="G339" s="540"/>
      <c r="H339" s="522" t="s">
        <v>1065</v>
      </c>
      <c r="I339" s="700"/>
      <c r="J339" s="541"/>
      <c r="K339" s="190"/>
      <c r="L339" s="541"/>
      <c r="M339" s="554"/>
      <c r="N339" s="701"/>
      <c r="O339" s="557"/>
      <c r="P339" s="556"/>
      <c r="Q339" s="550"/>
      <c r="R339" s="558" t="n">
        <f aca="false">SUM(S339,T339,U339,V339)</f>
        <v>0</v>
      </c>
      <c r="S339" s="558"/>
      <c r="T339" s="558"/>
      <c r="U339" s="558"/>
      <c r="V339" s="558"/>
    </row>
    <row r="340" customFormat="false" ht="15.75" hidden="true" customHeight="false" outlineLevel="1" collapsed="false">
      <c r="A340" s="552"/>
      <c r="B340" s="541"/>
      <c r="C340" s="541"/>
      <c r="D340" s="540"/>
      <c r="E340" s="541" t="s">
        <v>1149</v>
      </c>
      <c r="F340" s="607" t="s">
        <v>1064</v>
      </c>
      <c r="G340" s="540"/>
      <c r="H340" s="522" t="s">
        <v>1065</v>
      </c>
      <c r="I340" s="700"/>
      <c r="J340" s="541"/>
      <c r="K340" s="190"/>
      <c r="L340" s="541"/>
      <c r="M340" s="554"/>
      <c r="N340" s="701"/>
      <c r="O340" s="557"/>
      <c r="P340" s="556"/>
      <c r="Q340" s="550"/>
      <c r="R340" s="558" t="n">
        <f aca="false">SUM(S340,T340,U340,V340)</f>
        <v>0</v>
      </c>
      <c r="S340" s="558"/>
      <c r="T340" s="558"/>
      <c r="U340" s="558"/>
      <c r="V340" s="558"/>
    </row>
    <row r="341" customFormat="false" ht="15.75" hidden="true" customHeight="false" outlineLevel="0" collapsed="false">
      <c r="A341" s="559" t="s">
        <v>1230</v>
      </c>
      <c r="B341" s="560"/>
      <c r="C341" s="560"/>
      <c r="D341" s="711"/>
      <c r="E341" s="560"/>
      <c r="F341" s="601"/>
      <c r="G341" s="560"/>
      <c r="H341" s="602"/>
      <c r="I341" s="603"/>
      <c r="J341" s="560"/>
      <c r="K341" s="672"/>
      <c r="L341" s="560"/>
      <c r="M341" s="561" t="s">
        <v>560</v>
      </c>
      <c r="N341" s="707" t="s">
        <v>528</v>
      </c>
      <c r="O341" s="564" t="n">
        <v>244</v>
      </c>
      <c r="P341" s="563" t="n">
        <v>225</v>
      </c>
      <c r="Q341" s="550"/>
      <c r="R341" s="551" t="n">
        <f aca="false">SUM(R342)</f>
        <v>0</v>
      </c>
      <c r="S341" s="551" t="n">
        <f aca="false">SUM(S342)</f>
        <v>0</v>
      </c>
      <c r="T341" s="551" t="n">
        <f aca="false">SUM(T342)</f>
        <v>0</v>
      </c>
      <c r="U341" s="551" t="n">
        <f aca="false">SUM(U342)</f>
        <v>0</v>
      </c>
      <c r="V341" s="551" t="n">
        <f aca="false">SUM(V342)</f>
        <v>0</v>
      </c>
    </row>
    <row r="342" s="673" customFormat="true" ht="15.75" hidden="true" customHeight="false" outlineLevel="1" collapsed="false">
      <c r="A342" s="552"/>
      <c r="B342" s="541"/>
      <c r="C342" s="541"/>
      <c r="D342" s="540"/>
      <c r="E342" s="541" t="s">
        <v>1149</v>
      </c>
      <c r="F342" s="607" t="s">
        <v>1064</v>
      </c>
      <c r="G342" s="540" t="n">
        <f aca="false">137.16*1.2</f>
        <v>164.592</v>
      </c>
      <c r="H342" s="522" t="s">
        <v>1065</v>
      </c>
      <c r="I342" s="700"/>
      <c r="J342" s="541"/>
      <c r="K342" s="190"/>
      <c r="L342" s="541"/>
      <c r="M342" s="554"/>
      <c r="N342" s="701"/>
      <c r="O342" s="557"/>
      <c r="P342" s="556"/>
      <c r="Q342" s="550"/>
      <c r="R342" s="558" t="n">
        <f aca="false">SUM(S342,T342,U342,V342)</f>
        <v>0</v>
      </c>
      <c r="S342" s="558"/>
      <c r="T342" s="558"/>
      <c r="U342" s="558"/>
      <c r="V342" s="558"/>
      <c r="AC342" s="303"/>
      <c r="AD342" s="474"/>
    </row>
    <row r="343" customFormat="false" ht="15.75" hidden="true" customHeight="false" outlineLevel="0" collapsed="false">
      <c r="A343" s="559" t="s">
        <v>1231</v>
      </c>
      <c r="B343" s="560"/>
      <c r="C343" s="560"/>
      <c r="D343" s="711"/>
      <c r="E343" s="560"/>
      <c r="F343" s="601"/>
      <c r="G343" s="560"/>
      <c r="H343" s="602"/>
      <c r="I343" s="603"/>
      <c r="J343" s="560"/>
      <c r="K343" s="672"/>
      <c r="L343" s="560"/>
      <c r="M343" s="561"/>
      <c r="N343" s="707" t="s">
        <v>528</v>
      </c>
      <c r="O343" s="564" t="n">
        <v>244</v>
      </c>
      <c r="P343" s="563" t="n">
        <v>225</v>
      </c>
      <c r="Q343" s="550"/>
      <c r="R343" s="551" t="n">
        <f aca="false">SUM(R344)</f>
        <v>0</v>
      </c>
      <c r="S343" s="551" t="n">
        <f aca="false">SUM(S344)</f>
        <v>0</v>
      </c>
      <c r="T343" s="551" t="n">
        <f aca="false">SUM(T344)</f>
        <v>0</v>
      </c>
      <c r="U343" s="551" t="n">
        <f aca="false">SUM(U344)</f>
        <v>0</v>
      </c>
      <c r="V343" s="551" t="n">
        <f aca="false">SUM(V344)</f>
        <v>0</v>
      </c>
    </row>
    <row r="344" s="673" customFormat="true" ht="15.75" hidden="true" customHeight="false" outlineLevel="1" collapsed="false">
      <c r="A344" s="552"/>
      <c r="B344" s="541"/>
      <c r="C344" s="541"/>
      <c r="D344" s="540"/>
      <c r="E344" s="541" t="s">
        <v>1149</v>
      </c>
      <c r="F344" s="607" t="s">
        <v>1064</v>
      </c>
      <c r="G344" s="540" t="n">
        <v>450</v>
      </c>
      <c r="H344" s="522" t="s">
        <v>1118</v>
      </c>
      <c r="I344" s="709"/>
      <c r="J344" s="541" t="s">
        <v>1232</v>
      </c>
      <c r="K344" s="608"/>
      <c r="L344" s="522" t="s">
        <v>1065</v>
      </c>
      <c r="M344" s="538"/>
      <c r="N344" s="610"/>
      <c r="O344" s="611"/>
      <c r="P344" s="612"/>
      <c r="Q344" s="613"/>
      <c r="R344" s="558" t="n">
        <f aca="false">SUM(S344,T344,U344,V344)</f>
        <v>0</v>
      </c>
      <c r="S344" s="558"/>
      <c r="T344" s="558"/>
      <c r="U344" s="558"/>
      <c r="V344" s="558"/>
      <c r="AC344" s="303"/>
      <c r="AD344" s="474"/>
    </row>
    <row r="345" customFormat="false" ht="15.75" hidden="true" customHeight="false" outlineLevel="0" collapsed="false">
      <c r="A345" s="559" t="s">
        <v>1233</v>
      </c>
      <c r="B345" s="560"/>
      <c r="C345" s="560"/>
      <c r="D345" s="711"/>
      <c r="E345" s="560"/>
      <c r="F345" s="601"/>
      <c r="G345" s="560"/>
      <c r="H345" s="602"/>
      <c r="I345" s="603"/>
      <c r="J345" s="560"/>
      <c r="K345" s="672"/>
      <c r="L345" s="560"/>
      <c r="M345" s="561"/>
      <c r="N345" s="707" t="s">
        <v>528</v>
      </c>
      <c r="O345" s="564" t="n">
        <v>244</v>
      </c>
      <c r="P345" s="563" t="n">
        <v>225</v>
      </c>
      <c r="Q345" s="550"/>
      <c r="R345" s="551" t="n">
        <f aca="false">SUM(R346)</f>
        <v>0</v>
      </c>
      <c r="S345" s="551" t="n">
        <f aca="false">SUM(S346)</f>
        <v>0</v>
      </c>
      <c r="T345" s="551" t="n">
        <f aca="false">SUM(T346)</f>
        <v>0</v>
      </c>
      <c r="U345" s="551" t="n">
        <f aca="false">SUM(U346)</f>
        <v>0</v>
      </c>
      <c r="V345" s="551" t="n">
        <f aca="false">SUM(V346)</f>
        <v>0</v>
      </c>
    </row>
    <row r="346" s="673" customFormat="true" ht="15.75" hidden="true" customHeight="false" outlineLevel="1" collapsed="false">
      <c r="A346" s="552"/>
      <c r="B346" s="541"/>
      <c r="C346" s="541"/>
      <c r="D346" s="540"/>
      <c r="E346" s="541" t="s">
        <v>1149</v>
      </c>
      <c r="F346" s="607" t="s">
        <v>1064</v>
      </c>
      <c r="G346" s="540"/>
      <c r="H346" s="522" t="s">
        <v>1065</v>
      </c>
      <c r="I346" s="540"/>
      <c r="J346" s="522" t="s">
        <v>1065</v>
      </c>
      <c r="K346" s="190"/>
      <c r="L346" s="541"/>
      <c r="M346" s="554"/>
      <c r="N346" s="701"/>
      <c r="O346" s="557"/>
      <c r="P346" s="556"/>
      <c r="Q346" s="550"/>
      <c r="R346" s="558" t="n">
        <f aca="false">SUM(S346,T346,U346,V346)</f>
        <v>0</v>
      </c>
      <c r="S346" s="558"/>
      <c r="T346" s="558"/>
      <c r="U346" s="558"/>
      <c r="V346" s="558"/>
      <c r="AC346" s="303"/>
      <c r="AD346" s="474"/>
    </row>
    <row r="347" customFormat="false" ht="15.75" hidden="true" customHeight="false" outlineLevel="0" collapsed="false">
      <c r="A347" s="559" t="s">
        <v>1234</v>
      </c>
      <c r="B347" s="560"/>
      <c r="C347" s="560"/>
      <c r="D347" s="711"/>
      <c r="E347" s="560"/>
      <c r="F347" s="601"/>
      <c r="G347" s="560"/>
      <c r="H347" s="602"/>
      <c r="I347" s="603"/>
      <c r="J347" s="560"/>
      <c r="K347" s="672"/>
      <c r="L347" s="560"/>
      <c r="M347" s="561"/>
      <c r="N347" s="707" t="s">
        <v>528</v>
      </c>
      <c r="O347" s="564" t="n">
        <v>244</v>
      </c>
      <c r="P347" s="563" t="n">
        <v>225</v>
      </c>
      <c r="Q347" s="550"/>
      <c r="R347" s="551" t="n">
        <f aca="false">SUM(R348)</f>
        <v>0</v>
      </c>
      <c r="S347" s="551" t="n">
        <f aca="false">SUM(S348)</f>
        <v>0</v>
      </c>
      <c r="T347" s="551" t="n">
        <f aca="false">SUM(T348)</f>
        <v>0</v>
      </c>
      <c r="U347" s="551" t="n">
        <f aca="false">SUM(U348)</f>
        <v>0</v>
      </c>
      <c r="V347" s="551" t="n">
        <f aca="false">SUM(V348)</f>
        <v>0</v>
      </c>
    </row>
    <row r="348" s="673" customFormat="true" ht="15.75" hidden="true" customHeight="false" outlineLevel="1" collapsed="false">
      <c r="A348" s="552"/>
      <c r="B348" s="541"/>
      <c r="C348" s="541"/>
      <c r="D348" s="540"/>
      <c r="E348" s="541" t="s">
        <v>1149</v>
      </c>
      <c r="F348" s="607" t="s">
        <v>1064</v>
      </c>
      <c r="G348" s="540" t="n">
        <v>500</v>
      </c>
      <c r="H348" s="522" t="s">
        <v>1065</v>
      </c>
      <c r="I348" s="700"/>
      <c r="J348" s="541"/>
      <c r="K348" s="190"/>
      <c r="L348" s="541"/>
      <c r="M348" s="554"/>
      <c r="N348" s="701"/>
      <c r="O348" s="557"/>
      <c r="P348" s="556"/>
      <c r="Q348" s="550"/>
      <c r="R348" s="558" t="n">
        <f aca="false">SUM(S348,T348,U348,V348)</f>
        <v>0</v>
      </c>
      <c r="S348" s="558"/>
      <c r="T348" s="558"/>
      <c r="U348" s="558"/>
      <c r="V348" s="558"/>
      <c r="AC348" s="303"/>
      <c r="AD348" s="474"/>
    </row>
    <row r="349" customFormat="false" ht="15.75" hidden="true" customHeight="false" outlineLevel="0" collapsed="false">
      <c r="A349" s="559" t="s">
        <v>1235</v>
      </c>
      <c r="B349" s="560"/>
      <c r="C349" s="560"/>
      <c r="D349" s="711"/>
      <c r="E349" s="560"/>
      <c r="F349" s="601"/>
      <c r="G349" s="560"/>
      <c r="H349" s="602"/>
      <c r="I349" s="603"/>
      <c r="J349" s="560"/>
      <c r="K349" s="672"/>
      <c r="L349" s="560"/>
      <c r="M349" s="561"/>
      <c r="N349" s="707" t="s">
        <v>528</v>
      </c>
      <c r="O349" s="564" t="n">
        <v>244</v>
      </c>
      <c r="P349" s="563" t="n">
        <v>225</v>
      </c>
      <c r="Q349" s="550"/>
      <c r="R349" s="551" t="n">
        <f aca="false">SUM(R350:R358)</f>
        <v>0</v>
      </c>
      <c r="S349" s="551" t="n">
        <f aca="false">SUM(S350:S358)</f>
        <v>0</v>
      </c>
      <c r="T349" s="551" t="n">
        <f aca="false">SUM(T350:T358)</f>
        <v>0</v>
      </c>
      <c r="U349" s="551" t="n">
        <f aca="false">SUM(U350:U358)</f>
        <v>0</v>
      </c>
      <c r="V349" s="551" t="n">
        <f aca="false">SUM(V350:V358)</f>
        <v>0</v>
      </c>
    </row>
    <row r="350" s="673" customFormat="true" ht="15.75" hidden="true" customHeight="false" outlineLevel="1" collapsed="false">
      <c r="A350" s="552"/>
      <c r="B350" s="541"/>
      <c r="C350" s="584" t="s">
        <v>1236</v>
      </c>
      <c r="D350" s="540"/>
      <c r="E350" s="541" t="s">
        <v>1149</v>
      </c>
      <c r="F350" s="607" t="s">
        <v>1064</v>
      </c>
      <c r="G350" s="540" t="n">
        <v>340</v>
      </c>
      <c r="H350" s="522" t="s">
        <v>1065</v>
      </c>
      <c r="I350" s="700"/>
      <c r="J350" s="541"/>
      <c r="K350" s="190"/>
      <c r="L350" s="541"/>
      <c r="M350" s="554"/>
      <c r="N350" s="701"/>
      <c r="O350" s="557"/>
      <c r="P350" s="556"/>
      <c r="Q350" s="550"/>
      <c r="R350" s="558" t="n">
        <f aca="false">SUM(S350,T350,U350,V350)</f>
        <v>0</v>
      </c>
      <c r="S350" s="558"/>
      <c r="T350" s="558"/>
      <c r="U350" s="558"/>
      <c r="V350" s="558"/>
      <c r="AC350" s="303"/>
      <c r="AD350" s="474"/>
    </row>
    <row r="351" s="673" customFormat="true" ht="15.75" hidden="true" customHeight="false" outlineLevel="1" collapsed="false">
      <c r="A351" s="552"/>
      <c r="B351" s="541"/>
      <c r="C351" s="584" t="s">
        <v>1237</v>
      </c>
      <c r="D351" s="540"/>
      <c r="E351" s="541" t="s">
        <v>1149</v>
      </c>
      <c r="F351" s="607" t="s">
        <v>1064</v>
      </c>
      <c r="G351" s="540" t="n">
        <v>340</v>
      </c>
      <c r="H351" s="522" t="s">
        <v>1065</v>
      </c>
      <c r="I351" s="700"/>
      <c r="J351" s="541"/>
      <c r="K351" s="190"/>
      <c r="L351" s="541"/>
      <c r="M351" s="554"/>
      <c r="N351" s="701"/>
      <c r="O351" s="557"/>
      <c r="P351" s="556"/>
      <c r="Q351" s="550"/>
      <c r="R351" s="558" t="n">
        <f aca="false">SUM(S351,T351,U351,V351)</f>
        <v>0</v>
      </c>
      <c r="S351" s="558"/>
      <c r="T351" s="558"/>
      <c r="U351" s="558"/>
      <c r="V351" s="558"/>
      <c r="AC351" s="303"/>
      <c r="AD351" s="474"/>
    </row>
    <row r="352" s="673" customFormat="true" ht="15.75" hidden="true" customHeight="false" outlineLevel="1" collapsed="false">
      <c r="A352" s="552"/>
      <c r="B352" s="541"/>
      <c r="C352" s="584" t="s">
        <v>1238</v>
      </c>
      <c r="D352" s="540"/>
      <c r="E352" s="541" t="s">
        <v>1149</v>
      </c>
      <c r="F352" s="607" t="s">
        <v>1064</v>
      </c>
      <c r="G352" s="540" t="n">
        <v>280</v>
      </c>
      <c r="H352" s="522" t="s">
        <v>1065</v>
      </c>
      <c r="I352" s="700"/>
      <c r="J352" s="541"/>
      <c r="K352" s="190"/>
      <c r="L352" s="541"/>
      <c r="M352" s="554"/>
      <c r="N352" s="701"/>
      <c r="O352" s="557"/>
      <c r="P352" s="556"/>
      <c r="Q352" s="550"/>
      <c r="R352" s="558" t="n">
        <f aca="false">SUM(S352,T352,U352,V352)</f>
        <v>0</v>
      </c>
      <c r="S352" s="558"/>
      <c r="T352" s="558"/>
      <c r="U352" s="558"/>
      <c r="V352" s="558"/>
      <c r="AC352" s="303"/>
      <c r="AD352" s="474"/>
    </row>
    <row r="353" s="673" customFormat="true" ht="15.75" hidden="true" customHeight="false" outlineLevel="1" collapsed="false">
      <c r="A353" s="552"/>
      <c r="B353" s="541"/>
      <c r="C353" s="584" t="s">
        <v>1239</v>
      </c>
      <c r="D353" s="540"/>
      <c r="E353" s="541" t="s">
        <v>1149</v>
      </c>
      <c r="F353" s="607" t="s">
        <v>1064</v>
      </c>
      <c r="G353" s="540" t="n">
        <v>280</v>
      </c>
      <c r="H353" s="522" t="s">
        <v>1065</v>
      </c>
      <c r="I353" s="700"/>
      <c r="J353" s="541"/>
      <c r="K353" s="190"/>
      <c r="L353" s="541"/>
      <c r="M353" s="554"/>
      <c r="N353" s="701"/>
      <c r="O353" s="557"/>
      <c r="P353" s="556"/>
      <c r="Q353" s="550"/>
      <c r="R353" s="558" t="n">
        <f aca="false">SUM(S353,T353,U353,V353)</f>
        <v>0</v>
      </c>
      <c r="S353" s="558"/>
      <c r="T353" s="558"/>
      <c r="U353" s="558"/>
      <c r="V353" s="558"/>
      <c r="AC353" s="303"/>
      <c r="AD353" s="474"/>
    </row>
    <row r="354" s="673" customFormat="true" ht="15.75" hidden="true" customHeight="false" outlineLevel="1" collapsed="false">
      <c r="A354" s="552"/>
      <c r="B354" s="541"/>
      <c r="C354" s="584" t="s">
        <v>1240</v>
      </c>
      <c r="D354" s="540"/>
      <c r="E354" s="541" t="s">
        <v>1149</v>
      </c>
      <c r="F354" s="607" t="s">
        <v>1064</v>
      </c>
      <c r="G354" s="540" t="n">
        <v>310</v>
      </c>
      <c r="H354" s="522" t="s">
        <v>1065</v>
      </c>
      <c r="I354" s="700"/>
      <c r="J354" s="541"/>
      <c r="K354" s="190"/>
      <c r="L354" s="541"/>
      <c r="M354" s="554"/>
      <c r="N354" s="701"/>
      <c r="O354" s="557"/>
      <c r="P354" s="556"/>
      <c r="Q354" s="550"/>
      <c r="R354" s="558" t="n">
        <f aca="false">SUM(S354,T354,U354,V354)</f>
        <v>0</v>
      </c>
      <c r="S354" s="558"/>
      <c r="T354" s="558"/>
      <c r="U354" s="558"/>
      <c r="V354" s="558"/>
      <c r="AC354" s="303"/>
      <c r="AD354" s="474"/>
    </row>
    <row r="355" s="673" customFormat="true" ht="15.75" hidden="true" customHeight="false" outlineLevel="1" collapsed="false">
      <c r="A355" s="552"/>
      <c r="B355" s="541"/>
      <c r="C355" s="584" t="s">
        <v>1241</v>
      </c>
      <c r="D355" s="540"/>
      <c r="E355" s="541" t="s">
        <v>1149</v>
      </c>
      <c r="F355" s="607" t="s">
        <v>1064</v>
      </c>
      <c r="G355" s="540" t="n">
        <v>330</v>
      </c>
      <c r="H355" s="522" t="s">
        <v>1065</v>
      </c>
      <c r="I355" s="700"/>
      <c r="J355" s="541"/>
      <c r="K355" s="190"/>
      <c r="L355" s="541"/>
      <c r="M355" s="554"/>
      <c r="N355" s="701"/>
      <c r="O355" s="557"/>
      <c r="P355" s="556"/>
      <c r="Q355" s="550"/>
      <c r="R355" s="558" t="n">
        <f aca="false">SUM(S355,T355,U355,V355)</f>
        <v>0</v>
      </c>
      <c r="S355" s="558"/>
      <c r="T355" s="558"/>
      <c r="U355" s="558"/>
      <c r="V355" s="558"/>
      <c r="AC355" s="303"/>
      <c r="AD355" s="474"/>
    </row>
    <row r="356" s="673" customFormat="true" ht="15.75" hidden="true" customHeight="false" outlineLevel="1" collapsed="false">
      <c r="A356" s="552"/>
      <c r="B356" s="541"/>
      <c r="C356" s="584" t="s">
        <v>1242</v>
      </c>
      <c r="D356" s="540"/>
      <c r="E356" s="541" t="s">
        <v>1149</v>
      </c>
      <c r="F356" s="607" t="s">
        <v>1064</v>
      </c>
      <c r="G356" s="540" t="n">
        <v>360</v>
      </c>
      <c r="H356" s="522" t="s">
        <v>1065</v>
      </c>
      <c r="I356" s="700"/>
      <c r="J356" s="541"/>
      <c r="K356" s="190"/>
      <c r="L356" s="541"/>
      <c r="M356" s="554"/>
      <c r="N356" s="701"/>
      <c r="O356" s="557"/>
      <c r="P356" s="556"/>
      <c r="Q356" s="550"/>
      <c r="R356" s="558" t="n">
        <f aca="false">SUM(S356,T356,U356,V356)</f>
        <v>0</v>
      </c>
      <c r="S356" s="558"/>
      <c r="T356" s="558"/>
      <c r="U356" s="558"/>
      <c r="V356" s="558"/>
      <c r="AC356" s="303"/>
      <c r="AD356" s="474"/>
    </row>
    <row r="357" s="673" customFormat="true" ht="15.75" hidden="true" customHeight="false" outlineLevel="1" collapsed="false">
      <c r="A357" s="552"/>
      <c r="B357" s="541"/>
      <c r="C357" s="584" t="s">
        <v>1243</v>
      </c>
      <c r="D357" s="540"/>
      <c r="E357" s="541" t="s">
        <v>1149</v>
      </c>
      <c r="F357" s="607" t="s">
        <v>1064</v>
      </c>
      <c r="G357" s="540" t="n">
        <v>360</v>
      </c>
      <c r="H357" s="522" t="s">
        <v>1065</v>
      </c>
      <c r="I357" s="700"/>
      <c r="J357" s="541"/>
      <c r="K357" s="190"/>
      <c r="L357" s="541"/>
      <c r="M357" s="554"/>
      <c r="N357" s="701"/>
      <c r="O357" s="557"/>
      <c r="P357" s="556"/>
      <c r="Q357" s="550"/>
      <c r="R357" s="558" t="n">
        <f aca="false">SUM(S357,T357,U357,V357)</f>
        <v>0</v>
      </c>
      <c r="S357" s="558"/>
      <c r="T357" s="558"/>
      <c r="U357" s="558"/>
      <c r="V357" s="558"/>
      <c r="AC357" s="303"/>
      <c r="AD357" s="474"/>
    </row>
    <row r="358" s="673" customFormat="true" ht="15.75" hidden="true" customHeight="false" outlineLevel="1" collapsed="false">
      <c r="A358" s="552"/>
      <c r="B358" s="541"/>
      <c r="C358" s="584" t="s">
        <v>1244</v>
      </c>
      <c r="D358" s="540"/>
      <c r="E358" s="541" t="s">
        <v>1149</v>
      </c>
      <c r="F358" s="607" t="s">
        <v>1064</v>
      </c>
      <c r="G358" s="540" t="n">
        <v>360</v>
      </c>
      <c r="H358" s="522" t="s">
        <v>1065</v>
      </c>
      <c r="I358" s="700"/>
      <c r="J358" s="541"/>
      <c r="K358" s="190"/>
      <c r="L358" s="541"/>
      <c r="M358" s="554"/>
      <c r="N358" s="701"/>
      <c r="O358" s="557"/>
      <c r="P358" s="556"/>
      <c r="Q358" s="550"/>
      <c r="R358" s="558" t="n">
        <f aca="false">SUM(S358,T358,U358,V358)</f>
        <v>0</v>
      </c>
      <c r="S358" s="558"/>
      <c r="T358" s="558"/>
      <c r="U358" s="558"/>
      <c r="V358" s="558"/>
      <c r="AC358" s="303"/>
      <c r="AD358" s="474"/>
    </row>
    <row r="359" customFormat="false" ht="15.75" hidden="true" customHeight="false" outlineLevel="0" collapsed="false">
      <c r="A359" s="559"/>
      <c r="B359" s="560"/>
      <c r="C359" s="560"/>
      <c r="D359" s="711"/>
      <c r="E359" s="560"/>
      <c r="F359" s="601"/>
      <c r="G359" s="560"/>
      <c r="H359" s="602"/>
      <c r="I359" s="603"/>
      <c r="J359" s="560"/>
      <c r="K359" s="672"/>
      <c r="L359" s="560"/>
      <c r="M359" s="561"/>
      <c r="N359" s="707"/>
      <c r="O359" s="564" t="n">
        <v>244</v>
      </c>
      <c r="P359" s="563" t="n">
        <v>225</v>
      </c>
      <c r="Q359" s="550"/>
      <c r="R359" s="551" t="n">
        <f aca="false">SUM(R360)</f>
        <v>0</v>
      </c>
      <c r="S359" s="551" t="n">
        <f aca="false">SUM(S360)</f>
        <v>0</v>
      </c>
      <c r="T359" s="551" t="n">
        <f aca="false">SUM(T360)</f>
        <v>0</v>
      </c>
      <c r="U359" s="551" t="n">
        <f aca="false">SUM(U360)</f>
        <v>0</v>
      </c>
      <c r="V359" s="551" t="n">
        <f aca="false">SUM(V360)</f>
        <v>0</v>
      </c>
    </row>
    <row r="360" s="673" customFormat="true" ht="15.75" hidden="true" customHeight="false" outlineLevel="1" collapsed="false">
      <c r="A360" s="559" t="s">
        <v>1245</v>
      </c>
      <c r="B360" s="541"/>
      <c r="C360" s="541"/>
      <c r="D360" s="540" t="n">
        <v>1</v>
      </c>
      <c r="E360" s="541" t="s">
        <v>1149</v>
      </c>
      <c r="F360" s="607" t="s">
        <v>1064</v>
      </c>
      <c r="G360" s="540"/>
      <c r="H360" s="522" t="s">
        <v>1065</v>
      </c>
      <c r="I360" s="700"/>
      <c r="J360" s="541"/>
      <c r="K360" s="190"/>
      <c r="L360" s="541"/>
      <c r="M360" s="554"/>
      <c r="N360" s="701"/>
      <c r="O360" s="557"/>
      <c r="P360" s="556"/>
      <c r="Q360" s="550"/>
      <c r="R360" s="558" t="n">
        <f aca="false">SUM(S360,T360,U360,V360)</f>
        <v>0</v>
      </c>
      <c r="S360" s="558" t="n">
        <f aca="false">D360*G360</f>
        <v>0</v>
      </c>
      <c r="T360" s="558"/>
      <c r="U360" s="558"/>
      <c r="V360" s="558"/>
      <c r="AC360" s="303"/>
      <c r="AD360" s="474"/>
    </row>
    <row r="361" customFormat="false" ht="15.75" hidden="true" customHeight="false" outlineLevel="0" collapsed="false">
      <c r="A361" s="559" t="s">
        <v>1403</v>
      </c>
      <c r="B361" s="560"/>
      <c r="C361" s="571"/>
      <c r="D361" s="571"/>
      <c r="E361" s="571"/>
      <c r="F361" s="601"/>
      <c r="G361" s="560"/>
      <c r="H361" s="602"/>
      <c r="I361" s="603"/>
      <c r="J361" s="560"/>
      <c r="K361" s="592"/>
      <c r="L361" s="571"/>
      <c r="M361" s="624"/>
      <c r="N361" s="595" t="s">
        <v>528</v>
      </c>
      <c r="O361" s="625" t="n">
        <v>244</v>
      </c>
      <c r="P361" s="626" t="n">
        <v>225</v>
      </c>
      <c r="Q361" s="627"/>
      <c r="R361" s="551" t="n">
        <f aca="false">SUM(R362,R363,R366,R364,R365)</f>
        <v>0</v>
      </c>
      <c r="S361" s="551" t="n">
        <f aca="false">SUM(S362,S363,S366,S364,S365)</f>
        <v>0</v>
      </c>
      <c r="T361" s="551" t="n">
        <f aca="false">SUM(T362,T363,T366,T364,T365)</f>
        <v>0</v>
      </c>
      <c r="U361" s="551" t="n">
        <f aca="false">SUM(U362,U363,U366,U364,U365)</f>
        <v>0</v>
      </c>
      <c r="V361" s="551" t="n">
        <f aca="false">SUM(V362,V363,V366,V364,V365)</f>
        <v>0</v>
      </c>
    </row>
    <row r="362" s="196" customFormat="true" ht="15.75" hidden="true" customHeight="false" outlineLevel="1" collapsed="false">
      <c r="A362" s="667" t="s">
        <v>1404</v>
      </c>
      <c r="B362" s="709"/>
      <c r="C362" s="568"/>
      <c r="D362" s="584" t="s">
        <v>1101</v>
      </c>
      <c r="E362" s="709"/>
      <c r="F362" s="603"/>
      <c r="G362" s="725"/>
      <c r="H362" s="541" t="s">
        <v>1065</v>
      </c>
      <c r="I362" s="725"/>
      <c r="J362" s="541" t="s">
        <v>1065</v>
      </c>
      <c r="K362" s="592"/>
      <c r="L362" s="571"/>
      <c r="M362" s="624"/>
      <c r="N362" s="595"/>
      <c r="O362" s="635"/>
      <c r="P362" s="636"/>
      <c r="Q362" s="627"/>
      <c r="R362" s="558" t="n">
        <f aca="false">SUM(S362,T362,U362,V362)</f>
        <v>0</v>
      </c>
      <c r="S362" s="558"/>
      <c r="T362" s="558"/>
      <c r="U362" s="558"/>
      <c r="V362" s="558"/>
      <c r="AC362" s="303"/>
      <c r="AD362" s="474"/>
    </row>
    <row r="363" s="196" customFormat="true" ht="15.75" hidden="true" customHeight="false" outlineLevel="1" collapsed="false">
      <c r="A363" s="667" t="s">
        <v>1404</v>
      </c>
      <c r="B363" s="709"/>
      <c r="C363" s="568"/>
      <c r="D363" s="584" t="s">
        <v>1101</v>
      </c>
      <c r="E363" s="709"/>
      <c r="F363" s="603"/>
      <c r="G363" s="725"/>
      <c r="H363" s="541" t="s">
        <v>1065</v>
      </c>
      <c r="I363" s="725"/>
      <c r="J363" s="541" t="s">
        <v>1065</v>
      </c>
      <c r="K363" s="592"/>
      <c r="L363" s="571"/>
      <c r="M363" s="624"/>
      <c r="N363" s="595"/>
      <c r="O363" s="635"/>
      <c r="P363" s="636"/>
      <c r="Q363" s="627"/>
      <c r="R363" s="558" t="n">
        <f aca="false">SUM(S363,T363,U363,V363)</f>
        <v>0</v>
      </c>
      <c r="S363" s="558"/>
      <c r="T363" s="558"/>
      <c r="U363" s="558"/>
      <c r="V363" s="558"/>
      <c r="AC363" s="303"/>
      <c r="AD363" s="474"/>
    </row>
    <row r="364" s="196" customFormat="true" ht="15.75" hidden="true" customHeight="false" outlineLevel="1" collapsed="false">
      <c r="A364" s="667" t="s">
        <v>1404</v>
      </c>
      <c r="B364" s="709"/>
      <c r="C364" s="568"/>
      <c r="D364" s="584" t="s">
        <v>1101</v>
      </c>
      <c r="E364" s="709"/>
      <c r="F364" s="603"/>
      <c r="G364" s="725"/>
      <c r="H364" s="541" t="s">
        <v>1065</v>
      </c>
      <c r="I364" s="725"/>
      <c r="J364" s="541" t="s">
        <v>1065</v>
      </c>
      <c r="K364" s="592"/>
      <c r="L364" s="571"/>
      <c r="M364" s="624"/>
      <c r="N364" s="595"/>
      <c r="O364" s="635"/>
      <c r="P364" s="636"/>
      <c r="Q364" s="627"/>
      <c r="R364" s="558" t="n">
        <f aca="false">SUM(S364,T364,U364,V364)</f>
        <v>0</v>
      </c>
      <c r="S364" s="558"/>
      <c r="T364" s="558"/>
      <c r="U364" s="558"/>
      <c r="V364" s="558"/>
      <c r="AC364" s="303"/>
      <c r="AD364" s="474"/>
    </row>
    <row r="365" s="196" customFormat="true" ht="15.75" hidden="true" customHeight="false" outlineLevel="1" collapsed="false">
      <c r="A365" s="667" t="s">
        <v>1404</v>
      </c>
      <c r="B365" s="709"/>
      <c r="C365" s="568"/>
      <c r="D365" s="584" t="s">
        <v>1101</v>
      </c>
      <c r="E365" s="709"/>
      <c r="F365" s="603"/>
      <c r="G365" s="725"/>
      <c r="H365" s="541" t="s">
        <v>1065</v>
      </c>
      <c r="I365" s="725"/>
      <c r="J365" s="541" t="s">
        <v>1065</v>
      </c>
      <c r="K365" s="592"/>
      <c r="L365" s="571"/>
      <c r="M365" s="624"/>
      <c r="N365" s="595"/>
      <c r="O365" s="635"/>
      <c r="P365" s="636"/>
      <c r="Q365" s="627"/>
      <c r="R365" s="558" t="n">
        <f aca="false">SUM(S365,T365,U365,V365)</f>
        <v>0</v>
      </c>
      <c r="S365" s="558"/>
      <c r="T365" s="558"/>
      <c r="U365" s="558"/>
      <c r="V365" s="558"/>
      <c r="AC365" s="303"/>
      <c r="AD365" s="474"/>
    </row>
    <row r="366" s="196" customFormat="true" ht="15.75" hidden="true" customHeight="false" outlineLevel="1" collapsed="false">
      <c r="A366" s="667" t="s">
        <v>1404</v>
      </c>
      <c r="B366" s="709"/>
      <c r="C366" s="568"/>
      <c r="D366" s="584" t="s">
        <v>1101</v>
      </c>
      <c r="E366" s="709"/>
      <c r="F366" s="603"/>
      <c r="G366" s="725"/>
      <c r="H366" s="541" t="s">
        <v>1065</v>
      </c>
      <c r="I366" s="725"/>
      <c r="J366" s="541" t="s">
        <v>1065</v>
      </c>
      <c r="K366" s="592"/>
      <c r="L366" s="571"/>
      <c r="M366" s="624"/>
      <c r="N366" s="595"/>
      <c r="O366" s="635"/>
      <c r="P366" s="636"/>
      <c r="Q366" s="627"/>
      <c r="R366" s="558" t="n">
        <f aca="false">SUM(S366,T366,U366,V366)</f>
        <v>0</v>
      </c>
      <c r="S366" s="558"/>
      <c r="T366" s="558"/>
      <c r="U366" s="558"/>
      <c r="V366" s="558"/>
      <c r="AC366" s="303"/>
      <c r="AD366" s="474"/>
    </row>
    <row r="367" customFormat="false" ht="15.75" hidden="false" customHeight="false" outlineLevel="0" collapsed="false">
      <c r="A367" s="559" t="s">
        <v>1250</v>
      </c>
      <c r="B367" s="560"/>
      <c r="C367" s="560"/>
      <c r="D367" s="711"/>
      <c r="E367" s="727"/>
      <c r="F367" s="601"/>
      <c r="G367" s="560"/>
      <c r="H367" s="602"/>
      <c r="I367" s="603"/>
      <c r="J367" s="560"/>
      <c r="K367" s="672"/>
      <c r="L367" s="560"/>
      <c r="M367" s="561"/>
      <c r="N367" s="707" t="s">
        <v>528</v>
      </c>
      <c r="O367" s="564" t="n">
        <v>244</v>
      </c>
      <c r="P367" s="563" t="n">
        <v>225</v>
      </c>
      <c r="Q367" s="550"/>
      <c r="R367" s="551" t="n">
        <f aca="false">SUM(R368:R369)</f>
        <v>24500</v>
      </c>
      <c r="S367" s="657" t="n">
        <f aca="false">SUM(S368:S369)</f>
        <v>24500</v>
      </c>
      <c r="T367" s="657" t="n">
        <f aca="false">SUM(T368:T369)</f>
        <v>0</v>
      </c>
      <c r="U367" s="657" t="n">
        <f aca="false">SUM(U368:U369)</f>
        <v>0</v>
      </c>
      <c r="V367" s="657" t="n">
        <f aca="false">SUM(V368:V369)</f>
        <v>0</v>
      </c>
    </row>
    <row r="368" s="673" customFormat="true" ht="15.75" hidden="false" customHeight="false" outlineLevel="1" collapsed="false">
      <c r="A368" s="605" t="s">
        <v>1115</v>
      </c>
      <c r="B368" s="522" t="n">
        <f aca="false">$W$2</f>
        <v>2025</v>
      </c>
      <c r="C368" s="728"/>
      <c r="D368" s="540" t="n">
        <v>1</v>
      </c>
      <c r="E368" s="541" t="s">
        <v>1149</v>
      </c>
      <c r="F368" s="584"/>
      <c r="G368" s="540" t="n">
        <v>3500</v>
      </c>
      <c r="H368" s="522" t="s">
        <v>1065</v>
      </c>
      <c r="I368" s="700"/>
      <c r="J368" s="541"/>
      <c r="K368" s="190"/>
      <c r="L368" s="541"/>
      <c r="M368" s="554"/>
      <c r="N368" s="701"/>
      <c r="O368" s="557"/>
      <c r="P368" s="556"/>
      <c r="Q368" s="550" t="n">
        <v>1</v>
      </c>
      <c r="R368" s="558" t="n">
        <f aca="false">SUM(S368,T368,U368,V368)</f>
        <v>0</v>
      </c>
      <c r="S368" s="558"/>
      <c r="T368" s="558"/>
      <c r="U368" s="558"/>
      <c r="V368" s="558"/>
      <c r="AC368" s="303"/>
      <c r="AD368" s="474"/>
    </row>
    <row r="369" customFormat="false" ht="15.75" hidden="false" customHeight="false" outlineLevel="1" collapsed="false">
      <c r="A369" s="605" t="s">
        <v>1129</v>
      </c>
      <c r="B369" s="522" t="n">
        <f aca="false">$W$1</f>
        <v>2026</v>
      </c>
      <c r="C369" s="728"/>
      <c r="D369" s="540" t="n">
        <v>1</v>
      </c>
      <c r="E369" s="541" t="s">
        <v>1149</v>
      </c>
      <c r="F369" s="584"/>
      <c r="G369" s="540" t="n">
        <v>3500</v>
      </c>
      <c r="H369" s="522" t="s">
        <v>1065</v>
      </c>
      <c r="I369" s="700"/>
      <c r="J369" s="541"/>
      <c r="K369" s="190"/>
      <c r="L369" s="541"/>
      <c r="M369" s="554"/>
      <c r="N369" s="701"/>
      <c r="O369" s="557"/>
      <c r="P369" s="556"/>
      <c r="Q369" s="550" t="n">
        <v>7</v>
      </c>
      <c r="R369" s="558" t="n">
        <f aca="false">SUM(S369,T369,U369,V369)</f>
        <v>24500</v>
      </c>
      <c r="S369" s="558" t="n">
        <f aca="false">D369*G369*Q369</f>
        <v>24500</v>
      </c>
      <c r="T369" s="558"/>
      <c r="U369" s="558"/>
      <c r="V369" s="558"/>
    </row>
    <row r="370" customFormat="false" ht="15.75" hidden="false" customHeight="false" outlineLevel="0" collapsed="false">
      <c r="A370" s="559" t="s">
        <v>1251</v>
      </c>
      <c r="B370" s="560"/>
      <c r="C370" s="560"/>
      <c r="D370" s="711"/>
      <c r="E370" s="727"/>
      <c r="F370" s="601"/>
      <c r="G370" s="560"/>
      <c r="H370" s="602"/>
      <c r="I370" s="603"/>
      <c r="J370" s="560"/>
      <c r="K370" s="672"/>
      <c r="L370" s="560"/>
      <c r="M370" s="561" t="s">
        <v>1208</v>
      </c>
      <c r="N370" s="707" t="s">
        <v>1209</v>
      </c>
      <c r="O370" s="564" t="n">
        <v>244</v>
      </c>
      <c r="P370" s="563" t="n">
        <v>225</v>
      </c>
      <c r="Q370" s="550"/>
      <c r="R370" s="551" t="n">
        <f aca="false">SUM(R371:R373)</f>
        <v>10500</v>
      </c>
      <c r="S370" s="657" t="n">
        <f aca="false">SUM(S371:S373)</f>
        <v>10500</v>
      </c>
      <c r="T370" s="657" t="n">
        <f aca="false">SUM(T371:T373)</f>
        <v>0</v>
      </c>
      <c r="U370" s="657" t="n">
        <f aca="false">SUM(U371:U373)</f>
        <v>0</v>
      </c>
      <c r="V370" s="657" t="n">
        <f aca="false">SUM(V371:V373)</f>
        <v>0</v>
      </c>
      <c r="AD370" s="313"/>
    </row>
    <row r="371" s="673" customFormat="true" ht="15.75" hidden="false" customHeight="false" outlineLevel="1" collapsed="false">
      <c r="A371" s="605" t="s">
        <v>1115</v>
      </c>
      <c r="B371" s="522" t="n">
        <f aca="false">$W$2</f>
        <v>2025</v>
      </c>
      <c r="C371" s="729"/>
      <c r="D371" s="540" t="n">
        <v>1</v>
      </c>
      <c r="E371" s="541" t="s">
        <v>1149</v>
      </c>
      <c r="F371" s="607" t="s">
        <v>1064</v>
      </c>
      <c r="G371" s="540" t="n">
        <v>1500</v>
      </c>
      <c r="H371" s="522" t="s">
        <v>1065</v>
      </c>
      <c r="I371" s="540" t="n">
        <v>1289.6</v>
      </c>
      <c r="J371" s="522" t="s">
        <v>1065</v>
      </c>
      <c r="K371" s="190"/>
      <c r="L371" s="541"/>
      <c r="M371" s="554"/>
      <c r="N371" s="701"/>
      <c r="O371" s="557"/>
      <c r="P371" s="556"/>
      <c r="Q371" s="550" t="n">
        <v>1</v>
      </c>
      <c r="R371" s="558" t="n">
        <f aca="false">SUM(S371,T371,U371,V371)</f>
        <v>1500</v>
      </c>
      <c r="S371" s="558" t="n">
        <f aca="false">D371*G371*Q371</f>
        <v>1500</v>
      </c>
      <c r="T371" s="558"/>
      <c r="U371" s="558"/>
      <c r="V371" s="558"/>
      <c r="AC371" s="303"/>
      <c r="AD371" s="474"/>
    </row>
    <row r="372" customFormat="false" ht="15.75" hidden="false" customHeight="false" outlineLevel="1" collapsed="false">
      <c r="A372" s="605" t="s">
        <v>1121</v>
      </c>
      <c r="B372" s="522" t="n">
        <f aca="false">$W$1</f>
        <v>2026</v>
      </c>
      <c r="C372" s="729"/>
      <c r="D372" s="540" t="n">
        <v>1</v>
      </c>
      <c r="E372" s="541" t="s">
        <v>1149</v>
      </c>
      <c r="F372" s="607" t="s">
        <v>1064</v>
      </c>
      <c r="G372" s="540" t="n">
        <v>1500</v>
      </c>
      <c r="H372" s="522" t="s">
        <v>1065</v>
      </c>
      <c r="I372" s="540" t="n">
        <v>1289.6</v>
      </c>
      <c r="J372" s="522" t="s">
        <v>1065</v>
      </c>
      <c r="K372" s="190"/>
      <c r="L372" s="541"/>
      <c r="M372" s="554"/>
      <c r="N372" s="701"/>
      <c r="O372" s="557"/>
      <c r="P372" s="556"/>
      <c r="Q372" s="550" t="n">
        <v>6</v>
      </c>
      <c r="R372" s="558" t="n">
        <f aca="false">SUM(S372,T372,U372,V372)</f>
        <v>9000</v>
      </c>
      <c r="S372" s="558" t="n">
        <f aca="false">D372*G372*Q372</f>
        <v>9000</v>
      </c>
      <c r="T372" s="558"/>
      <c r="U372" s="558"/>
      <c r="V372" s="558"/>
    </row>
    <row r="373" customFormat="false" ht="15.75" hidden="false" customHeight="false" outlineLevel="1" collapsed="false">
      <c r="A373" s="605" t="s">
        <v>1159</v>
      </c>
      <c r="B373" s="522" t="n">
        <f aca="false">$W$1</f>
        <v>2026</v>
      </c>
      <c r="C373" s="729"/>
      <c r="D373" s="540" t="n">
        <v>1</v>
      </c>
      <c r="E373" s="541" t="s">
        <v>1149</v>
      </c>
      <c r="F373" s="607" t="s">
        <v>1064</v>
      </c>
      <c r="G373" s="540" t="n">
        <v>1500</v>
      </c>
      <c r="H373" s="522" t="s">
        <v>1065</v>
      </c>
      <c r="I373" s="540" t="n">
        <v>1289.6</v>
      </c>
      <c r="J373" s="522" t="s">
        <v>1065</v>
      </c>
      <c r="K373" s="190"/>
      <c r="L373" s="541"/>
      <c r="M373" s="554"/>
      <c r="N373" s="701"/>
      <c r="O373" s="557"/>
      <c r="P373" s="556"/>
      <c r="Q373" s="550"/>
      <c r="R373" s="558" t="n">
        <f aca="false">SUM(S373,T373,U373,V373)</f>
        <v>0</v>
      </c>
      <c r="S373" s="558" t="n">
        <f aca="false">D373*G373*Q373</f>
        <v>0</v>
      </c>
      <c r="T373" s="558"/>
      <c r="U373" s="558"/>
      <c r="V373" s="558"/>
    </row>
    <row r="374" customFormat="false" ht="15.75" hidden="false" customHeight="false" outlineLevel="0" collapsed="false">
      <c r="A374" s="559" t="s">
        <v>1252</v>
      </c>
      <c r="B374" s="560"/>
      <c r="C374" s="560"/>
      <c r="D374" s="711"/>
      <c r="E374" s="730"/>
      <c r="F374" s="601"/>
      <c r="G374" s="560"/>
      <c r="H374" s="602"/>
      <c r="I374" s="603"/>
      <c r="J374" s="560"/>
      <c r="K374" s="672"/>
      <c r="L374" s="560"/>
      <c r="M374" s="561"/>
      <c r="N374" s="707"/>
      <c r="O374" s="564" t="n">
        <v>244</v>
      </c>
      <c r="P374" s="563" t="n">
        <v>225</v>
      </c>
      <c r="Q374" s="550"/>
      <c r="R374" s="551" t="n">
        <f aca="false">SUM(R375)</f>
        <v>0</v>
      </c>
      <c r="S374" s="551" t="n">
        <f aca="false">SUM(S375)</f>
        <v>0</v>
      </c>
      <c r="T374" s="551" t="n">
        <f aca="false">SUM(T375)</f>
        <v>0</v>
      </c>
      <c r="U374" s="551" t="n">
        <f aca="false">SUM(U375)</f>
        <v>0</v>
      </c>
      <c r="V374" s="551" t="n">
        <f aca="false">SUM(V375)</f>
        <v>0</v>
      </c>
      <c r="AB374" s="193"/>
    </row>
    <row r="375" s="673" customFormat="true" ht="15.75" hidden="false" customHeight="false" outlineLevel="1" collapsed="false">
      <c r="A375" s="552"/>
      <c r="B375" s="541"/>
      <c r="C375" s="541"/>
      <c r="D375" s="540" t="n">
        <v>0</v>
      </c>
      <c r="E375" s="731" t="s">
        <v>1253</v>
      </c>
      <c r="F375" s="607" t="s">
        <v>1064</v>
      </c>
      <c r="G375" s="540" t="e">
        <f aca="false">0/D375</f>
        <v>#DIV/0!</v>
      </c>
      <c r="H375" s="522" t="s">
        <v>1065</v>
      </c>
      <c r="I375" s="700"/>
      <c r="J375" s="541"/>
      <c r="K375" s="190"/>
      <c r="L375" s="541"/>
      <c r="M375" s="554"/>
      <c r="N375" s="701"/>
      <c r="O375" s="557"/>
      <c r="P375" s="556"/>
      <c r="Q375" s="550"/>
      <c r="R375" s="558" t="n">
        <f aca="false">SUM(S375,T375,U375,V375)</f>
        <v>0</v>
      </c>
      <c r="S375" s="558"/>
      <c r="T375" s="558"/>
      <c r="U375" s="558"/>
      <c r="V375" s="558"/>
      <c r="AC375" s="303"/>
      <c r="AD375" s="474"/>
    </row>
    <row r="376" customFormat="false" ht="15.75" hidden="false" customHeight="false" outlineLevel="0" collapsed="false">
      <c r="A376" s="559" t="s">
        <v>1254</v>
      </c>
      <c r="B376" s="560"/>
      <c r="C376" s="560"/>
      <c r="D376" s="711"/>
      <c r="E376" s="730"/>
      <c r="F376" s="601"/>
      <c r="G376" s="560"/>
      <c r="H376" s="602"/>
      <c r="I376" s="603"/>
      <c r="J376" s="560"/>
      <c r="K376" s="228"/>
      <c r="L376" s="732"/>
      <c r="M376" s="733"/>
      <c r="N376" s="734" t="s">
        <v>528</v>
      </c>
      <c r="O376" s="564" t="n">
        <v>244</v>
      </c>
      <c r="P376" s="563" t="n">
        <v>225</v>
      </c>
      <c r="Q376" s="550"/>
      <c r="R376" s="657" t="n">
        <f aca="false">SUM(R377:R378)</f>
        <v>3000</v>
      </c>
      <c r="S376" s="657" t="n">
        <f aca="false">SUM(S377:S378)</f>
        <v>3000</v>
      </c>
      <c r="T376" s="657" t="n">
        <f aca="false">SUM(T377:T378)</f>
        <v>0</v>
      </c>
      <c r="U376" s="657" t="n">
        <f aca="false">SUM(U377:U378)</f>
        <v>0</v>
      </c>
      <c r="V376" s="657" t="n">
        <f aca="false">SUM(V377:V378)</f>
        <v>0</v>
      </c>
    </row>
    <row r="377" s="196" customFormat="true" ht="15.75" hidden="false" customHeight="false" outlineLevel="1" collapsed="false">
      <c r="A377" s="605" t="s">
        <v>1115</v>
      </c>
      <c r="B377" s="522" t="n">
        <f aca="false">$W$2</f>
        <v>2025</v>
      </c>
      <c r="C377" s="729"/>
      <c r="D377" s="540" t="n">
        <v>1</v>
      </c>
      <c r="E377" s="541" t="s">
        <v>1149</v>
      </c>
      <c r="F377" s="584"/>
      <c r="G377" s="540" t="n">
        <v>500</v>
      </c>
      <c r="H377" s="522" t="s">
        <v>1065</v>
      </c>
      <c r="I377" s="700"/>
      <c r="J377" s="541"/>
      <c r="K377" s="190"/>
      <c r="L377" s="731"/>
      <c r="M377" s="735"/>
      <c r="N377" s="736"/>
      <c r="O377" s="557"/>
      <c r="P377" s="556"/>
      <c r="Q377" s="550" t="n">
        <v>1</v>
      </c>
      <c r="R377" s="558" t="n">
        <f aca="false">SUM(S377,T377,U377,V377)</f>
        <v>500</v>
      </c>
      <c r="S377" s="558" t="n">
        <f aca="false">D377*G377*Q377</f>
        <v>500</v>
      </c>
      <c r="T377" s="558"/>
      <c r="U377" s="558"/>
      <c r="V377" s="558"/>
      <c r="AC377" s="303"/>
      <c r="AD377" s="474"/>
    </row>
    <row r="378" customFormat="false" ht="15.75" hidden="false" customHeight="false" outlineLevel="1" collapsed="false">
      <c r="A378" s="605" t="s">
        <v>1129</v>
      </c>
      <c r="B378" s="522" t="n">
        <f aca="false">$W$1</f>
        <v>2026</v>
      </c>
      <c r="C378" s="729"/>
      <c r="D378" s="540" t="n">
        <v>1</v>
      </c>
      <c r="E378" s="541" t="s">
        <v>1149</v>
      </c>
      <c r="F378" s="584"/>
      <c r="G378" s="540" t="n">
        <v>500</v>
      </c>
      <c r="H378" s="522" t="s">
        <v>1065</v>
      </c>
      <c r="I378" s="700"/>
      <c r="J378" s="541"/>
      <c r="K378" s="190"/>
      <c r="L378" s="731"/>
      <c r="M378" s="735"/>
      <c r="N378" s="736"/>
      <c r="O378" s="557"/>
      <c r="P378" s="556"/>
      <c r="Q378" s="550" t="n">
        <v>5</v>
      </c>
      <c r="R378" s="558" t="n">
        <f aca="false">SUM(S378,T378,U378,V378)</f>
        <v>2500</v>
      </c>
      <c r="S378" s="558" t="n">
        <f aca="false">D378*G378*Q378</f>
        <v>2500</v>
      </c>
      <c r="T378" s="558"/>
      <c r="U378" s="558"/>
      <c r="V378" s="558"/>
    </row>
    <row r="379" customFormat="false" ht="15.75" hidden="false" customHeight="false" outlineLevel="0" collapsed="false">
      <c r="A379" s="570" t="s">
        <v>1255</v>
      </c>
      <c r="B379" s="571"/>
      <c r="C379" s="571"/>
      <c r="D379" s="711"/>
      <c r="E379" s="571"/>
      <c r="F379" s="571"/>
      <c r="G379" s="711"/>
      <c r="H379" s="571"/>
      <c r="I379" s="678"/>
      <c r="J379" s="571"/>
      <c r="K379" s="228"/>
      <c r="L379" s="571"/>
      <c r="M379" s="624"/>
      <c r="N379" s="595"/>
      <c r="O379" s="625" t="n">
        <v>244</v>
      </c>
      <c r="P379" s="626" t="n">
        <v>225</v>
      </c>
      <c r="Q379" s="627"/>
      <c r="R379" s="650" t="n">
        <f aca="false">SUM(R380,R383,R389,R385,R387)</f>
        <v>11200</v>
      </c>
      <c r="S379" s="650" t="n">
        <f aca="false">SUM(S380,S383,S389,S385,S387)</f>
        <v>11200</v>
      </c>
      <c r="T379" s="650" t="n">
        <f aca="false">SUM(T380,T383,T389,T385,T387)</f>
        <v>0</v>
      </c>
      <c r="U379" s="650" t="n">
        <f aca="false">SUM(U380,U383,U389,U385,U387)</f>
        <v>0</v>
      </c>
      <c r="V379" s="650" t="n">
        <f aca="false">SUM(V380,V383,V389,V385,V387)</f>
        <v>0</v>
      </c>
    </row>
    <row r="380" s="196" customFormat="true" ht="15.75" hidden="false" customHeight="false" outlineLevel="0" collapsed="false">
      <c r="A380" s="559" t="s">
        <v>1256</v>
      </c>
      <c r="B380" s="560"/>
      <c r="C380" s="560"/>
      <c r="D380" s="711"/>
      <c r="E380" s="560"/>
      <c r="F380" s="601"/>
      <c r="G380" s="560"/>
      <c r="H380" s="602"/>
      <c r="I380" s="603"/>
      <c r="J380" s="560"/>
      <c r="K380" s="228"/>
      <c r="L380" s="560"/>
      <c r="M380" s="561" t="s">
        <v>698</v>
      </c>
      <c r="N380" s="707" t="s">
        <v>528</v>
      </c>
      <c r="O380" s="564" t="n">
        <v>244</v>
      </c>
      <c r="P380" s="563" t="n">
        <v>225</v>
      </c>
      <c r="Q380" s="550"/>
      <c r="R380" s="657" t="n">
        <f aca="false">SUM(R381:R382)</f>
        <v>11200</v>
      </c>
      <c r="S380" s="657" t="n">
        <f aca="false">SUM(S381:S382)</f>
        <v>11200</v>
      </c>
      <c r="T380" s="657" t="n">
        <f aca="false">SUM(T381:T382)</f>
        <v>0</v>
      </c>
      <c r="U380" s="657" t="n">
        <f aca="false">SUM(U381:U382)</f>
        <v>0</v>
      </c>
      <c r="V380" s="657" t="n">
        <f aca="false">SUM(V381:V382)</f>
        <v>0</v>
      </c>
      <c r="AC380" s="303"/>
      <c r="AD380" s="474"/>
    </row>
    <row r="381" s="196" customFormat="true" ht="15.75" hidden="false" customHeight="false" outlineLevel="1" collapsed="false">
      <c r="A381" s="605" t="s">
        <v>1115</v>
      </c>
      <c r="B381" s="522" t="n">
        <f aca="false">$W$2</f>
        <v>2025</v>
      </c>
      <c r="C381" s="728"/>
      <c r="D381" s="540" t="n">
        <v>1</v>
      </c>
      <c r="E381" s="541" t="s">
        <v>1149</v>
      </c>
      <c r="F381" s="541"/>
      <c r="G381" s="540" t="n">
        <v>1600</v>
      </c>
      <c r="H381" s="522" t="s">
        <v>1065</v>
      </c>
      <c r="I381" s="700"/>
      <c r="J381" s="541"/>
      <c r="K381" s="190"/>
      <c r="L381" s="541"/>
      <c r="M381" s="554"/>
      <c r="N381" s="701"/>
      <c r="O381" s="557"/>
      <c r="P381" s="556"/>
      <c r="Q381" s="550" t="n">
        <v>1</v>
      </c>
      <c r="R381" s="558" t="n">
        <f aca="false">SUM(S381,T381,U381,V381)</f>
        <v>1600</v>
      </c>
      <c r="S381" s="558" t="n">
        <f aca="false">D381*G381*Q381</f>
        <v>1600</v>
      </c>
      <c r="T381" s="558"/>
      <c r="U381" s="558"/>
      <c r="V381" s="558"/>
      <c r="AC381" s="303"/>
      <c r="AD381" s="474"/>
    </row>
    <row r="382" customFormat="false" ht="15.75" hidden="false" customHeight="false" outlineLevel="1" collapsed="false">
      <c r="A382" s="605" t="s">
        <v>1129</v>
      </c>
      <c r="B382" s="522" t="n">
        <f aca="false">$W$1</f>
        <v>2026</v>
      </c>
      <c r="C382" s="728"/>
      <c r="D382" s="540" t="n">
        <v>1</v>
      </c>
      <c r="E382" s="541" t="s">
        <v>1149</v>
      </c>
      <c r="F382" s="541"/>
      <c r="G382" s="540" t="n">
        <v>1600</v>
      </c>
      <c r="H382" s="522" t="s">
        <v>1065</v>
      </c>
      <c r="I382" s="700"/>
      <c r="J382" s="541"/>
      <c r="K382" s="190"/>
      <c r="L382" s="541"/>
      <c r="M382" s="554"/>
      <c r="N382" s="701"/>
      <c r="O382" s="557"/>
      <c r="P382" s="556"/>
      <c r="Q382" s="550" t="n">
        <v>6</v>
      </c>
      <c r="R382" s="558" t="n">
        <f aca="false">SUM(S382,T382,U382,V382)</f>
        <v>9600</v>
      </c>
      <c r="S382" s="558" t="n">
        <f aca="false">D382*G382*Q382</f>
        <v>9600</v>
      </c>
      <c r="T382" s="558"/>
      <c r="U382" s="558"/>
      <c r="V382" s="558"/>
    </row>
    <row r="383" customFormat="false" ht="15.75" hidden="true" customHeight="false" outlineLevel="0" collapsed="false">
      <c r="A383" s="559" t="s">
        <v>1257</v>
      </c>
      <c r="B383" s="560"/>
      <c r="C383" s="560"/>
      <c r="D383" s="711"/>
      <c r="E383" s="560"/>
      <c r="F383" s="601"/>
      <c r="G383" s="560"/>
      <c r="H383" s="602"/>
      <c r="I383" s="603"/>
      <c r="J383" s="560"/>
      <c r="K383" s="228"/>
      <c r="L383" s="560"/>
      <c r="M383" s="561" t="s">
        <v>698</v>
      </c>
      <c r="N383" s="707" t="s">
        <v>528</v>
      </c>
      <c r="O383" s="564" t="n">
        <v>244</v>
      </c>
      <c r="P383" s="563" t="n">
        <v>225</v>
      </c>
      <c r="Q383" s="550"/>
      <c r="R383" s="551" t="n">
        <f aca="false">SUM(R384)</f>
        <v>0</v>
      </c>
      <c r="S383" s="551" t="n">
        <f aca="false">SUM(S384)</f>
        <v>0</v>
      </c>
      <c r="T383" s="551" t="n">
        <f aca="false">SUM(T384)</f>
        <v>0</v>
      </c>
      <c r="U383" s="551" t="n">
        <f aca="false">SUM(U384)</f>
        <v>0</v>
      </c>
      <c r="V383" s="551" t="n">
        <f aca="false">SUM(V384)</f>
        <v>0</v>
      </c>
    </row>
    <row r="384" s="196" customFormat="true" ht="15.75" hidden="true" customHeight="false" outlineLevel="1" collapsed="false">
      <c r="A384" s="552"/>
      <c r="B384" s="541"/>
      <c r="C384" s="541"/>
      <c r="D384" s="540"/>
      <c r="E384" s="541" t="s">
        <v>1093</v>
      </c>
      <c r="F384" s="607" t="s">
        <v>1064</v>
      </c>
      <c r="G384" s="540"/>
      <c r="H384" s="522" t="s">
        <v>1065</v>
      </c>
      <c r="I384" s="700"/>
      <c r="J384" s="541"/>
      <c r="K384" s="190"/>
      <c r="L384" s="541"/>
      <c r="M384" s="554"/>
      <c r="N384" s="701"/>
      <c r="O384" s="557"/>
      <c r="P384" s="556"/>
      <c r="Q384" s="550"/>
      <c r="R384" s="558" t="n">
        <f aca="false">SUM(S384,T384,U384,V384)</f>
        <v>0</v>
      </c>
      <c r="S384" s="558"/>
      <c r="T384" s="558"/>
      <c r="U384" s="558"/>
      <c r="V384" s="558"/>
      <c r="AC384" s="303"/>
      <c r="AD384" s="474"/>
    </row>
    <row r="385" customFormat="false" ht="15.75" hidden="true" customHeight="false" outlineLevel="0" collapsed="false">
      <c r="A385" s="559" t="s">
        <v>1258</v>
      </c>
      <c r="B385" s="560"/>
      <c r="C385" s="560"/>
      <c r="D385" s="711"/>
      <c r="E385" s="560"/>
      <c r="F385" s="601"/>
      <c r="G385" s="560"/>
      <c r="H385" s="602"/>
      <c r="I385" s="603"/>
      <c r="J385" s="560"/>
      <c r="K385" s="228"/>
      <c r="L385" s="560"/>
      <c r="M385" s="561" t="s">
        <v>698</v>
      </c>
      <c r="N385" s="707" t="s">
        <v>528</v>
      </c>
      <c r="O385" s="564" t="n">
        <v>244</v>
      </c>
      <c r="P385" s="563" t="n">
        <v>225</v>
      </c>
      <c r="Q385" s="550"/>
      <c r="R385" s="551" t="n">
        <f aca="false">SUM(R386)</f>
        <v>0</v>
      </c>
      <c r="S385" s="551" t="n">
        <f aca="false">SUM(S386)</f>
        <v>0</v>
      </c>
      <c r="T385" s="551" t="n">
        <f aca="false">SUM(T386)</f>
        <v>0</v>
      </c>
      <c r="U385" s="551" t="n">
        <f aca="false">SUM(U386)</f>
        <v>0</v>
      </c>
      <c r="V385" s="551" t="n">
        <f aca="false">SUM(V386)</f>
        <v>0</v>
      </c>
    </row>
    <row r="386" s="196" customFormat="true" ht="15.75" hidden="true" customHeight="false" outlineLevel="1" collapsed="false">
      <c r="A386" s="552"/>
      <c r="B386" s="541"/>
      <c r="C386" s="541"/>
      <c r="D386" s="540"/>
      <c r="E386" s="541" t="s">
        <v>1093</v>
      </c>
      <c r="F386" s="607" t="s">
        <v>1064</v>
      </c>
      <c r="G386" s="540"/>
      <c r="H386" s="522" t="s">
        <v>1065</v>
      </c>
      <c r="I386" s="700"/>
      <c r="J386" s="541"/>
      <c r="K386" s="190"/>
      <c r="L386" s="541"/>
      <c r="M386" s="554"/>
      <c r="N386" s="701"/>
      <c r="O386" s="557"/>
      <c r="P386" s="556"/>
      <c r="Q386" s="550"/>
      <c r="R386" s="558" t="n">
        <f aca="false">SUM(S386,T386,U386,V386)</f>
        <v>0</v>
      </c>
      <c r="S386" s="558"/>
      <c r="T386" s="558"/>
      <c r="U386" s="558"/>
      <c r="V386" s="558"/>
      <c r="AC386" s="303"/>
      <c r="AD386" s="474"/>
    </row>
    <row r="387" customFormat="false" ht="15.75" hidden="true" customHeight="false" outlineLevel="0" collapsed="false">
      <c r="A387" s="559" t="s">
        <v>1259</v>
      </c>
      <c r="B387" s="560"/>
      <c r="C387" s="560"/>
      <c r="D387" s="711"/>
      <c r="E387" s="560"/>
      <c r="F387" s="601"/>
      <c r="G387" s="560"/>
      <c r="H387" s="602"/>
      <c r="I387" s="603"/>
      <c r="J387" s="560"/>
      <c r="K387" s="228"/>
      <c r="L387" s="560"/>
      <c r="M387" s="561" t="s">
        <v>698</v>
      </c>
      <c r="N387" s="707" t="s">
        <v>528</v>
      </c>
      <c r="O387" s="564" t="n">
        <v>244</v>
      </c>
      <c r="P387" s="563" t="n">
        <v>225</v>
      </c>
      <c r="Q387" s="550"/>
      <c r="R387" s="551" t="n">
        <f aca="false">SUM(R388)</f>
        <v>0</v>
      </c>
      <c r="S387" s="551" t="n">
        <f aca="false">SUM(S388)</f>
        <v>0</v>
      </c>
      <c r="T387" s="551" t="n">
        <f aca="false">SUM(T388)</f>
        <v>0</v>
      </c>
      <c r="U387" s="551" t="n">
        <f aca="false">SUM(U388)</f>
        <v>0</v>
      </c>
      <c r="V387" s="551" t="n">
        <f aca="false">SUM(V388)</f>
        <v>0</v>
      </c>
    </row>
    <row r="388" s="196" customFormat="true" ht="15.75" hidden="true" customHeight="false" outlineLevel="1" collapsed="false">
      <c r="A388" s="552"/>
      <c r="B388" s="541"/>
      <c r="C388" s="541"/>
      <c r="D388" s="540"/>
      <c r="E388" s="541" t="s">
        <v>1149</v>
      </c>
      <c r="F388" s="607" t="s">
        <v>1064</v>
      </c>
      <c r="G388" s="540" t="n">
        <v>950</v>
      </c>
      <c r="H388" s="522" t="s">
        <v>1065</v>
      </c>
      <c r="I388" s="700"/>
      <c r="J388" s="541"/>
      <c r="K388" s="190"/>
      <c r="L388" s="541"/>
      <c r="M388" s="554"/>
      <c r="N388" s="701"/>
      <c r="O388" s="557"/>
      <c r="P388" s="556"/>
      <c r="Q388" s="550"/>
      <c r="R388" s="558" t="n">
        <f aca="false">SUM(S388,T388,U388,V388)</f>
        <v>0</v>
      </c>
      <c r="S388" s="558"/>
      <c r="T388" s="558"/>
      <c r="U388" s="558"/>
      <c r="V388" s="558"/>
      <c r="AC388" s="303"/>
      <c r="AD388" s="474"/>
    </row>
    <row r="389" customFormat="false" ht="15.75" hidden="true" customHeight="false" outlineLevel="0" collapsed="false">
      <c r="A389" s="559" t="s">
        <v>1260</v>
      </c>
      <c r="B389" s="560"/>
      <c r="C389" s="560"/>
      <c r="D389" s="711"/>
      <c r="E389" s="560"/>
      <c r="F389" s="601"/>
      <c r="G389" s="560"/>
      <c r="H389" s="602"/>
      <c r="I389" s="603"/>
      <c r="J389" s="560"/>
      <c r="K389" s="672"/>
      <c r="L389" s="560"/>
      <c r="M389" s="561" t="s">
        <v>698</v>
      </c>
      <c r="N389" s="707" t="s">
        <v>528</v>
      </c>
      <c r="O389" s="564" t="n">
        <v>244</v>
      </c>
      <c r="P389" s="563" t="n">
        <v>225</v>
      </c>
      <c r="Q389" s="550"/>
      <c r="R389" s="657" t="n">
        <f aca="false">SUM(R390:R403)</f>
        <v>0</v>
      </c>
      <c r="S389" s="657" t="n">
        <f aca="false">SUM(S390:S403)</f>
        <v>0</v>
      </c>
      <c r="T389" s="657" t="n">
        <f aca="false">SUM(T390:T403)</f>
        <v>0</v>
      </c>
      <c r="U389" s="657" t="n">
        <f aca="false">SUM(U390:U403)</f>
        <v>0</v>
      </c>
      <c r="V389" s="657" t="n">
        <f aca="false">SUM(V390:V403)</f>
        <v>0</v>
      </c>
    </row>
    <row r="390" s="673" customFormat="true" ht="15.75" hidden="true" customHeight="false" outlineLevel="1" collapsed="false">
      <c r="A390" s="552" t="s">
        <v>1261</v>
      </c>
      <c r="B390" s="541"/>
      <c r="C390" s="541"/>
      <c r="D390" s="540"/>
      <c r="E390" s="541" t="s">
        <v>1149</v>
      </c>
      <c r="F390" s="607" t="s">
        <v>1064</v>
      </c>
      <c r="G390" s="540" t="n">
        <v>230</v>
      </c>
      <c r="H390" s="522" t="s">
        <v>1065</v>
      </c>
      <c r="I390" s="700"/>
      <c r="J390" s="541"/>
      <c r="K390" s="190"/>
      <c r="L390" s="541"/>
      <c r="M390" s="554"/>
      <c r="N390" s="701"/>
      <c r="O390" s="557"/>
      <c r="P390" s="556"/>
      <c r="Q390" s="550"/>
      <c r="R390" s="558" t="n">
        <f aca="false">SUM(S390,T390,U390,V390)</f>
        <v>0</v>
      </c>
      <c r="S390" s="558"/>
      <c r="T390" s="558"/>
      <c r="U390" s="558"/>
      <c r="V390" s="558"/>
      <c r="AC390" s="303"/>
      <c r="AD390" s="474"/>
    </row>
    <row r="391" customFormat="false" ht="15.75" hidden="true" customHeight="false" outlineLevel="1" collapsed="false">
      <c r="A391" s="552" t="s">
        <v>1262</v>
      </c>
      <c r="B391" s="541"/>
      <c r="C391" s="541"/>
      <c r="D391" s="540"/>
      <c r="E391" s="541" t="s">
        <v>1149</v>
      </c>
      <c r="F391" s="607" t="s">
        <v>1064</v>
      </c>
      <c r="G391" s="540" t="n">
        <v>180</v>
      </c>
      <c r="H391" s="522" t="s">
        <v>1065</v>
      </c>
      <c r="I391" s="700"/>
      <c r="J391" s="541"/>
      <c r="K391" s="190"/>
      <c r="L391" s="541"/>
      <c r="M391" s="554"/>
      <c r="N391" s="701"/>
      <c r="O391" s="557"/>
      <c r="P391" s="556"/>
      <c r="Q391" s="550"/>
      <c r="R391" s="558" t="n">
        <f aca="false">SUM(S391,T391,U391,V391)</f>
        <v>0</v>
      </c>
      <c r="S391" s="558"/>
      <c r="T391" s="558" t="n">
        <f aca="false">D391*G391</f>
        <v>0</v>
      </c>
      <c r="U391" s="558"/>
      <c r="V391" s="558"/>
    </row>
    <row r="392" customFormat="false" ht="15.75" hidden="true" customHeight="false" outlineLevel="1" collapsed="false">
      <c r="A392" s="552" t="s">
        <v>1263</v>
      </c>
      <c r="B392" s="541"/>
      <c r="C392" s="541"/>
      <c r="D392" s="540"/>
      <c r="E392" s="541" t="s">
        <v>1149</v>
      </c>
      <c r="F392" s="607" t="s">
        <v>1064</v>
      </c>
      <c r="G392" s="540" t="n">
        <v>180</v>
      </c>
      <c r="H392" s="522" t="s">
        <v>1065</v>
      </c>
      <c r="I392" s="700"/>
      <c r="J392" s="541"/>
      <c r="K392" s="190"/>
      <c r="L392" s="541"/>
      <c r="M392" s="554"/>
      <c r="N392" s="701"/>
      <c r="O392" s="557"/>
      <c r="P392" s="556"/>
      <c r="Q392" s="550"/>
      <c r="R392" s="558" t="n">
        <f aca="false">SUM(S392,T392,U392,V392)</f>
        <v>0</v>
      </c>
      <c r="S392" s="558"/>
      <c r="T392" s="558" t="n">
        <f aca="false">D392*G392</f>
        <v>0</v>
      </c>
      <c r="U392" s="558"/>
      <c r="V392" s="558"/>
    </row>
    <row r="393" customFormat="false" ht="15.75" hidden="true" customHeight="false" outlineLevel="1" collapsed="false">
      <c r="A393" s="552" t="s">
        <v>1264</v>
      </c>
      <c r="B393" s="541"/>
      <c r="C393" s="541"/>
      <c r="D393" s="540"/>
      <c r="E393" s="541" t="s">
        <v>1149</v>
      </c>
      <c r="F393" s="607" t="s">
        <v>1064</v>
      </c>
      <c r="G393" s="540" t="n">
        <v>90</v>
      </c>
      <c r="H393" s="522" t="s">
        <v>1065</v>
      </c>
      <c r="I393" s="700"/>
      <c r="J393" s="541"/>
      <c r="K393" s="190"/>
      <c r="L393" s="541"/>
      <c r="M393" s="554"/>
      <c r="N393" s="701"/>
      <c r="O393" s="557"/>
      <c r="P393" s="556"/>
      <c r="Q393" s="550"/>
      <c r="R393" s="558" t="n">
        <f aca="false">SUM(S393,T393,U393,V393)</f>
        <v>0</v>
      </c>
      <c r="S393" s="558"/>
      <c r="T393" s="558"/>
      <c r="U393" s="558"/>
      <c r="V393" s="558"/>
    </row>
    <row r="394" customFormat="false" ht="15.75" hidden="true" customHeight="false" outlineLevel="1" collapsed="false">
      <c r="A394" s="552" t="s">
        <v>1265</v>
      </c>
      <c r="B394" s="541"/>
      <c r="C394" s="541"/>
      <c r="D394" s="540"/>
      <c r="E394" s="541" t="s">
        <v>1149</v>
      </c>
      <c r="F394" s="607" t="s">
        <v>1064</v>
      </c>
      <c r="G394" s="540" t="n">
        <v>120</v>
      </c>
      <c r="H394" s="522" t="s">
        <v>1065</v>
      </c>
      <c r="I394" s="700"/>
      <c r="J394" s="541"/>
      <c r="K394" s="190"/>
      <c r="L394" s="541"/>
      <c r="M394" s="554"/>
      <c r="N394" s="701"/>
      <c r="O394" s="557"/>
      <c r="P394" s="556"/>
      <c r="Q394" s="550"/>
      <c r="R394" s="558" t="n">
        <f aca="false">SUM(S394,T394,U394,V394)</f>
        <v>0</v>
      </c>
      <c r="S394" s="558"/>
      <c r="T394" s="558" t="n">
        <f aca="false">D394*G394</f>
        <v>0</v>
      </c>
      <c r="U394" s="558"/>
      <c r="V394" s="558"/>
    </row>
    <row r="395" customFormat="false" ht="15.75" hidden="true" customHeight="false" outlineLevel="1" collapsed="false">
      <c r="A395" s="552" t="s">
        <v>1266</v>
      </c>
      <c r="B395" s="541"/>
      <c r="C395" s="541"/>
      <c r="D395" s="540"/>
      <c r="E395" s="541" t="s">
        <v>1149</v>
      </c>
      <c r="F395" s="607" t="s">
        <v>1064</v>
      </c>
      <c r="G395" s="540" t="n">
        <v>191</v>
      </c>
      <c r="H395" s="522" t="s">
        <v>1065</v>
      </c>
      <c r="I395" s="700"/>
      <c r="J395" s="541"/>
      <c r="K395" s="190"/>
      <c r="L395" s="541"/>
      <c r="M395" s="554"/>
      <c r="N395" s="701"/>
      <c r="O395" s="557"/>
      <c r="P395" s="556"/>
      <c r="Q395" s="550"/>
      <c r="R395" s="558" t="n">
        <f aca="false">SUM(S395,T395,U395,V395)</f>
        <v>0</v>
      </c>
      <c r="S395" s="558"/>
      <c r="T395" s="558"/>
      <c r="U395" s="558"/>
      <c r="V395" s="558"/>
    </row>
    <row r="396" customFormat="false" ht="15.75" hidden="true" customHeight="false" outlineLevel="1" collapsed="false">
      <c r="A396" s="552" t="s">
        <v>1267</v>
      </c>
      <c r="B396" s="541"/>
      <c r="C396" s="541"/>
      <c r="D396" s="540"/>
      <c r="E396" s="541" t="s">
        <v>1149</v>
      </c>
      <c r="F396" s="607" t="s">
        <v>1064</v>
      </c>
      <c r="G396" s="540" t="n">
        <v>77</v>
      </c>
      <c r="H396" s="522" t="s">
        <v>1065</v>
      </c>
      <c r="I396" s="700"/>
      <c r="J396" s="541"/>
      <c r="K396" s="190"/>
      <c r="L396" s="541"/>
      <c r="M396" s="554"/>
      <c r="N396" s="701"/>
      <c r="O396" s="557"/>
      <c r="P396" s="556"/>
      <c r="Q396" s="550"/>
      <c r="R396" s="558" t="n">
        <f aca="false">SUM(S396,T396,U396,V396)</f>
        <v>0</v>
      </c>
      <c r="S396" s="558"/>
      <c r="T396" s="558"/>
      <c r="U396" s="558"/>
      <c r="V396" s="558"/>
    </row>
    <row r="397" customFormat="false" ht="15.75" hidden="true" customHeight="false" outlineLevel="1" collapsed="false">
      <c r="A397" s="552" t="s">
        <v>1268</v>
      </c>
      <c r="B397" s="541"/>
      <c r="C397" s="541"/>
      <c r="D397" s="540"/>
      <c r="E397" s="541" t="s">
        <v>1149</v>
      </c>
      <c r="F397" s="607" t="s">
        <v>1064</v>
      </c>
      <c r="G397" s="540" t="n">
        <v>160</v>
      </c>
      <c r="H397" s="522" t="s">
        <v>1065</v>
      </c>
      <c r="I397" s="700"/>
      <c r="J397" s="541"/>
      <c r="K397" s="190"/>
      <c r="L397" s="541"/>
      <c r="M397" s="554"/>
      <c r="N397" s="701"/>
      <c r="O397" s="557"/>
      <c r="P397" s="556"/>
      <c r="Q397" s="550"/>
      <c r="R397" s="558" t="n">
        <f aca="false">SUM(S397,T397,U397,V397)</f>
        <v>0</v>
      </c>
      <c r="S397" s="558"/>
      <c r="T397" s="558"/>
      <c r="U397" s="558"/>
      <c r="V397" s="558"/>
    </row>
    <row r="398" customFormat="false" ht="15.75" hidden="true" customHeight="false" outlineLevel="1" collapsed="false">
      <c r="A398" s="552" t="s">
        <v>1268</v>
      </c>
      <c r="B398" s="541"/>
      <c r="C398" s="541"/>
      <c r="D398" s="540"/>
      <c r="E398" s="541" t="s">
        <v>1149</v>
      </c>
      <c r="F398" s="607" t="s">
        <v>1064</v>
      </c>
      <c r="G398" s="540" t="n">
        <v>380</v>
      </c>
      <c r="H398" s="522" t="s">
        <v>1065</v>
      </c>
      <c r="I398" s="700"/>
      <c r="J398" s="541"/>
      <c r="K398" s="190"/>
      <c r="L398" s="541"/>
      <c r="M398" s="554"/>
      <c r="N398" s="701"/>
      <c r="O398" s="557"/>
      <c r="P398" s="556"/>
      <c r="Q398" s="550"/>
      <c r="R398" s="558" t="n">
        <f aca="false">SUM(S398,T398,U398,V398)</f>
        <v>0</v>
      </c>
      <c r="S398" s="558"/>
      <c r="T398" s="558" t="n">
        <f aca="false">D398*G398</f>
        <v>0</v>
      </c>
      <c r="U398" s="558"/>
      <c r="V398" s="558"/>
    </row>
    <row r="399" customFormat="false" ht="15.75" hidden="true" customHeight="false" outlineLevel="1" collapsed="false">
      <c r="A399" s="552" t="s">
        <v>1269</v>
      </c>
      <c r="B399" s="541"/>
      <c r="C399" s="541"/>
      <c r="D399" s="540"/>
      <c r="E399" s="541" t="s">
        <v>1149</v>
      </c>
      <c r="F399" s="607" t="s">
        <v>1064</v>
      </c>
      <c r="G399" s="540" t="n">
        <v>380</v>
      </c>
      <c r="H399" s="522" t="s">
        <v>1065</v>
      </c>
      <c r="I399" s="700"/>
      <c r="J399" s="541"/>
      <c r="K399" s="190"/>
      <c r="L399" s="541"/>
      <c r="M399" s="554"/>
      <c r="N399" s="701"/>
      <c r="O399" s="557"/>
      <c r="P399" s="556"/>
      <c r="Q399" s="550"/>
      <c r="R399" s="558" t="n">
        <f aca="false">SUM(S399,T399,U399,V399)</f>
        <v>0</v>
      </c>
      <c r="S399" s="558"/>
      <c r="T399" s="558" t="n">
        <f aca="false">D399*G399</f>
        <v>0</v>
      </c>
      <c r="U399" s="558"/>
      <c r="V399" s="558"/>
    </row>
    <row r="400" customFormat="false" ht="15.75" hidden="true" customHeight="false" outlineLevel="1" collapsed="false">
      <c r="A400" s="552" t="s">
        <v>1269</v>
      </c>
      <c r="B400" s="541"/>
      <c r="C400" s="541"/>
      <c r="D400" s="540"/>
      <c r="E400" s="541" t="s">
        <v>1149</v>
      </c>
      <c r="F400" s="607" t="s">
        <v>1064</v>
      </c>
      <c r="G400" s="540" t="n">
        <v>80</v>
      </c>
      <c r="H400" s="522" t="s">
        <v>1065</v>
      </c>
      <c r="I400" s="700"/>
      <c r="J400" s="541"/>
      <c r="K400" s="190"/>
      <c r="L400" s="541"/>
      <c r="M400" s="554"/>
      <c r="N400" s="701"/>
      <c r="O400" s="557"/>
      <c r="P400" s="556"/>
      <c r="Q400" s="550"/>
      <c r="R400" s="558" t="n">
        <f aca="false">SUM(S400,T400,U400,V400)</f>
        <v>0</v>
      </c>
      <c r="S400" s="558"/>
      <c r="T400" s="558"/>
      <c r="U400" s="558"/>
      <c r="V400" s="558"/>
    </row>
    <row r="401" customFormat="false" ht="15.75" hidden="true" customHeight="false" outlineLevel="1" collapsed="false">
      <c r="A401" s="552" t="s">
        <v>1266</v>
      </c>
      <c r="B401" s="541"/>
      <c r="C401" s="541"/>
      <c r="D401" s="540"/>
      <c r="E401" s="541" t="s">
        <v>1149</v>
      </c>
      <c r="F401" s="607" t="s">
        <v>1064</v>
      </c>
      <c r="G401" s="540" t="n">
        <v>100</v>
      </c>
      <c r="H401" s="522" t="s">
        <v>1065</v>
      </c>
      <c r="I401" s="700"/>
      <c r="J401" s="541"/>
      <c r="K401" s="190"/>
      <c r="L401" s="541"/>
      <c r="M401" s="554"/>
      <c r="N401" s="701"/>
      <c r="O401" s="557"/>
      <c r="P401" s="556"/>
      <c r="Q401" s="550"/>
      <c r="R401" s="558" t="n">
        <f aca="false">SUM(S401,T401,U401,V401)</f>
        <v>0</v>
      </c>
      <c r="S401" s="558"/>
      <c r="T401" s="558"/>
      <c r="U401" s="558"/>
      <c r="V401" s="558"/>
    </row>
    <row r="402" customFormat="false" ht="15.75" hidden="true" customHeight="false" outlineLevel="1" collapsed="false">
      <c r="A402" s="552" t="s">
        <v>1265</v>
      </c>
      <c r="B402" s="541"/>
      <c r="C402" s="541"/>
      <c r="D402" s="540"/>
      <c r="E402" s="541" t="s">
        <v>1149</v>
      </c>
      <c r="F402" s="607" t="s">
        <v>1064</v>
      </c>
      <c r="G402" s="540" t="n">
        <v>65</v>
      </c>
      <c r="H402" s="522" t="s">
        <v>1065</v>
      </c>
      <c r="I402" s="700"/>
      <c r="J402" s="541"/>
      <c r="K402" s="190"/>
      <c r="L402" s="541"/>
      <c r="M402" s="554"/>
      <c r="N402" s="701"/>
      <c r="O402" s="557"/>
      <c r="P402" s="556"/>
      <c r="Q402" s="550"/>
      <c r="R402" s="558" t="n">
        <f aca="false">SUM(S402,T402,U402,V402)</f>
        <v>0</v>
      </c>
      <c r="S402" s="558"/>
      <c r="T402" s="558"/>
      <c r="U402" s="558"/>
      <c r="V402" s="558"/>
    </row>
    <row r="403" customFormat="false" ht="15.75" hidden="true" customHeight="false" outlineLevel="1" collapsed="false">
      <c r="A403" s="552"/>
      <c r="B403" s="541"/>
      <c r="C403" s="541"/>
      <c r="D403" s="540"/>
      <c r="E403" s="541" t="s">
        <v>1149</v>
      </c>
      <c r="F403" s="607" t="s">
        <v>1064</v>
      </c>
      <c r="G403" s="540"/>
      <c r="H403" s="522" t="s">
        <v>1065</v>
      </c>
      <c r="I403" s="700"/>
      <c r="J403" s="541"/>
      <c r="K403" s="190"/>
      <c r="L403" s="541"/>
      <c r="M403" s="554"/>
      <c r="N403" s="701"/>
      <c r="O403" s="557"/>
      <c r="P403" s="556"/>
      <c r="Q403" s="550"/>
      <c r="R403" s="558" t="n">
        <f aca="false">SUM(S403,T403,U403,V403)</f>
        <v>0</v>
      </c>
      <c r="S403" s="558"/>
      <c r="T403" s="558"/>
      <c r="U403" s="558"/>
      <c r="V403" s="558"/>
    </row>
    <row r="404" customFormat="false" ht="15.75" hidden="true" customHeight="false" outlineLevel="0" collapsed="false">
      <c r="A404" s="570" t="s">
        <v>1270</v>
      </c>
      <c r="B404" s="571"/>
      <c r="C404" s="571"/>
      <c r="D404" s="571"/>
      <c r="E404" s="592"/>
      <c r="F404" s="228"/>
      <c r="G404" s="228"/>
      <c r="H404" s="228"/>
      <c r="I404" s="228"/>
      <c r="J404" s="228"/>
      <c r="K404" s="228"/>
      <c r="L404" s="571"/>
      <c r="M404" s="624"/>
      <c r="N404" s="595"/>
      <c r="O404" s="625" t="n">
        <v>244</v>
      </c>
      <c r="P404" s="626" t="n">
        <v>225</v>
      </c>
      <c r="Q404" s="627"/>
      <c r="R404" s="529" t="n">
        <f aca="false">SUM(R405:R407)</f>
        <v>0</v>
      </c>
      <c r="S404" s="529" t="n">
        <f aca="false">SUM(S405:S407)</f>
        <v>0</v>
      </c>
      <c r="T404" s="529" t="n">
        <f aca="false">SUM(T405:T407)</f>
        <v>0</v>
      </c>
      <c r="U404" s="529" t="n">
        <f aca="false">SUM(U405:U407)</f>
        <v>0</v>
      </c>
      <c r="V404" s="529" t="n">
        <f aca="false">SUM(V405:V407)</f>
        <v>0</v>
      </c>
    </row>
    <row r="405" s="196" customFormat="true" ht="15.75" hidden="true" customHeight="false" outlineLevel="1" collapsed="false">
      <c r="A405" s="559" t="s">
        <v>1271</v>
      </c>
      <c r="B405" s="560"/>
      <c r="C405" s="560"/>
      <c r="D405" s="560"/>
      <c r="E405" s="560"/>
      <c r="F405" s="601"/>
      <c r="G405" s="560"/>
      <c r="H405" s="602"/>
      <c r="I405" s="603"/>
      <c r="J405" s="560"/>
      <c r="K405" s="228"/>
      <c r="L405" s="560"/>
      <c r="M405" s="561"/>
      <c r="N405" s="707"/>
      <c r="O405" s="564" t="n">
        <v>244</v>
      </c>
      <c r="P405" s="563" t="n">
        <v>225</v>
      </c>
      <c r="Q405" s="550"/>
      <c r="R405" s="551" t="n">
        <f aca="false">SUM(S405,T405,U405,V405)</f>
        <v>0</v>
      </c>
      <c r="S405" s="551"/>
      <c r="T405" s="551"/>
      <c r="U405" s="551"/>
      <c r="V405" s="551"/>
      <c r="AC405" s="303"/>
      <c r="AD405" s="474"/>
    </row>
    <row r="406" s="196" customFormat="true" ht="15.75" hidden="true" customHeight="false" outlineLevel="1" collapsed="false">
      <c r="A406" s="559" t="s">
        <v>1272</v>
      </c>
      <c r="B406" s="560"/>
      <c r="C406" s="560"/>
      <c r="D406" s="560"/>
      <c r="E406" s="560"/>
      <c r="F406" s="601"/>
      <c r="G406" s="560"/>
      <c r="H406" s="602"/>
      <c r="I406" s="603"/>
      <c r="J406" s="560"/>
      <c r="K406" s="228"/>
      <c r="L406" s="560"/>
      <c r="M406" s="561"/>
      <c r="N406" s="707"/>
      <c r="O406" s="564" t="n">
        <v>244</v>
      </c>
      <c r="P406" s="563" t="n">
        <v>225</v>
      </c>
      <c r="Q406" s="550"/>
      <c r="R406" s="551" t="n">
        <f aca="false">SUM(S406,T406,U406,V406)</f>
        <v>0</v>
      </c>
      <c r="S406" s="551"/>
      <c r="T406" s="551"/>
      <c r="U406" s="551"/>
      <c r="V406" s="551"/>
      <c r="AC406" s="303"/>
      <c r="AD406" s="474"/>
    </row>
    <row r="407" s="196" customFormat="true" ht="15.75" hidden="true" customHeight="false" outlineLevel="1" collapsed="false">
      <c r="A407" s="559" t="s">
        <v>1273</v>
      </c>
      <c r="B407" s="560"/>
      <c r="C407" s="560"/>
      <c r="D407" s="560"/>
      <c r="E407" s="560"/>
      <c r="F407" s="601"/>
      <c r="G407" s="560"/>
      <c r="H407" s="602"/>
      <c r="I407" s="603"/>
      <c r="J407" s="560"/>
      <c r="K407" s="228"/>
      <c r="L407" s="560"/>
      <c r="M407" s="561"/>
      <c r="N407" s="707"/>
      <c r="O407" s="564" t="n">
        <v>244</v>
      </c>
      <c r="P407" s="563" t="n">
        <v>225</v>
      </c>
      <c r="Q407" s="550"/>
      <c r="R407" s="551" t="n">
        <f aca="false">SUM(S407,T407,U407,V407)</f>
        <v>0</v>
      </c>
      <c r="S407" s="551"/>
      <c r="T407" s="551"/>
      <c r="U407" s="551"/>
      <c r="V407" s="551"/>
      <c r="AC407" s="303"/>
      <c r="AD407" s="474"/>
    </row>
    <row r="408" s="196" customFormat="true" ht="15.75" hidden="true" customHeight="false" outlineLevel="0" collapsed="false">
      <c r="A408" s="570" t="s">
        <v>1274</v>
      </c>
      <c r="B408" s="571"/>
      <c r="C408" s="571"/>
      <c r="D408" s="571"/>
      <c r="E408" s="571"/>
      <c r="F408" s="601"/>
      <c r="G408" s="560"/>
      <c r="H408" s="602"/>
      <c r="I408" s="603"/>
      <c r="J408" s="560"/>
      <c r="K408" s="228"/>
      <c r="L408" s="571"/>
      <c r="M408" s="624"/>
      <c r="N408" s="595"/>
      <c r="O408" s="625" t="n">
        <v>244</v>
      </c>
      <c r="P408" s="626" t="n">
        <v>225</v>
      </c>
      <c r="Q408" s="627"/>
      <c r="R408" s="529" t="n">
        <f aca="false">SUM(S408,T408,U408,V408)</f>
        <v>0</v>
      </c>
      <c r="S408" s="529"/>
      <c r="T408" s="529"/>
      <c r="U408" s="529"/>
      <c r="V408" s="529"/>
      <c r="AC408" s="303"/>
      <c r="AD408" s="474"/>
    </row>
    <row r="409" s="196" customFormat="true" ht="15.75" hidden="true" customHeight="false" outlineLevel="0" collapsed="false">
      <c r="A409" s="570" t="s">
        <v>1275</v>
      </c>
      <c r="B409" s="571"/>
      <c r="C409" s="571"/>
      <c r="D409" s="571"/>
      <c r="E409" s="571"/>
      <c r="F409" s="481"/>
      <c r="G409" s="571"/>
      <c r="H409" s="571"/>
      <c r="I409" s="482"/>
      <c r="J409" s="481"/>
      <c r="K409" s="228"/>
      <c r="L409" s="571"/>
      <c r="M409" s="624" t="s">
        <v>560</v>
      </c>
      <c r="N409" s="595"/>
      <c r="O409" s="625" t="n">
        <v>244</v>
      </c>
      <c r="P409" s="626" t="n">
        <v>225</v>
      </c>
      <c r="Q409" s="627"/>
      <c r="R409" s="529" t="n">
        <f aca="false">R410+R411+R412+R420+R421+R419+R418+R417</f>
        <v>0</v>
      </c>
      <c r="S409" s="529" t="n">
        <f aca="false">S410+S411+S412+S420+S421+S419+S418+S417</f>
        <v>0</v>
      </c>
      <c r="T409" s="529" t="n">
        <f aca="false">T410+T411+T412+T420+T421+T419+T418+T417</f>
        <v>0</v>
      </c>
      <c r="U409" s="529" t="n">
        <f aca="false">U410+U411+U412+U420+U421+U419+U418+U417</f>
        <v>0</v>
      </c>
      <c r="V409" s="529" t="n">
        <f aca="false">V410+V411+V412+V420+V421+V419+V418+V417</f>
        <v>0</v>
      </c>
      <c r="AC409" s="303"/>
      <c r="AD409" s="474"/>
    </row>
    <row r="410" s="196" customFormat="true" ht="15.75" hidden="true" customHeight="false" outlineLevel="1" collapsed="false">
      <c r="A410" s="737" t="s">
        <v>1276</v>
      </c>
      <c r="B410" s="560"/>
      <c r="C410" s="560"/>
      <c r="D410" s="560"/>
      <c r="E410" s="738"/>
      <c r="F410" s="601"/>
      <c r="G410" s="560"/>
      <c r="H410" s="602"/>
      <c r="I410" s="603"/>
      <c r="J410" s="560"/>
      <c r="K410" s="228"/>
      <c r="L410" s="560"/>
      <c r="M410" s="561"/>
      <c r="N410" s="707"/>
      <c r="O410" s="564" t="n">
        <v>244</v>
      </c>
      <c r="P410" s="563" t="n">
        <v>225</v>
      </c>
      <c r="Q410" s="550"/>
      <c r="R410" s="551" t="n">
        <f aca="false">SUM(S410,T410,U410,V410)</f>
        <v>0</v>
      </c>
      <c r="S410" s="551"/>
      <c r="T410" s="551"/>
      <c r="U410" s="551"/>
      <c r="V410" s="739"/>
      <c r="AC410" s="303"/>
      <c r="AD410" s="474"/>
    </row>
    <row r="411" s="196" customFormat="true" ht="15.75" hidden="true" customHeight="false" outlineLevel="1" collapsed="false">
      <c r="A411" s="737" t="s">
        <v>1277</v>
      </c>
      <c r="B411" s="560"/>
      <c r="C411" s="540"/>
      <c r="D411" s="540"/>
      <c r="E411" s="541" t="s">
        <v>1149</v>
      </c>
      <c r="F411" s="607" t="s">
        <v>1064</v>
      </c>
      <c r="G411" s="540" t="n">
        <v>12000</v>
      </c>
      <c r="H411" s="522" t="s">
        <v>1065</v>
      </c>
      <c r="I411" s="540" t="n">
        <v>12250</v>
      </c>
      <c r="J411" s="522" t="s">
        <v>1065</v>
      </c>
      <c r="K411" s="228"/>
      <c r="L411" s="560"/>
      <c r="M411" s="561"/>
      <c r="N411" s="707"/>
      <c r="O411" s="564" t="n">
        <v>244</v>
      </c>
      <c r="P411" s="563" t="n">
        <v>225</v>
      </c>
      <c r="Q411" s="550"/>
      <c r="R411" s="551" t="n">
        <f aca="false">SUM(S411,T411,U411,V411)</f>
        <v>0</v>
      </c>
      <c r="S411" s="551"/>
      <c r="T411" s="551"/>
      <c r="U411" s="551"/>
      <c r="V411" s="551"/>
      <c r="AC411" s="303"/>
      <c r="AD411" s="474"/>
    </row>
    <row r="412" s="673" customFormat="true" ht="15.75" hidden="true" customHeight="false" outlineLevel="1" collapsed="false">
      <c r="A412" s="559" t="s">
        <v>1278</v>
      </c>
      <c r="B412" s="560"/>
      <c r="C412" s="560"/>
      <c r="D412" s="740"/>
      <c r="E412" s="560"/>
      <c r="F412" s="601"/>
      <c r="G412" s="560"/>
      <c r="H412" s="602"/>
      <c r="I412" s="603"/>
      <c r="J412" s="560"/>
      <c r="K412" s="672"/>
      <c r="L412" s="560"/>
      <c r="M412" s="561"/>
      <c r="N412" s="707"/>
      <c r="O412" s="564" t="n">
        <v>244</v>
      </c>
      <c r="P412" s="563" t="n">
        <v>225</v>
      </c>
      <c r="Q412" s="550"/>
      <c r="R412" s="551" t="n">
        <f aca="false">SUM(R413:R416)</f>
        <v>0</v>
      </c>
      <c r="S412" s="551" t="n">
        <f aca="false">SUM(S413:S416)</f>
        <v>0</v>
      </c>
      <c r="T412" s="551" t="n">
        <f aca="false">SUM(T413:T416)</f>
        <v>0</v>
      </c>
      <c r="U412" s="551" t="n">
        <f aca="false">SUM(U413:U416)</f>
        <v>0</v>
      </c>
      <c r="V412" s="551" t="n">
        <f aca="false">SUM(V413:V416)</f>
        <v>0</v>
      </c>
      <c r="AC412" s="303"/>
      <c r="AD412" s="474"/>
    </row>
    <row r="413" s="673" customFormat="true" ht="15.75" hidden="true" customHeight="false" outlineLevel="1" collapsed="false">
      <c r="A413" s="552" t="s">
        <v>1279</v>
      </c>
      <c r="B413" s="541"/>
      <c r="C413" s="541"/>
      <c r="D413" s="540"/>
      <c r="E413" s="541" t="s">
        <v>1149</v>
      </c>
      <c r="F413" s="541" t="s">
        <v>1064</v>
      </c>
      <c r="G413" s="540" t="n">
        <v>10000</v>
      </c>
      <c r="H413" s="522" t="s">
        <v>1065</v>
      </c>
      <c r="I413" s="700"/>
      <c r="J413" s="541"/>
      <c r="K413" s="190"/>
      <c r="L413" s="541"/>
      <c r="M413" s="554"/>
      <c r="N413" s="701"/>
      <c r="O413" s="557" t="n">
        <v>244</v>
      </c>
      <c r="P413" s="556" t="n">
        <v>225</v>
      </c>
      <c r="Q413" s="550"/>
      <c r="R413" s="558" t="n">
        <f aca="false">SUM(S413,T413,U413,V413)</f>
        <v>0</v>
      </c>
      <c r="S413" s="558"/>
      <c r="T413" s="558"/>
      <c r="U413" s="558"/>
      <c r="V413" s="558"/>
      <c r="AC413" s="303"/>
      <c r="AD413" s="474"/>
    </row>
    <row r="414" s="673" customFormat="true" ht="15.75" hidden="true" customHeight="false" outlineLevel="1" collapsed="false">
      <c r="A414" s="552" t="s">
        <v>1280</v>
      </c>
      <c r="B414" s="541"/>
      <c r="C414" s="541"/>
      <c r="D414" s="540"/>
      <c r="E414" s="541" t="s">
        <v>1149</v>
      </c>
      <c r="F414" s="541" t="s">
        <v>1064</v>
      </c>
      <c r="G414" s="540" t="n">
        <v>80000</v>
      </c>
      <c r="H414" s="522" t="s">
        <v>1065</v>
      </c>
      <c r="I414" s="700"/>
      <c r="J414" s="541"/>
      <c r="K414" s="190"/>
      <c r="L414" s="541"/>
      <c r="M414" s="554"/>
      <c r="N414" s="701"/>
      <c r="O414" s="557" t="n">
        <v>244</v>
      </c>
      <c r="P414" s="556" t="n">
        <v>225</v>
      </c>
      <c r="Q414" s="550"/>
      <c r="R414" s="558" t="n">
        <f aca="false">SUM(S414,T414,U414,V414)</f>
        <v>0</v>
      </c>
      <c r="S414" s="558"/>
      <c r="T414" s="558"/>
      <c r="U414" s="558"/>
      <c r="V414" s="558"/>
      <c r="AC414" s="303"/>
      <c r="AD414" s="474"/>
    </row>
    <row r="415" customFormat="false" ht="15.75" hidden="true" customHeight="false" outlineLevel="1" collapsed="false">
      <c r="A415" s="552" t="s">
        <v>1281</v>
      </c>
      <c r="B415" s="541"/>
      <c r="C415" s="541"/>
      <c r="D415" s="540"/>
      <c r="E415" s="541" t="s">
        <v>1149</v>
      </c>
      <c r="F415" s="541" t="s">
        <v>1064</v>
      </c>
      <c r="G415" s="540" t="n">
        <f aca="false">69758/2</f>
        <v>34879</v>
      </c>
      <c r="H415" s="522" t="s">
        <v>1065</v>
      </c>
      <c r="I415" s="700"/>
      <c r="J415" s="541"/>
      <c r="K415" s="190"/>
      <c r="L415" s="541"/>
      <c r="M415" s="554"/>
      <c r="N415" s="701"/>
      <c r="O415" s="557" t="n">
        <v>244</v>
      </c>
      <c r="P415" s="556" t="n">
        <v>225</v>
      </c>
      <c r="Q415" s="550"/>
      <c r="R415" s="558" t="n">
        <f aca="false">SUM(S415,T415,U415,V415)</f>
        <v>0</v>
      </c>
      <c r="S415" s="558"/>
      <c r="T415" s="558"/>
      <c r="U415" s="558"/>
      <c r="V415" s="558"/>
    </row>
    <row r="416" customFormat="false" ht="15.75" hidden="true" customHeight="false" outlineLevel="1" collapsed="false">
      <c r="A416" s="552" t="s">
        <v>1282</v>
      </c>
      <c r="B416" s="541"/>
      <c r="C416" s="541"/>
      <c r="D416" s="601"/>
      <c r="E416" s="541"/>
      <c r="F416" s="607"/>
      <c r="G416" s="601"/>
      <c r="H416" s="522"/>
      <c r="I416" s="522"/>
      <c r="J416" s="541"/>
      <c r="K416" s="190"/>
      <c r="L416" s="541"/>
      <c r="M416" s="554"/>
      <c r="N416" s="701"/>
      <c r="O416" s="557" t="n">
        <v>244</v>
      </c>
      <c r="P416" s="556" t="n">
        <v>225</v>
      </c>
      <c r="Q416" s="550"/>
      <c r="R416" s="558" t="n">
        <f aca="false">SUM(S416,T416,U416,V416)</f>
        <v>0</v>
      </c>
      <c r="S416" s="558"/>
      <c r="T416" s="558"/>
      <c r="U416" s="558"/>
      <c r="V416" s="558"/>
      <c r="AC416" s="741"/>
      <c r="AD416" s="742"/>
    </row>
    <row r="417" s="196" customFormat="true" ht="15.75" hidden="true" customHeight="false" outlineLevel="1" collapsed="false">
      <c r="A417" s="559" t="s">
        <v>1283</v>
      </c>
      <c r="B417" s="560"/>
      <c r="C417" s="560"/>
      <c r="D417" s="540"/>
      <c r="E417" s="541" t="s">
        <v>1149</v>
      </c>
      <c r="F417" s="607" t="s">
        <v>1064</v>
      </c>
      <c r="G417" s="540"/>
      <c r="H417" s="522" t="s">
        <v>1065</v>
      </c>
      <c r="I417" s="603"/>
      <c r="J417" s="560"/>
      <c r="K417" s="228"/>
      <c r="L417" s="560"/>
      <c r="M417" s="561"/>
      <c r="N417" s="707"/>
      <c r="O417" s="564" t="n">
        <v>244</v>
      </c>
      <c r="P417" s="563" t="n">
        <v>225</v>
      </c>
      <c r="Q417" s="550"/>
      <c r="R417" s="551" t="n">
        <f aca="false">SUM(S417,T417,U417,V417)</f>
        <v>0</v>
      </c>
      <c r="S417" s="551"/>
      <c r="T417" s="551"/>
      <c r="U417" s="551"/>
      <c r="V417" s="551"/>
      <c r="AC417" s="303"/>
      <c r="AD417" s="474"/>
    </row>
    <row r="418" s="196" customFormat="true" ht="15.75" hidden="true" customHeight="false" outlineLevel="1" collapsed="false">
      <c r="A418" s="559" t="s">
        <v>1284</v>
      </c>
      <c r="B418" s="560"/>
      <c r="C418" s="560"/>
      <c r="D418" s="540"/>
      <c r="E418" s="541" t="s">
        <v>1149</v>
      </c>
      <c r="F418" s="607" t="s">
        <v>1064</v>
      </c>
      <c r="G418" s="540" t="n">
        <v>25047.31</v>
      </c>
      <c r="H418" s="522" t="s">
        <v>1065</v>
      </c>
      <c r="I418" s="603"/>
      <c r="J418" s="560"/>
      <c r="K418" s="228"/>
      <c r="L418" s="560"/>
      <c r="M418" s="561"/>
      <c r="N418" s="707"/>
      <c r="O418" s="564" t="n">
        <v>244</v>
      </c>
      <c r="P418" s="563" t="n">
        <v>225</v>
      </c>
      <c r="Q418" s="550"/>
      <c r="R418" s="551" t="n">
        <f aca="false">SUM(S418,T418,U418,V418)</f>
        <v>0</v>
      </c>
      <c r="S418" s="551"/>
      <c r="T418" s="551"/>
      <c r="U418" s="551"/>
      <c r="V418" s="551"/>
      <c r="AC418" s="303"/>
      <c r="AD418" s="474"/>
    </row>
    <row r="419" s="196" customFormat="true" ht="15.75" hidden="true" customHeight="false" outlineLevel="1" collapsed="false">
      <c r="A419" s="559" t="s">
        <v>1285</v>
      </c>
      <c r="B419" s="560"/>
      <c r="C419" s="560"/>
      <c r="D419" s="601"/>
      <c r="E419" s="541"/>
      <c r="F419" s="607"/>
      <c r="G419" s="601"/>
      <c r="H419" s="522"/>
      <c r="I419" s="603"/>
      <c r="J419" s="560"/>
      <c r="K419" s="228"/>
      <c r="L419" s="560"/>
      <c r="M419" s="561"/>
      <c r="N419" s="707"/>
      <c r="O419" s="564" t="n">
        <v>244</v>
      </c>
      <c r="P419" s="563" t="n">
        <v>225</v>
      </c>
      <c r="Q419" s="550"/>
      <c r="R419" s="551" t="n">
        <f aca="false">SUM(S419,T419,U419,V419)</f>
        <v>0</v>
      </c>
      <c r="S419" s="551"/>
      <c r="T419" s="551"/>
      <c r="U419" s="551"/>
      <c r="V419" s="551"/>
      <c r="AC419" s="303"/>
      <c r="AD419" s="474"/>
    </row>
    <row r="420" s="196" customFormat="true" ht="15.75" hidden="true" customHeight="false" outlineLevel="1" collapsed="false">
      <c r="A420" s="559" t="s">
        <v>1286</v>
      </c>
      <c r="B420" s="560"/>
      <c r="C420" s="560"/>
      <c r="D420" s="560"/>
      <c r="E420" s="738"/>
      <c r="F420" s="601"/>
      <c r="G420" s="560"/>
      <c r="H420" s="602"/>
      <c r="I420" s="603"/>
      <c r="J420" s="560"/>
      <c r="K420" s="228"/>
      <c r="L420" s="560"/>
      <c r="M420" s="561"/>
      <c r="N420" s="707"/>
      <c r="O420" s="564" t="n">
        <v>244</v>
      </c>
      <c r="P420" s="563" t="n">
        <v>225</v>
      </c>
      <c r="Q420" s="550"/>
      <c r="R420" s="551" t="n">
        <f aca="false">SUM(S420,T420,U420,V420)</f>
        <v>0</v>
      </c>
      <c r="S420" s="551"/>
      <c r="T420" s="551"/>
      <c r="U420" s="551"/>
      <c r="V420" s="551"/>
      <c r="AC420" s="303"/>
      <c r="AD420" s="474"/>
    </row>
    <row r="421" s="196" customFormat="true" ht="15.75" hidden="true" customHeight="false" outlineLevel="1" collapsed="false">
      <c r="A421" s="559" t="s">
        <v>1287</v>
      </c>
      <c r="B421" s="560"/>
      <c r="C421" s="560"/>
      <c r="D421" s="560"/>
      <c r="E421" s="738"/>
      <c r="F421" s="601"/>
      <c r="G421" s="560"/>
      <c r="H421" s="602"/>
      <c r="I421" s="603"/>
      <c r="J421" s="560"/>
      <c r="K421" s="228"/>
      <c r="L421" s="560"/>
      <c r="M421" s="561"/>
      <c r="N421" s="707"/>
      <c r="O421" s="564" t="n">
        <v>244</v>
      </c>
      <c r="P421" s="563" t="n">
        <v>225</v>
      </c>
      <c r="Q421" s="550"/>
      <c r="R421" s="551" t="n">
        <f aca="false">SUM(S421,T421,U421,V421)</f>
        <v>0</v>
      </c>
      <c r="S421" s="551"/>
      <c r="T421" s="551"/>
      <c r="U421" s="551"/>
      <c r="V421" s="551"/>
      <c r="AC421" s="303"/>
      <c r="AD421" s="474"/>
    </row>
    <row r="422" s="196" customFormat="true" ht="15.75" hidden="true" customHeight="false" outlineLevel="0" collapsed="false">
      <c r="A422" s="664" t="s">
        <v>1288</v>
      </c>
      <c r="B422" s="481"/>
      <c r="C422" s="671"/>
      <c r="D422" s="481"/>
      <c r="E422" s="481"/>
      <c r="F422" s="481"/>
      <c r="G422" s="493"/>
      <c r="H422" s="481"/>
      <c r="I422" s="481"/>
      <c r="J422" s="482"/>
      <c r="K422" s="481"/>
      <c r="L422" s="481"/>
      <c r="M422" s="524"/>
      <c r="N422" s="665"/>
      <c r="O422" s="527" t="n">
        <v>244</v>
      </c>
      <c r="P422" s="526" t="n">
        <v>225</v>
      </c>
      <c r="Q422" s="528"/>
      <c r="R422" s="529" t="n">
        <f aca="false">SUM(S422,T422,U422,V422)</f>
        <v>0</v>
      </c>
      <c r="S422" s="529"/>
      <c r="T422" s="529"/>
      <c r="U422" s="529"/>
      <c r="V422" s="529"/>
      <c r="AC422" s="303"/>
      <c r="AD422" s="474"/>
    </row>
    <row r="423" s="745" customFormat="true" ht="18.75" hidden="false" customHeight="false" outlineLevel="0" collapsed="false">
      <c r="A423" s="683" t="s">
        <v>1289</v>
      </c>
      <c r="B423" s="684"/>
      <c r="C423" s="684"/>
      <c r="D423" s="684"/>
      <c r="E423" s="684"/>
      <c r="F423" s="684"/>
      <c r="G423" s="684"/>
      <c r="H423" s="684"/>
      <c r="I423" s="743"/>
      <c r="J423" s="684"/>
      <c r="K423" s="744"/>
      <c r="L423" s="684"/>
      <c r="M423" s="689"/>
      <c r="N423" s="690"/>
      <c r="O423" s="691" t="n">
        <v>244</v>
      </c>
      <c r="P423" s="692" t="n">
        <v>226</v>
      </c>
      <c r="Q423" s="693"/>
      <c r="R423" s="694" t="n">
        <f aca="false">SUM(R424,R428,R429,R431,R433,R435,R439,R444,R448,R461,R468,R478,R488,R489,R492,R470,R472,R475)</f>
        <v>791129.6</v>
      </c>
      <c r="S423" s="694" t="n">
        <f aca="false">SUM(S424,S428,S429,S431,S433,S435,S439,S444,S448,S461,S468,S478,S488,S489,S492,S470,S472,S475)</f>
        <v>448344.6</v>
      </c>
      <c r="T423" s="694" t="n">
        <f aca="false">SUM(T424,T428,T429,T431,T433,T435,T439,T444,T448,T461,T468,T478,T488,T489,T492,T470,T472,T475)</f>
        <v>0</v>
      </c>
      <c r="U423" s="694" t="n">
        <f aca="false">SUM(U424,U428,U429,U431,U433,U435,U439,U444,U448,U461,U468,U478,U488,U489,U492,U470,U472,U475)</f>
        <v>0</v>
      </c>
      <c r="V423" s="694" t="n">
        <f aca="false">SUM(V424,V428,V429,V431,V433,V435,V439,V444,V448,V461,V468,V478,V488,V489,V492,V470,V472,V475)</f>
        <v>342785</v>
      </c>
      <c r="AC423" s="696"/>
      <c r="AD423" s="697"/>
    </row>
    <row r="424" s="196" customFormat="true" ht="15.75" hidden="true" customHeight="false" outlineLevel="0" collapsed="false">
      <c r="A424" s="559" t="s">
        <v>1290</v>
      </c>
      <c r="B424" s="560"/>
      <c r="C424" s="560"/>
      <c r="D424" s="560"/>
      <c r="E424" s="560"/>
      <c r="F424" s="601"/>
      <c r="G424" s="560"/>
      <c r="H424" s="602"/>
      <c r="I424" s="603"/>
      <c r="J424" s="560"/>
      <c r="K424" s="672"/>
      <c r="L424" s="560"/>
      <c r="M424" s="561"/>
      <c r="N424" s="707"/>
      <c r="O424" s="564" t="n">
        <v>244</v>
      </c>
      <c r="P424" s="563" t="n">
        <v>226</v>
      </c>
      <c r="Q424" s="550"/>
      <c r="R424" s="551" t="n">
        <f aca="false">SUM(R425:R427)</f>
        <v>0</v>
      </c>
      <c r="S424" s="551" t="n">
        <f aca="false">SUM(S425:S427)</f>
        <v>0</v>
      </c>
      <c r="T424" s="551" t="n">
        <f aca="false">SUM(T425:T427)</f>
        <v>0</v>
      </c>
      <c r="U424" s="551" t="n">
        <f aca="false">SUM(U425:U427)</f>
        <v>0</v>
      </c>
      <c r="V424" s="551" t="n">
        <f aca="false">SUM(V425:V427)</f>
        <v>0</v>
      </c>
      <c r="W424" s="188" t="s">
        <v>1291</v>
      </c>
      <c r="AC424" s="303"/>
      <c r="AD424" s="474"/>
    </row>
    <row r="425" s="673" customFormat="true" ht="15.75" hidden="true" customHeight="false" outlineLevel="1" collapsed="false">
      <c r="A425" s="559"/>
      <c r="B425" s="560"/>
      <c r="C425" s="560"/>
      <c r="D425" s="560"/>
      <c r="E425" s="746"/>
      <c r="F425" s="711"/>
      <c r="G425" s="746"/>
      <c r="H425" s="522" t="s">
        <v>1065</v>
      </c>
      <c r="I425" s="712"/>
      <c r="J425" s="560"/>
      <c r="K425" s="672"/>
      <c r="L425" s="560"/>
      <c r="M425" s="561"/>
      <c r="N425" s="707"/>
      <c r="O425" s="564"/>
      <c r="P425" s="563"/>
      <c r="Q425" s="550" t="n">
        <v>12</v>
      </c>
      <c r="R425" s="558" t="n">
        <f aca="false">SUM(S425,T425,U425,V425)</f>
        <v>0</v>
      </c>
      <c r="S425" s="558"/>
      <c r="T425" s="558"/>
      <c r="U425" s="558"/>
      <c r="V425" s="558"/>
      <c r="W425" s="188" t="s">
        <v>1292</v>
      </c>
      <c r="AC425" s="303"/>
      <c r="AD425" s="474"/>
    </row>
    <row r="426" s="673" customFormat="true" ht="15.75" hidden="true" customHeight="false" outlineLevel="1" collapsed="false">
      <c r="A426" s="559"/>
      <c r="B426" s="560"/>
      <c r="C426" s="560"/>
      <c r="D426" s="560"/>
      <c r="E426" s="746"/>
      <c r="F426" s="711"/>
      <c r="G426" s="746"/>
      <c r="H426" s="522" t="s">
        <v>1065</v>
      </c>
      <c r="I426" s="712"/>
      <c r="J426" s="560"/>
      <c r="K426" s="672"/>
      <c r="L426" s="560"/>
      <c r="M426" s="561"/>
      <c r="N426" s="707"/>
      <c r="O426" s="564"/>
      <c r="P426" s="563"/>
      <c r="Q426" s="550"/>
      <c r="R426" s="558" t="n">
        <f aca="false">SUM(S426,T426,U426,V426)</f>
        <v>0</v>
      </c>
      <c r="S426" s="558"/>
      <c r="T426" s="558"/>
      <c r="U426" s="558"/>
      <c r="V426" s="558"/>
      <c r="W426" s="188" t="s">
        <v>1293</v>
      </c>
      <c r="AC426" s="303"/>
      <c r="AD426" s="474"/>
    </row>
    <row r="427" s="673" customFormat="true" ht="15.75" hidden="true" customHeight="false" outlineLevel="1" collapsed="false">
      <c r="A427" s="559"/>
      <c r="B427" s="560"/>
      <c r="C427" s="560"/>
      <c r="D427" s="560"/>
      <c r="E427" s="746"/>
      <c r="F427" s="711"/>
      <c r="G427" s="746"/>
      <c r="H427" s="522" t="s">
        <v>1065</v>
      </c>
      <c r="I427" s="712"/>
      <c r="J427" s="560"/>
      <c r="K427" s="672"/>
      <c r="L427" s="560"/>
      <c r="M427" s="561"/>
      <c r="N427" s="707"/>
      <c r="O427" s="564"/>
      <c r="P427" s="563"/>
      <c r="Q427" s="550"/>
      <c r="R427" s="558" t="n">
        <f aca="false">SUM(S427,T427,U427,V427)</f>
        <v>0</v>
      </c>
      <c r="S427" s="558"/>
      <c r="T427" s="558"/>
      <c r="U427" s="558"/>
      <c r="V427" s="558"/>
      <c r="W427" s="188" t="s">
        <v>1294</v>
      </c>
      <c r="AC427" s="303"/>
      <c r="AD427" s="474"/>
    </row>
    <row r="428" s="673" customFormat="true" ht="15.75" hidden="false" customHeight="false" outlineLevel="0" collapsed="false">
      <c r="A428" s="559" t="s">
        <v>1295</v>
      </c>
      <c r="B428" s="560"/>
      <c r="C428" s="560"/>
      <c r="D428" s="540" t="n">
        <v>6</v>
      </c>
      <c r="E428" s="541" t="s">
        <v>1079</v>
      </c>
      <c r="F428" s="601"/>
      <c r="G428" s="746" t="n">
        <v>4000</v>
      </c>
      <c r="H428" s="522" t="s">
        <v>1065</v>
      </c>
      <c r="I428" s="746"/>
      <c r="J428" s="522" t="s">
        <v>1065</v>
      </c>
      <c r="K428" s="672"/>
      <c r="L428" s="560"/>
      <c r="M428" s="561"/>
      <c r="N428" s="707"/>
      <c r="O428" s="564" t="n">
        <v>244</v>
      </c>
      <c r="P428" s="563" t="n">
        <v>226</v>
      </c>
      <c r="Q428" s="550"/>
      <c r="R428" s="551" t="n">
        <f aca="false">SUM(S428,T428,U428,V428)</f>
        <v>24000</v>
      </c>
      <c r="S428" s="551" t="n">
        <f aca="false">D428*G428</f>
        <v>24000</v>
      </c>
      <c r="T428" s="551"/>
      <c r="U428" s="551"/>
      <c r="V428" s="551"/>
      <c r="W428" s="188" t="s">
        <v>1296</v>
      </c>
      <c r="AC428" s="303"/>
      <c r="AD428" s="474"/>
    </row>
    <row r="429" s="673" customFormat="true" ht="15.75" hidden="false" customHeight="false" outlineLevel="0" collapsed="false">
      <c r="A429" s="559" t="s">
        <v>1297</v>
      </c>
      <c r="B429" s="560"/>
      <c r="C429" s="560"/>
      <c r="D429" s="560"/>
      <c r="E429" s="560"/>
      <c r="F429" s="601"/>
      <c r="G429" s="560"/>
      <c r="H429" s="602"/>
      <c r="I429" s="603"/>
      <c r="J429" s="560"/>
      <c r="K429" s="672"/>
      <c r="L429" s="560"/>
      <c r="M429" s="561"/>
      <c r="N429" s="707" t="s">
        <v>528</v>
      </c>
      <c r="O429" s="564" t="n">
        <v>244</v>
      </c>
      <c r="P429" s="563" t="n">
        <v>226</v>
      </c>
      <c r="Q429" s="550"/>
      <c r="R429" s="551" t="n">
        <f aca="false">SUM(R430)</f>
        <v>189488</v>
      </c>
      <c r="S429" s="551" t="n">
        <f aca="false">SUM(S430)</f>
        <v>0</v>
      </c>
      <c r="T429" s="551" t="n">
        <f aca="false">SUM(T430)</f>
        <v>0</v>
      </c>
      <c r="U429" s="551" t="n">
        <f aca="false">SUM(U430)</f>
        <v>0</v>
      </c>
      <c r="V429" s="551" t="n">
        <f aca="false">SUM(V430)</f>
        <v>189488</v>
      </c>
      <c r="AC429" s="303"/>
      <c r="AD429" s="474"/>
    </row>
    <row r="430" s="673" customFormat="true" ht="15.75" hidden="false" customHeight="false" outlineLevel="1" collapsed="false">
      <c r="A430" s="747"/>
      <c r="B430" s="541"/>
      <c r="C430" s="541"/>
      <c r="D430" s="541"/>
      <c r="E430" s="541"/>
      <c r="F430" s="541"/>
      <c r="G430" s="540" t="n">
        <v>47372</v>
      </c>
      <c r="H430" s="522" t="s">
        <v>1065</v>
      </c>
      <c r="I430" s="700"/>
      <c r="J430" s="541"/>
      <c r="K430" s="190"/>
      <c r="L430" s="541"/>
      <c r="M430" s="554"/>
      <c r="N430" s="701"/>
      <c r="O430" s="557"/>
      <c r="P430" s="556"/>
      <c r="Q430" s="550" t="n">
        <v>4</v>
      </c>
      <c r="R430" s="558" t="n">
        <f aca="false">SUM(S430,T430,U430,V430)</f>
        <v>189488</v>
      </c>
      <c r="S430" s="558"/>
      <c r="T430" s="558"/>
      <c r="U430" s="558"/>
      <c r="V430" s="558" t="n">
        <f aca="false">G430*Q430</f>
        <v>189488</v>
      </c>
      <c r="AC430" s="303"/>
      <c r="AD430" s="474"/>
    </row>
    <row r="431" customFormat="false" ht="15.75" hidden="false" customHeight="false" outlineLevel="0" collapsed="false">
      <c r="A431" s="559" t="s">
        <v>1298</v>
      </c>
      <c r="B431" s="560"/>
      <c r="C431" s="560"/>
      <c r="D431" s="711"/>
      <c r="E431" s="560"/>
      <c r="F431" s="601"/>
      <c r="G431" s="560"/>
      <c r="H431" s="602"/>
      <c r="I431" s="603"/>
      <c r="J431" s="560"/>
      <c r="K431" s="228"/>
      <c r="L431" s="560"/>
      <c r="M431" s="561"/>
      <c r="N431" s="707"/>
      <c r="O431" s="564" t="n">
        <v>244</v>
      </c>
      <c r="P431" s="563" t="n">
        <v>226</v>
      </c>
      <c r="Q431" s="550"/>
      <c r="R431" s="551" t="n">
        <f aca="false">SUM(R432)</f>
        <v>0</v>
      </c>
      <c r="S431" s="551" t="n">
        <f aca="false">SUM(S432)</f>
        <v>0</v>
      </c>
      <c r="T431" s="551" t="n">
        <f aca="false">SUM(T432)</f>
        <v>0</v>
      </c>
      <c r="U431" s="551" t="n">
        <f aca="false">SUM(U432)</f>
        <v>0</v>
      </c>
      <c r="V431" s="551" t="n">
        <f aca="false">SUM(V432)</f>
        <v>0</v>
      </c>
    </row>
    <row r="432" s="196" customFormat="true" ht="15.75" hidden="false" customHeight="false" outlineLevel="1" collapsed="false">
      <c r="A432" s="552"/>
      <c r="B432" s="541"/>
      <c r="C432" s="540"/>
      <c r="D432" s="540"/>
      <c r="E432" s="541" t="s">
        <v>1299</v>
      </c>
      <c r="F432" s="541" t="s">
        <v>1064</v>
      </c>
      <c r="G432" s="540" t="n">
        <v>1000</v>
      </c>
      <c r="H432" s="522" t="s">
        <v>1065</v>
      </c>
      <c r="I432" s="700"/>
      <c r="J432" s="541"/>
      <c r="K432" s="190"/>
      <c r="L432" s="541"/>
      <c r="M432" s="554"/>
      <c r="N432" s="701"/>
      <c r="O432" s="557"/>
      <c r="P432" s="556"/>
      <c r="Q432" s="550"/>
      <c r="R432" s="558" t="n">
        <f aca="false">SUM(S432,T432,U432,V432)</f>
        <v>0</v>
      </c>
      <c r="S432" s="558"/>
      <c r="T432" s="558"/>
      <c r="U432" s="558"/>
      <c r="V432" s="558"/>
      <c r="AC432" s="303"/>
      <c r="AD432" s="474"/>
    </row>
    <row r="433" customFormat="false" ht="15.75" hidden="false" customHeight="false" outlineLevel="0" collapsed="false">
      <c r="A433" s="559" t="s">
        <v>1300</v>
      </c>
      <c r="B433" s="560"/>
      <c r="C433" s="560"/>
      <c r="D433" s="711"/>
      <c r="E433" s="560"/>
      <c r="F433" s="601"/>
      <c r="G433" s="560"/>
      <c r="H433" s="602"/>
      <c r="I433" s="603"/>
      <c r="J433" s="560"/>
      <c r="K433" s="228"/>
      <c r="L433" s="560"/>
      <c r="M433" s="561"/>
      <c r="N433" s="707"/>
      <c r="O433" s="564" t="n">
        <v>244</v>
      </c>
      <c r="P433" s="563" t="n">
        <v>226</v>
      </c>
      <c r="Q433" s="550"/>
      <c r="R433" s="551" t="n">
        <f aca="false">SUM(R434)</f>
        <v>137597</v>
      </c>
      <c r="S433" s="551" t="n">
        <f aca="false">SUM(S434)</f>
        <v>0</v>
      </c>
      <c r="T433" s="551" t="n">
        <f aca="false">SUM(T434)</f>
        <v>0</v>
      </c>
      <c r="U433" s="551" t="n">
        <f aca="false">SUM(U434)</f>
        <v>0</v>
      </c>
      <c r="V433" s="551" t="n">
        <f aca="false">SUM(V434)</f>
        <v>137597</v>
      </c>
    </row>
    <row r="434" s="196" customFormat="true" ht="15.75" hidden="false" customHeight="false" outlineLevel="1" collapsed="false">
      <c r="A434" s="552"/>
      <c r="B434" s="541"/>
      <c r="C434" s="541"/>
      <c r="D434" s="541"/>
      <c r="E434" s="541"/>
      <c r="F434" s="541"/>
      <c r="G434" s="540"/>
      <c r="H434" s="522" t="s">
        <v>1065</v>
      </c>
      <c r="I434" s="748"/>
      <c r="J434" s="522"/>
      <c r="K434" s="190"/>
      <c r="L434" s="541"/>
      <c r="M434" s="554"/>
      <c r="N434" s="701"/>
      <c r="O434" s="557"/>
      <c r="P434" s="556"/>
      <c r="Q434" s="550"/>
      <c r="R434" s="558" t="n">
        <f aca="false">SUM(S434,T434,U434,V434)</f>
        <v>137597</v>
      </c>
      <c r="S434" s="558"/>
      <c r="T434" s="558"/>
      <c r="U434" s="558"/>
      <c r="V434" s="558" t="n">
        <v>137597</v>
      </c>
      <c r="AC434" s="303"/>
      <c r="AD434" s="474"/>
    </row>
    <row r="435" customFormat="false" ht="15.75" hidden="false" customHeight="false" outlineLevel="0" collapsed="false">
      <c r="A435" s="559" t="s">
        <v>1301</v>
      </c>
      <c r="B435" s="560"/>
      <c r="C435" s="560"/>
      <c r="D435" s="711"/>
      <c r="E435" s="727"/>
      <c r="F435" s="601"/>
      <c r="G435" s="560"/>
      <c r="H435" s="602"/>
      <c r="I435" s="603"/>
      <c r="J435" s="560"/>
      <c r="K435" s="228"/>
      <c r="L435" s="560"/>
      <c r="M435" s="561" t="s">
        <v>698</v>
      </c>
      <c r="N435" s="707" t="s">
        <v>528</v>
      </c>
      <c r="O435" s="564" t="n">
        <v>244</v>
      </c>
      <c r="P435" s="563" t="n">
        <v>226</v>
      </c>
      <c r="Q435" s="550"/>
      <c r="R435" s="551" t="n">
        <f aca="false">SUM(R436:R438)</f>
        <v>11200</v>
      </c>
      <c r="S435" s="551" t="n">
        <f aca="false">SUM(S436:S438)</f>
        <v>11200</v>
      </c>
      <c r="T435" s="551" t="n">
        <f aca="false">SUM(T436:T438)</f>
        <v>0</v>
      </c>
      <c r="U435" s="551" t="n">
        <f aca="false">SUM(U436:U438)</f>
        <v>0</v>
      </c>
      <c r="V435" s="551" t="n">
        <f aca="false">SUM(V436:V438)</f>
        <v>0</v>
      </c>
    </row>
    <row r="436" s="196" customFormat="true" ht="15.75" hidden="false" customHeight="false" outlineLevel="1" collapsed="false">
      <c r="A436" s="605" t="s">
        <v>1115</v>
      </c>
      <c r="B436" s="522" t="n">
        <f aca="false">$W$2</f>
        <v>2025</v>
      </c>
      <c r="C436" s="541"/>
      <c r="D436" s="540" t="n">
        <v>1</v>
      </c>
      <c r="E436" s="731" t="s">
        <v>1253</v>
      </c>
      <c r="F436" s="541" t="s">
        <v>1064</v>
      </c>
      <c r="G436" s="540" t="n">
        <v>1600</v>
      </c>
      <c r="H436" s="522" t="s">
        <v>1065</v>
      </c>
      <c r="I436" s="540" t="n">
        <v>423</v>
      </c>
      <c r="J436" s="522" t="s">
        <v>1065</v>
      </c>
      <c r="K436" s="190"/>
      <c r="L436" s="541"/>
      <c r="M436" s="554"/>
      <c r="N436" s="701"/>
      <c r="O436" s="564" t="n">
        <v>244</v>
      </c>
      <c r="P436" s="563" t="n">
        <v>226</v>
      </c>
      <c r="Q436" s="550" t="n">
        <v>1</v>
      </c>
      <c r="R436" s="558" t="n">
        <f aca="false">SUM(S436,T436,U436,V436)</f>
        <v>1600</v>
      </c>
      <c r="S436" s="558" t="n">
        <f aca="false">D436*G436*Q436</f>
        <v>1600</v>
      </c>
      <c r="T436" s="558"/>
      <c r="U436" s="558"/>
      <c r="V436" s="558"/>
      <c r="AC436" s="303"/>
      <c r="AD436" s="474"/>
    </row>
    <row r="437" customFormat="false" ht="15.75" hidden="false" customHeight="false" outlineLevel="1" collapsed="false">
      <c r="A437" s="605" t="s">
        <v>1302</v>
      </c>
      <c r="B437" s="522" t="n">
        <f aca="false">$W$1</f>
        <v>2026</v>
      </c>
      <c r="C437" s="541"/>
      <c r="D437" s="540" t="n">
        <v>1</v>
      </c>
      <c r="E437" s="731" t="s">
        <v>1253</v>
      </c>
      <c r="F437" s="541" t="s">
        <v>1064</v>
      </c>
      <c r="G437" s="540" t="n">
        <v>1600</v>
      </c>
      <c r="H437" s="522" t="s">
        <v>1065</v>
      </c>
      <c r="I437" s="540" t="n">
        <v>437.04</v>
      </c>
      <c r="J437" s="522" t="s">
        <v>1065</v>
      </c>
      <c r="K437" s="190"/>
      <c r="L437" s="541"/>
      <c r="M437" s="554"/>
      <c r="N437" s="701"/>
      <c r="O437" s="564" t="n">
        <v>244</v>
      </c>
      <c r="P437" s="563" t="n">
        <v>226</v>
      </c>
      <c r="Q437" s="550" t="n">
        <v>6</v>
      </c>
      <c r="R437" s="558" t="n">
        <f aca="false">SUM(S437,T437,U437,V437)</f>
        <v>9600</v>
      </c>
      <c r="S437" s="558" t="n">
        <f aca="false">D437*G437*Q437</f>
        <v>9600</v>
      </c>
      <c r="T437" s="558"/>
      <c r="U437" s="558"/>
      <c r="V437" s="558"/>
    </row>
    <row r="438" customFormat="false" ht="15.75" hidden="false" customHeight="false" outlineLevel="1" collapsed="false">
      <c r="A438" s="605" t="s">
        <v>1302</v>
      </c>
      <c r="B438" s="522" t="n">
        <f aca="false">$W$1</f>
        <v>2026</v>
      </c>
      <c r="C438" s="541"/>
      <c r="D438" s="540"/>
      <c r="E438" s="731" t="s">
        <v>1253</v>
      </c>
      <c r="F438" s="541" t="s">
        <v>1064</v>
      </c>
      <c r="G438" s="540" t="n">
        <v>1600</v>
      </c>
      <c r="H438" s="522" t="s">
        <v>1065</v>
      </c>
      <c r="I438" s="540" t="n">
        <v>423</v>
      </c>
      <c r="J438" s="522" t="s">
        <v>1065</v>
      </c>
      <c r="K438" s="190"/>
      <c r="L438" s="541"/>
      <c r="M438" s="554"/>
      <c r="N438" s="701"/>
      <c r="O438" s="564" t="n">
        <v>244</v>
      </c>
      <c r="P438" s="563" t="n">
        <v>226</v>
      </c>
      <c r="Q438" s="550"/>
      <c r="R438" s="558" t="n">
        <f aca="false">SUM(S438,T438,U438,V438)</f>
        <v>0</v>
      </c>
      <c r="S438" s="558"/>
      <c r="T438" s="558"/>
      <c r="U438" s="558"/>
      <c r="V438" s="558"/>
    </row>
    <row r="439" customFormat="false" ht="15.75" hidden="false" customHeight="false" outlineLevel="0" collapsed="false">
      <c r="A439" s="559" t="s">
        <v>1303</v>
      </c>
      <c r="B439" s="560"/>
      <c r="C439" s="560"/>
      <c r="D439" s="601"/>
      <c r="E439" s="541"/>
      <c r="F439" s="607"/>
      <c r="G439" s="601"/>
      <c r="H439" s="522"/>
      <c r="I439" s="603"/>
      <c r="J439" s="560"/>
      <c r="K439" s="228"/>
      <c r="L439" s="560"/>
      <c r="M439" s="561"/>
      <c r="N439" s="707"/>
      <c r="O439" s="564" t="n">
        <v>244</v>
      </c>
      <c r="P439" s="563" t="n">
        <v>226</v>
      </c>
      <c r="Q439" s="550"/>
      <c r="R439" s="551" t="n">
        <f aca="false">SUM(S439,T439,U439,V439)</f>
        <v>8500</v>
      </c>
      <c r="S439" s="551" t="n">
        <f aca="false">SUM(S440:S443)</f>
        <v>0</v>
      </c>
      <c r="T439" s="551" t="n">
        <f aca="false">SUM(T440:T443)</f>
        <v>0</v>
      </c>
      <c r="U439" s="551" t="n">
        <f aca="false">SUM(U440:U443)</f>
        <v>0</v>
      </c>
      <c r="V439" s="551" t="n">
        <f aca="false">SUM(V440:V443)</f>
        <v>8500</v>
      </c>
      <c r="AB439" s="193"/>
    </row>
    <row r="440" customFormat="false" ht="15.75" hidden="true" customHeight="false" outlineLevel="1" collapsed="false">
      <c r="A440" s="605" t="s">
        <v>1304</v>
      </c>
      <c r="B440" s="560"/>
      <c r="C440" s="560"/>
      <c r="D440" s="540" t="n">
        <v>4</v>
      </c>
      <c r="E440" s="541" t="s">
        <v>1149</v>
      </c>
      <c r="F440" s="607" t="s">
        <v>1064</v>
      </c>
      <c r="G440" s="540" t="n">
        <v>2125</v>
      </c>
      <c r="H440" s="522" t="s">
        <v>1065</v>
      </c>
      <c r="I440" s="603"/>
      <c r="J440" s="560"/>
      <c r="K440" s="228"/>
      <c r="L440" s="560"/>
      <c r="M440" s="561"/>
      <c r="N440" s="707"/>
      <c r="O440" s="564"/>
      <c r="P440" s="563"/>
      <c r="Q440" s="550"/>
      <c r="R440" s="558" t="n">
        <f aca="false">SUM(S440,T440,U440,V440)</f>
        <v>8500</v>
      </c>
      <c r="S440" s="558"/>
      <c r="T440" s="558"/>
      <c r="U440" s="558"/>
      <c r="V440" s="558" t="n">
        <f aca="false">D440*G440</f>
        <v>8500</v>
      </c>
    </row>
    <row r="441" customFormat="false" ht="15.75" hidden="true" customHeight="false" outlineLevel="1" collapsed="false">
      <c r="A441" s="559"/>
      <c r="B441" s="560"/>
      <c r="C441" s="560"/>
      <c r="D441" s="540"/>
      <c r="E441" s="541" t="s">
        <v>1149</v>
      </c>
      <c r="F441" s="607" t="s">
        <v>1064</v>
      </c>
      <c r="G441" s="540"/>
      <c r="H441" s="522" t="s">
        <v>1065</v>
      </c>
      <c r="I441" s="603"/>
      <c r="J441" s="560"/>
      <c r="K441" s="228"/>
      <c r="L441" s="560"/>
      <c r="M441" s="561"/>
      <c r="N441" s="707"/>
      <c r="O441" s="564"/>
      <c r="P441" s="563"/>
      <c r="Q441" s="550"/>
      <c r="R441" s="558" t="n">
        <f aca="false">SUM(S441,T441,U441,V441)</f>
        <v>0</v>
      </c>
      <c r="S441" s="558"/>
      <c r="T441" s="558"/>
      <c r="U441" s="558"/>
      <c r="V441" s="558"/>
    </row>
    <row r="442" customFormat="false" ht="15.75" hidden="true" customHeight="false" outlineLevel="1" collapsed="false">
      <c r="A442" s="559"/>
      <c r="B442" s="560"/>
      <c r="C442" s="560"/>
      <c r="D442" s="540"/>
      <c r="E442" s="541" t="s">
        <v>1149</v>
      </c>
      <c r="F442" s="607" t="s">
        <v>1064</v>
      </c>
      <c r="G442" s="540"/>
      <c r="H442" s="522" t="s">
        <v>1065</v>
      </c>
      <c r="I442" s="603"/>
      <c r="J442" s="560"/>
      <c r="K442" s="228"/>
      <c r="L442" s="560"/>
      <c r="M442" s="561"/>
      <c r="N442" s="707"/>
      <c r="O442" s="564"/>
      <c r="P442" s="563"/>
      <c r="Q442" s="550"/>
      <c r="R442" s="558" t="n">
        <f aca="false">SUM(S442,T442,U442,V442)</f>
        <v>0</v>
      </c>
      <c r="S442" s="558"/>
      <c r="T442" s="558"/>
      <c r="U442" s="558"/>
      <c r="V442" s="558"/>
    </row>
    <row r="443" customFormat="false" ht="15.75" hidden="true" customHeight="false" outlineLevel="1" collapsed="false">
      <c r="A443" s="559"/>
      <c r="B443" s="560"/>
      <c r="C443" s="560"/>
      <c r="D443" s="540"/>
      <c r="E443" s="541" t="s">
        <v>1149</v>
      </c>
      <c r="F443" s="607" t="s">
        <v>1064</v>
      </c>
      <c r="G443" s="540"/>
      <c r="H443" s="522" t="s">
        <v>1065</v>
      </c>
      <c r="I443" s="603"/>
      <c r="J443" s="560"/>
      <c r="K443" s="228"/>
      <c r="L443" s="560"/>
      <c r="M443" s="561"/>
      <c r="N443" s="707"/>
      <c r="O443" s="564"/>
      <c r="P443" s="563"/>
      <c r="Q443" s="550"/>
      <c r="R443" s="558" t="n">
        <f aca="false">SUM(S443,T443,U443,V443)</f>
        <v>0</v>
      </c>
      <c r="S443" s="558"/>
      <c r="T443" s="558"/>
      <c r="U443" s="558"/>
      <c r="V443" s="558"/>
    </row>
    <row r="444" customFormat="false" ht="15.75" hidden="false" customHeight="false" outlineLevel="0" collapsed="false">
      <c r="A444" s="559" t="s">
        <v>1305</v>
      </c>
      <c r="B444" s="560"/>
      <c r="C444" s="730"/>
      <c r="D444" s="711"/>
      <c r="E444" s="722"/>
      <c r="F444" s="601"/>
      <c r="G444" s="560"/>
      <c r="H444" s="602"/>
      <c r="I444" s="603"/>
      <c r="J444" s="560"/>
      <c r="K444" s="672"/>
      <c r="L444" s="722"/>
      <c r="M444" s="561" t="s">
        <v>1208</v>
      </c>
      <c r="N444" s="707" t="s">
        <v>1306</v>
      </c>
      <c r="O444" s="749" t="n">
        <v>244</v>
      </c>
      <c r="P444" s="750" t="n">
        <v>226</v>
      </c>
      <c r="Q444" s="751"/>
      <c r="R444" s="551" t="n">
        <f aca="false">SUM(R445:R447)</f>
        <v>19815.6</v>
      </c>
      <c r="S444" s="551" t="n">
        <f aca="false">SUM(S445:S447)</f>
        <v>19815.6</v>
      </c>
      <c r="T444" s="551" t="n">
        <f aca="false">SUM(T445:T447)</f>
        <v>0</v>
      </c>
      <c r="U444" s="551" t="n">
        <f aca="false">SUM(U445:U447)</f>
        <v>0</v>
      </c>
      <c r="V444" s="551" t="n">
        <f aca="false">SUM(V445:V447)</f>
        <v>0</v>
      </c>
      <c r="AD444" s="313"/>
    </row>
    <row r="445" s="673" customFormat="true" ht="15.75" hidden="false" customHeight="false" outlineLevel="1" collapsed="false">
      <c r="A445" s="605" t="s">
        <v>1115</v>
      </c>
      <c r="B445" s="522" t="n">
        <f aca="false">$W$2</f>
        <v>2025</v>
      </c>
      <c r="C445" s="752"/>
      <c r="D445" s="631" t="n">
        <v>243</v>
      </c>
      <c r="E445" s="541" t="s">
        <v>1211</v>
      </c>
      <c r="F445" s="541" t="s">
        <v>1064</v>
      </c>
      <c r="G445" s="540"/>
      <c r="H445" s="540" t="n">
        <v>11.81</v>
      </c>
      <c r="I445" s="522" t="s">
        <v>1065</v>
      </c>
      <c r="J445" s="753"/>
      <c r="K445" s="540"/>
      <c r="L445" s="522" t="s">
        <v>1211</v>
      </c>
      <c r="M445" s="538"/>
      <c r="N445" s="610"/>
      <c r="O445" s="611"/>
      <c r="P445" s="612"/>
      <c r="Q445" s="613" t="n">
        <v>1</v>
      </c>
      <c r="R445" s="558" t="n">
        <f aca="false">SUM(S445,T445,U445,V445)</f>
        <v>2869.83</v>
      </c>
      <c r="S445" s="558" t="n">
        <f aca="false">D445*H445*Q445</f>
        <v>2869.83</v>
      </c>
      <c r="T445" s="558"/>
      <c r="U445" s="558"/>
      <c r="V445" s="558"/>
      <c r="AC445" s="303"/>
      <c r="AD445" s="474"/>
    </row>
    <row r="446" customFormat="false" ht="15.75" hidden="false" customHeight="false" outlineLevel="1" collapsed="false">
      <c r="A446" s="605" t="s">
        <v>1212</v>
      </c>
      <c r="B446" s="522" t="n">
        <f aca="false">$W$1</f>
        <v>2026</v>
      </c>
      <c r="C446" s="754"/>
      <c r="D446" s="631" t="n">
        <v>243</v>
      </c>
      <c r="E446" s="541" t="s">
        <v>1211</v>
      </c>
      <c r="F446" s="541" t="s">
        <v>1064</v>
      </c>
      <c r="G446" s="540"/>
      <c r="H446" s="540" t="n">
        <v>11.81</v>
      </c>
      <c r="I446" s="522" t="s">
        <v>1065</v>
      </c>
      <c r="J446" s="755"/>
      <c r="K446" s="540"/>
      <c r="L446" s="522" t="s">
        <v>1211</v>
      </c>
      <c r="M446" s="538"/>
      <c r="N446" s="610"/>
      <c r="O446" s="611"/>
      <c r="P446" s="612"/>
      <c r="Q446" s="613" t="n">
        <v>6</v>
      </c>
      <c r="R446" s="558" t="n">
        <f aca="false">SUM(S446,T446,U446,V446)</f>
        <v>16945.77</v>
      </c>
      <c r="S446" s="558" t="n">
        <f aca="false">D446*H446*Q446-273.21</f>
        <v>16945.77</v>
      </c>
      <c r="T446" s="558"/>
      <c r="U446" s="558"/>
      <c r="V446" s="558"/>
    </row>
    <row r="447" customFormat="false" ht="15.75" hidden="false" customHeight="false" outlineLevel="1" collapsed="false">
      <c r="A447" s="605" t="s">
        <v>1307</v>
      </c>
      <c r="B447" s="522" t="n">
        <f aca="false">$W$1</f>
        <v>2026</v>
      </c>
      <c r="C447" s="754"/>
      <c r="D447" s="631" t="n">
        <v>243</v>
      </c>
      <c r="E447" s="541" t="s">
        <v>1211</v>
      </c>
      <c r="F447" s="541" t="s">
        <v>1064</v>
      </c>
      <c r="G447" s="540"/>
      <c r="H447" s="540" t="n">
        <v>11.81</v>
      </c>
      <c r="I447" s="522" t="s">
        <v>1065</v>
      </c>
      <c r="J447" s="755"/>
      <c r="K447" s="540"/>
      <c r="L447" s="522" t="s">
        <v>1211</v>
      </c>
      <c r="M447" s="538"/>
      <c r="N447" s="610"/>
      <c r="O447" s="611"/>
      <c r="P447" s="612"/>
      <c r="Q447" s="613"/>
      <c r="R447" s="558" t="n">
        <f aca="false">SUM(S447,T447,U447,V447)</f>
        <v>0</v>
      </c>
      <c r="S447" s="558" t="n">
        <f aca="false">D447*H447*Q447</f>
        <v>0</v>
      </c>
      <c r="T447" s="558"/>
      <c r="U447" s="558"/>
      <c r="V447" s="558"/>
    </row>
    <row r="448" customFormat="false" ht="15.75" hidden="false" customHeight="false" outlineLevel="0" collapsed="false">
      <c r="A448" s="559" t="s">
        <v>1308</v>
      </c>
      <c r="B448" s="560"/>
      <c r="C448" s="560"/>
      <c r="D448" s="711"/>
      <c r="E448" s="560"/>
      <c r="F448" s="601"/>
      <c r="G448" s="560"/>
      <c r="H448" s="602"/>
      <c r="I448" s="603"/>
      <c r="J448" s="560"/>
      <c r="K448" s="672"/>
      <c r="L448" s="560"/>
      <c r="M448" s="561" t="s">
        <v>1208</v>
      </c>
      <c r="N448" s="707" t="s">
        <v>1201</v>
      </c>
      <c r="O448" s="564" t="n">
        <v>244</v>
      </c>
      <c r="P448" s="563" t="n">
        <v>226</v>
      </c>
      <c r="Q448" s="550"/>
      <c r="R448" s="551" t="n">
        <f aca="false">R449+R455</f>
        <v>293220</v>
      </c>
      <c r="S448" s="551" t="n">
        <f aca="false">S449+S455</f>
        <v>293220</v>
      </c>
      <c r="T448" s="551" t="n">
        <f aca="false">T449+T455</f>
        <v>0</v>
      </c>
      <c r="U448" s="551" t="n">
        <f aca="false">U449+U455</f>
        <v>0</v>
      </c>
      <c r="V448" s="551" t="n">
        <f aca="false">V449+V455</f>
        <v>0</v>
      </c>
      <c r="AD448" s="313"/>
      <c r="AE448" s="311"/>
      <c r="AF448" s="314"/>
    </row>
    <row r="449" customFormat="false" ht="15.75" hidden="true" customHeight="false" outlineLevel="1" collapsed="false">
      <c r="A449" s="600" t="s">
        <v>1089</v>
      </c>
      <c r="B449" s="617" t="str">
        <f aca="false">B256</f>
        <v>Дружбы</v>
      </c>
      <c r="C449" s="567"/>
      <c r="D449" s="568" t="s">
        <v>1091</v>
      </c>
      <c r="E449" s="569" t="str">
        <f aca="false">E256</f>
        <v>35 В</v>
      </c>
      <c r="F449" s="601"/>
      <c r="G449" s="560"/>
      <c r="H449" s="602"/>
      <c r="I449" s="603"/>
      <c r="J449" s="756"/>
      <c r="K449" s="757"/>
      <c r="L449" s="560"/>
      <c r="M449" s="561"/>
      <c r="N449" s="707"/>
      <c r="O449" s="564"/>
      <c r="P449" s="563"/>
      <c r="Q449" s="550"/>
      <c r="R449" s="551" t="n">
        <f aca="false">SUM(R450:R454)</f>
        <v>293220</v>
      </c>
      <c r="S449" s="551" t="n">
        <f aca="false">SUM(S450:S454)</f>
        <v>293220</v>
      </c>
      <c r="T449" s="551" t="n">
        <f aca="false">SUM(T450:T454)</f>
        <v>0</v>
      </c>
      <c r="U449" s="551" t="n">
        <f aca="false">SUM(U450:U454)</f>
        <v>0</v>
      </c>
      <c r="V449" s="551" t="n">
        <f aca="false">SUM(V450:V454)</f>
        <v>0</v>
      </c>
      <c r="AB449" s="193"/>
      <c r="AD449" s="313"/>
      <c r="AE449" s="311"/>
      <c r="AF449" s="314"/>
    </row>
    <row r="450" s="673" customFormat="true" ht="15.75" hidden="true" customHeight="false" outlineLevel="1" collapsed="false">
      <c r="A450" s="605" t="s">
        <v>1115</v>
      </c>
      <c r="B450" s="522" t="n">
        <f aca="false">$W$2</f>
        <v>2025</v>
      </c>
      <c r="C450" s="709"/>
      <c r="D450" s="540" t="n">
        <f aca="false">21*12</f>
        <v>252</v>
      </c>
      <c r="E450" s="541" t="s">
        <v>1211</v>
      </c>
      <c r="F450" s="541" t="s">
        <v>1064</v>
      </c>
      <c r="G450" s="540" t="n">
        <v>180</v>
      </c>
      <c r="H450" s="522" t="s">
        <v>1065</v>
      </c>
      <c r="I450" s="700"/>
      <c r="J450" s="541"/>
      <c r="K450" s="190"/>
      <c r="L450" s="541"/>
      <c r="M450" s="554"/>
      <c r="N450" s="701"/>
      <c r="O450" s="557"/>
      <c r="P450" s="556"/>
      <c r="Q450" s="550" t="n">
        <v>1</v>
      </c>
      <c r="R450" s="558" t="n">
        <f aca="false">SUM(S450,T450,U450,V450)</f>
        <v>45360</v>
      </c>
      <c r="S450" s="558" t="n">
        <f aca="false">D450*G450</f>
        <v>45360</v>
      </c>
      <c r="T450" s="558"/>
      <c r="U450" s="558"/>
      <c r="V450" s="558"/>
      <c r="AC450" s="303"/>
      <c r="AD450" s="474"/>
    </row>
    <row r="451" customFormat="false" ht="15.75" hidden="true" customHeight="false" outlineLevel="1" collapsed="false">
      <c r="A451" s="605" t="s">
        <v>1309</v>
      </c>
      <c r="B451" s="522" t="n">
        <f aca="false">$W$1</f>
        <v>2026</v>
      </c>
      <c r="C451" s="709"/>
      <c r="D451" s="540" t="n">
        <f aca="false">57*12</f>
        <v>684</v>
      </c>
      <c r="E451" s="541" t="s">
        <v>1211</v>
      </c>
      <c r="F451" s="541" t="s">
        <v>1064</v>
      </c>
      <c r="G451" s="540" t="n">
        <v>180</v>
      </c>
      <c r="H451" s="522" t="s">
        <v>1065</v>
      </c>
      <c r="I451" s="700"/>
      <c r="J451" s="541"/>
      <c r="K451" s="190"/>
      <c r="L451" s="541"/>
      <c r="M451" s="554"/>
      <c r="N451" s="701"/>
      <c r="O451" s="557"/>
      <c r="P451" s="556"/>
      <c r="Q451" s="550" t="n">
        <v>3</v>
      </c>
      <c r="R451" s="558" t="n">
        <f aca="false">SUM(S451,T451,U451,V451)</f>
        <v>123120</v>
      </c>
      <c r="S451" s="558" t="n">
        <f aca="false">D451*G451</f>
        <v>123120</v>
      </c>
      <c r="T451" s="558"/>
      <c r="U451" s="558"/>
      <c r="V451" s="558"/>
      <c r="AB451" s="758"/>
    </row>
    <row r="452" customFormat="false" ht="15.75" hidden="true" customHeight="false" outlineLevel="1" collapsed="false">
      <c r="A452" s="605" t="s">
        <v>1310</v>
      </c>
      <c r="B452" s="522" t="n">
        <f aca="false">$W$1</f>
        <v>2026</v>
      </c>
      <c r="C452" s="709"/>
      <c r="D452" s="540" t="n">
        <f aca="false">41*12+80</f>
        <v>572</v>
      </c>
      <c r="E452" s="541" t="s">
        <v>1211</v>
      </c>
      <c r="F452" s="541" t="s">
        <v>1064</v>
      </c>
      <c r="G452" s="540" t="n">
        <v>180</v>
      </c>
      <c r="H452" s="522" t="s">
        <v>1065</v>
      </c>
      <c r="I452" s="700"/>
      <c r="J452" s="541"/>
      <c r="K452" s="190"/>
      <c r="L452" s="541"/>
      <c r="M452" s="554"/>
      <c r="N452" s="701"/>
      <c r="O452" s="557"/>
      <c r="P452" s="556"/>
      <c r="Q452" s="550" t="n">
        <v>2</v>
      </c>
      <c r="R452" s="558" t="n">
        <f aca="false">SUM(S452,T452,U452,V452)</f>
        <v>102960</v>
      </c>
      <c r="S452" s="558" t="n">
        <f aca="false">D452*G452</f>
        <v>102960</v>
      </c>
      <c r="T452" s="558"/>
      <c r="U452" s="558"/>
      <c r="V452" s="558"/>
      <c r="AB452" s="758"/>
    </row>
    <row r="453" customFormat="false" ht="15.75" hidden="true" customHeight="false" outlineLevel="1" collapsed="false">
      <c r="A453" s="605" t="s">
        <v>1311</v>
      </c>
      <c r="B453" s="522" t="n">
        <f aca="false">$W$1</f>
        <v>2026</v>
      </c>
      <c r="C453" s="709"/>
      <c r="D453" s="540" t="n">
        <v>121</v>
      </c>
      <c r="E453" s="541" t="s">
        <v>1211</v>
      </c>
      <c r="F453" s="541" t="s">
        <v>1064</v>
      </c>
      <c r="G453" s="540" t="n">
        <v>180</v>
      </c>
      <c r="H453" s="522" t="s">
        <v>1065</v>
      </c>
      <c r="I453" s="700"/>
      <c r="J453" s="541"/>
      <c r="K453" s="190"/>
      <c r="L453" s="541"/>
      <c r="M453" s="554"/>
      <c r="N453" s="701"/>
      <c r="O453" s="557"/>
      <c r="P453" s="556"/>
      <c r="Q453" s="550" t="n">
        <v>4</v>
      </c>
      <c r="R453" s="558" t="n">
        <f aca="false">SUM(S453,T453,U453,V453)</f>
        <v>21780</v>
      </c>
      <c r="S453" s="558" t="n">
        <f aca="false">D453*G453</f>
        <v>21780</v>
      </c>
      <c r="T453" s="558"/>
      <c r="U453" s="558"/>
      <c r="V453" s="558"/>
      <c r="AB453" s="758"/>
    </row>
    <row r="454" customFormat="false" ht="15.75" hidden="true" customHeight="false" outlineLevel="1" collapsed="false">
      <c r="A454" s="605" t="s">
        <v>1307</v>
      </c>
      <c r="B454" s="522" t="n">
        <f aca="false">$W$1</f>
        <v>2026</v>
      </c>
      <c r="C454" s="709"/>
      <c r="D454" s="540"/>
      <c r="E454" s="541" t="s">
        <v>1211</v>
      </c>
      <c r="F454" s="541" t="s">
        <v>1064</v>
      </c>
      <c r="G454" s="540" t="n">
        <v>180</v>
      </c>
      <c r="H454" s="522" t="s">
        <v>1065</v>
      </c>
      <c r="I454" s="700"/>
      <c r="J454" s="541"/>
      <c r="K454" s="190"/>
      <c r="L454" s="541"/>
      <c r="M454" s="554"/>
      <c r="N454" s="701"/>
      <c r="O454" s="557"/>
      <c r="P454" s="556"/>
      <c r="Q454" s="550" t="n">
        <v>2</v>
      </c>
      <c r="R454" s="558" t="n">
        <f aca="false">SUM(S454,T454,U454,V454)</f>
        <v>0</v>
      </c>
      <c r="S454" s="558" t="n">
        <f aca="false">D454*G454</f>
        <v>0</v>
      </c>
      <c r="T454" s="558"/>
      <c r="U454" s="558"/>
      <c r="V454" s="558"/>
      <c r="AB454" s="758"/>
    </row>
    <row r="455" customFormat="false" ht="15" hidden="true" customHeight="true" outlineLevel="1" collapsed="false">
      <c r="A455" s="600" t="s">
        <v>1089</v>
      </c>
      <c r="B455" s="617"/>
      <c r="C455" s="567"/>
      <c r="D455" s="568" t="s">
        <v>1091</v>
      </c>
      <c r="E455" s="569"/>
      <c r="F455" s="601"/>
      <c r="G455" s="560"/>
      <c r="H455" s="602"/>
      <c r="I455" s="603"/>
      <c r="J455" s="560"/>
      <c r="K455" s="672"/>
      <c r="L455" s="560"/>
      <c r="M455" s="561"/>
      <c r="N455" s="707"/>
      <c r="O455" s="564"/>
      <c r="P455" s="563"/>
      <c r="Q455" s="550"/>
      <c r="R455" s="551" t="n">
        <f aca="false">SUM(R456:R460)</f>
        <v>0</v>
      </c>
      <c r="S455" s="551" t="n">
        <f aca="false">SUM(S456:S460)</f>
        <v>0</v>
      </c>
      <c r="T455" s="551" t="n">
        <f aca="false">SUM(T456:T460)</f>
        <v>0</v>
      </c>
      <c r="U455" s="551" t="n">
        <f aca="false">SUM(U456:U460)</f>
        <v>0</v>
      </c>
      <c r="V455" s="551" t="n">
        <f aca="false">SUM(V456:V460)</f>
        <v>0</v>
      </c>
      <c r="AB455" s="193"/>
      <c r="AD455" s="313"/>
      <c r="AE455" s="311"/>
      <c r="AF455" s="314"/>
    </row>
    <row r="456" s="673" customFormat="true" ht="15.75" hidden="true" customHeight="false" outlineLevel="1" collapsed="false">
      <c r="A456" s="605" t="s">
        <v>1115</v>
      </c>
      <c r="B456" s="522" t="n">
        <f aca="false">$W$2</f>
        <v>2025</v>
      </c>
      <c r="C456" s="759"/>
      <c r="D456" s="619"/>
      <c r="E456" s="541" t="s">
        <v>1211</v>
      </c>
      <c r="F456" s="541" t="s">
        <v>1064</v>
      </c>
      <c r="G456" s="540" t="n">
        <v>103.7</v>
      </c>
      <c r="H456" s="522" t="s">
        <v>1065</v>
      </c>
      <c r="I456" s="700"/>
      <c r="J456" s="541"/>
      <c r="K456" s="190"/>
      <c r="L456" s="541"/>
      <c r="M456" s="554"/>
      <c r="N456" s="701"/>
      <c r="O456" s="557"/>
      <c r="P456" s="556"/>
      <c r="Q456" s="550" t="n">
        <v>1</v>
      </c>
      <c r="R456" s="558" t="n">
        <f aca="false">SUM(S456,T456,U456,V456)</f>
        <v>0</v>
      </c>
      <c r="S456" s="558"/>
      <c r="T456" s="558"/>
      <c r="U456" s="558"/>
      <c r="V456" s="558"/>
      <c r="AC456" s="303"/>
      <c r="AD456" s="474"/>
    </row>
    <row r="457" customFormat="false" ht="15.75" hidden="true" customHeight="false" outlineLevel="1" collapsed="false">
      <c r="A457" s="605" t="s">
        <v>1309</v>
      </c>
      <c r="B457" s="522" t="n">
        <f aca="false">$W$1</f>
        <v>2026</v>
      </c>
      <c r="C457" s="728"/>
      <c r="D457" s="619"/>
      <c r="E457" s="541" t="s">
        <v>1211</v>
      </c>
      <c r="F457" s="541" t="s">
        <v>1064</v>
      </c>
      <c r="G457" s="540" t="n">
        <v>103.7</v>
      </c>
      <c r="H457" s="522" t="s">
        <v>1065</v>
      </c>
      <c r="I457" s="700"/>
      <c r="J457" s="541"/>
      <c r="K457" s="190"/>
      <c r="L457" s="541"/>
      <c r="M457" s="554"/>
      <c r="N457" s="701"/>
      <c r="O457" s="557"/>
      <c r="P457" s="556"/>
      <c r="Q457" s="550" t="n">
        <v>3</v>
      </c>
      <c r="R457" s="558" t="n">
        <f aca="false">SUM(S457,T457,U457,V457)</f>
        <v>0</v>
      </c>
      <c r="S457" s="558"/>
      <c r="T457" s="558"/>
      <c r="U457" s="558"/>
      <c r="V457" s="558"/>
    </row>
    <row r="458" customFormat="false" ht="15.75" hidden="true" customHeight="false" outlineLevel="1" collapsed="false">
      <c r="A458" s="605" t="s">
        <v>1310</v>
      </c>
      <c r="B458" s="522" t="n">
        <f aca="false">$W$1</f>
        <v>2026</v>
      </c>
      <c r="C458" s="728"/>
      <c r="D458" s="619"/>
      <c r="E458" s="541" t="s">
        <v>1211</v>
      </c>
      <c r="F458" s="541" t="s">
        <v>1064</v>
      </c>
      <c r="G458" s="540" t="n">
        <v>103.7</v>
      </c>
      <c r="H458" s="522" t="s">
        <v>1065</v>
      </c>
      <c r="I458" s="700"/>
      <c r="J458" s="541"/>
      <c r="K458" s="190"/>
      <c r="L458" s="541"/>
      <c r="M458" s="554"/>
      <c r="N458" s="701"/>
      <c r="O458" s="557"/>
      <c r="P458" s="556"/>
      <c r="Q458" s="550" t="n">
        <v>2</v>
      </c>
      <c r="R458" s="558" t="n">
        <f aca="false">SUM(S458,T458,U458,V458)</f>
        <v>0</v>
      </c>
      <c r="S458" s="558"/>
      <c r="T458" s="558"/>
      <c r="U458" s="558"/>
      <c r="V458" s="558"/>
    </row>
    <row r="459" customFormat="false" ht="15.75" hidden="true" customHeight="false" outlineLevel="1" collapsed="false">
      <c r="A459" s="605" t="s">
        <v>1311</v>
      </c>
      <c r="B459" s="522" t="n">
        <f aca="false">$W$1</f>
        <v>2026</v>
      </c>
      <c r="C459" s="728"/>
      <c r="D459" s="619"/>
      <c r="E459" s="541" t="s">
        <v>1211</v>
      </c>
      <c r="F459" s="541" t="s">
        <v>1064</v>
      </c>
      <c r="G459" s="540" t="n">
        <v>126.13</v>
      </c>
      <c r="H459" s="522" t="s">
        <v>1065</v>
      </c>
      <c r="I459" s="700"/>
      <c r="J459" s="541"/>
      <c r="K459" s="190"/>
      <c r="L459" s="541"/>
      <c r="M459" s="554"/>
      <c r="N459" s="701"/>
      <c r="O459" s="557"/>
      <c r="P459" s="556"/>
      <c r="Q459" s="550" t="n">
        <v>4</v>
      </c>
      <c r="R459" s="558" t="n">
        <f aca="false">SUM(S459,T459,U459,V459)</f>
        <v>0</v>
      </c>
      <c r="S459" s="558"/>
      <c r="T459" s="558"/>
      <c r="U459" s="558"/>
      <c r="V459" s="558"/>
    </row>
    <row r="460" customFormat="false" ht="15.75" hidden="true" customHeight="false" outlineLevel="1" collapsed="false">
      <c r="A460" s="605" t="s">
        <v>1307</v>
      </c>
      <c r="B460" s="522" t="n">
        <f aca="false">$W$1</f>
        <v>2026</v>
      </c>
      <c r="C460" s="728"/>
      <c r="D460" s="619"/>
      <c r="E460" s="541" t="s">
        <v>1211</v>
      </c>
      <c r="F460" s="541" t="s">
        <v>1064</v>
      </c>
      <c r="G460" s="540" t="n">
        <v>126.13</v>
      </c>
      <c r="H460" s="522" t="s">
        <v>1065</v>
      </c>
      <c r="I460" s="700"/>
      <c r="J460" s="541"/>
      <c r="K460" s="190"/>
      <c r="L460" s="541"/>
      <c r="M460" s="554"/>
      <c r="N460" s="701"/>
      <c r="O460" s="557"/>
      <c r="P460" s="556"/>
      <c r="Q460" s="550" t="n">
        <v>2</v>
      </c>
      <c r="R460" s="558" t="n">
        <f aca="false">SUM(S460,T460,U460,V460)</f>
        <v>0</v>
      </c>
      <c r="S460" s="558"/>
      <c r="T460" s="558"/>
      <c r="U460" s="558"/>
      <c r="V460" s="558"/>
    </row>
    <row r="461" customFormat="false" ht="15.75" hidden="false" customHeight="false" outlineLevel="0" collapsed="false">
      <c r="A461" s="559" t="s">
        <v>1313</v>
      </c>
      <c r="B461" s="560"/>
      <c r="C461" s="560"/>
      <c r="D461" s="711"/>
      <c r="E461" s="560"/>
      <c r="F461" s="601"/>
      <c r="G461" s="560"/>
      <c r="H461" s="602"/>
      <c r="I461" s="760"/>
      <c r="J461" s="560"/>
      <c r="K461" s="672"/>
      <c r="L461" s="560"/>
      <c r="M461" s="561"/>
      <c r="N461" s="707" t="s">
        <v>531</v>
      </c>
      <c r="O461" s="564" t="n">
        <v>244</v>
      </c>
      <c r="P461" s="563" t="n">
        <v>226</v>
      </c>
      <c r="Q461" s="550"/>
      <c r="R461" s="551" t="n">
        <f aca="false">SUM(R462:R467)</f>
        <v>70025</v>
      </c>
      <c r="S461" s="551" t="n">
        <f aca="false">SUM(S462:S467)</f>
        <v>70025</v>
      </c>
      <c r="T461" s="551" t="n">
        <f aca="false">SUM(T462:T467)</f>
        <v>0</v>
      </c>
      <c r="U461" s="551" t="n">
        <f aca="false">SUM(U462:U467)</f>
        <v>0</v>
      </c>
      <c r="V461" s="551" t="n">
        <f aca="false">SUM(V462:V467)</f>
        <v>0</v>
      </c>
      <c r="AB461" s="193"/>
    </row>
    <row r="462" s="673" customFormat="true" ht="15.75" hidden="false" customHeight="false" outlineLevel="1" collapsed="false">
      <c r="A462" s="552" t="s">
        <v>1314</v>
      </c>
      <c r="B462" s="541"/>
      <c r="C462" s="541"/>
      <c r="D462" s="540" t="n">
        <v>4</v>
      </c>
      <c r="E462" s="541" t="s">
        <v>1079</v>
      </c>
      <c r="F462" s="541" t="s">
        <v>1064</v>
      </c>
      <c r="G462" s="540" t="n">
        <v>1300</v>
      </c>
      <c r="H462" s="522" t="s">
        <v>1065</v>
      </c>
      <c r="I462" s="700"/>
      <c r="J462" s="541"/>
      <c r="K462" s="668"/>
      <c r="L462" s="541"/>
      <c r="M462" s="554"/>
      <c r="N462" s="701"/>
      <c r="O462" s="557"/>
      <c r="P462" s="556"/>
      <c r="Q462" s="550" t="n">
        <v>1</v>
      </c>
      <c r="R462" s="558" t="n">
        <f aca="false">SUM(S462,T462,U462,V462)</f>
        <v>5200</v>
      </c>
      <c r="S462" s="558" t="n">
        <f aca="false">D462*G462</f>
        <v>5200</v>
      </c>
      <c r="T462" s="558"/>
      <c r="U462" s="558"/>
      <c r="V462" s="558"/>
      <c r="AB462" s="761"/>
      <c r="AC462" s="303"/>
      <c r="AD462" s="474"/>
    </row>
    <row r="463" s="669" customFormat="true" ht="15.75" hidden="false" customHeight="false" outlineLevel="1" collapsed="false">
      <c r="A463" s="552" t="s">
        <v>1315</v>
      </c>
      <c r="B463" s="541"/>
      <c r="C463" s="541"/>
      <c r="D463" s="540" t="n">
        <v>33</v>
      </c>
      <c r="E463" s="541" t="s">
        <v>1079</v>
      </c>
      <c r="F463" s="541" t="s">
        <v>1064</v>
      </c>
      <c r="G463" s="540" t="n">
        <v>1750</v>
      </c>
      <c r="H463" s="522" t="s">
        <v>1065</v>
      </c>
      <c r="I463" s="762"/>
      <c r="J463" s="541"/>
      <c r="L463" s="541"/>
      <c r="M463" s="554"/>
      <c r="N463" s="701"/>
      <c r="O463" s="557"/>
      <c r="P463" s="556"/>
      <c r="Q463" s="550" t="n">
        <v>1</v>
      </c>
      <c r="R463" s="558" t="n">
        <f aca="false">SUM(S463,T463,U463,V463)</f>
        <v>57625</v>
      </c>
      <c r="S463" s="558" t="n">
        <f aca="false">D463*G463-125</f>
        <v>57625</v>
      </c>
      <c r="T463" s="558"/>
      <c r="U463" s="558"/>
      <c r="V463" s="558"/>
      <c r="AC463" s="303"/>
      <c r="AD463" s="474"/>
      <c r="AF463" s="763"/>
    </row>
    <row r="464" s="669" customFormat="true" ht="15.75" hidden="false" customHeight="false" outlineLevel="1" collapsed="false">
      <c r="A464" s="552" t="s">
        <v>1316</v>
      </c>
      <c r="B464" s="541"/>
      <c r="C464" s="541"/>
      <c r="D464" s="540"/>
      <c r="E464" s="541" t="s">
        <v>1079</v>
      </c>
      <c r="F464" s="541" t="s">
        <v>1064</v>
      </c>
      <c r="G464" s="540"/>
      <c r="H464" s="522" t="s">
        <v>1065</v>
      </c>
      <c r="I464" s="764"/>
      <c r="J464" s="541"/>
      <c r="K464" s="765"/>
      <c r="L464" s="541"/>
      <c r="M464" s="554"/>
      <c r="N464" s="701"/>
      <c r="O464" s="557"/>
      <c r="P464" s="556"/>
      <c r="Q464" s="550" t="n">
        <v>1</v>
      </c>
      <c r="R464" s="558" t="n">
        <f aca="false">SUM(S464,T464,U464,V464)</f>
        <v>0</v>
      </c>
      <c r="S464" s="558" t="n">
        <f aca="false">D464*G464</f>
        <v>0</v>
      </c>
      <c r="T464" s="558"/>
      <c r="U464" s="558"/>
      <c r="V464" s="558"/>
      <c r="AC464" s="303"/>
      <c r="AD464" s="474"/>
    </row>
    <row r="465" s="669" customFormat="true" ht="15.75" hidden="false" customHeight="false" outlineLevel="1" collapsed="false">
      <c r="A465" s="552" t="s">
        <v>1317</v>
      </c>
      <c r="B465" s="541"/>
      <c r="C465" s="541"/>
      <c r="D465" s="540"/>
      <c r="E465" s="541" t="s">
        <v>1079</v>
      </c>
      <c r="F465" s="541" t="s">
        <v>1064</v>
      </c>
      <c r="G465" s="540"/>
      <c r="H465" s="522" t="s">
        <v>1065</v>
      </c>
      <c r="I465" s="766"/>
      <c r="J465" s="541"/>
      <c r="K465" s="765"/>
      <c r="L465" s="541"/>
      <c r="M465" s="554"/>
      <c r="N465" s="701"/>
      <c r="O465" s="557"/>
      <c r="P465" s="556"/>
      <c r="Q465" s="550" t="n">
        <v>1</v>
      </c>
      <c r="R465" s="558" t="n">
        <f aca="false">SUM(S465,T465,U465,V465)</f>
        <v>0</v>
      </c>
      <c r="S465" s="558" t="n">
        <f aca="false">D465*G465</f>
        <v>0</v>
      </c>
      <c r="T465" s="558"/>
      <c r="U465" s="558"/>
      <c r="V465" s="558"/>
      <c r="AC465" s="303"/>
      <c r="AD465" s="474"/>
    </row>
    <row r="466" s="669" customFormat="true" ht="15.75" hidden="false" customHeight="false" outlineLevel="1" collapsed="false">
      <c r="A466" s="552" t="s">
        <v>1318</v>
      </c>
      <c r="B466" s="541"/>
      <c r="C466" s="541"/>
      <c r="D466" s="540" t="n">
        <v>24</v>
      </c>
      <c r="E466" s="541" t="s">
        <v>1079</v>
      </c>
      <c r="F466" s="541" t="s">
        <v>1064</v>
      </c>
      <c r="G466" s="540" t="n">
        <v>300</v>
      </c>
      <c r="H466" s="522" t="s">
        <v>1065</v>
      </c>
      <c r="I466" s="766"/>
      <c r="J466" s="541"/>
      <c r="K466" s="668"/>
      <c r="L466" s="541"/>
      <c r="M466" s="554"/>
      <c r="N466" s="701"/>
      <c r="O466" s="557"/>
      <c r="P466" s="556"/>
      <c r="Q466" s="550" t="n">
        <v>1</v>
      </c>
      <c r="R466" s="558" t="n">
        <f aca="false">SUM(S466,T466,U466,V466)</f>
        <v>7200</v>
      </c>
      <c r="S466" s="558" t="n">
        <f aca="false">D466*G466</f>
        <v>7200</v>
      </c>
      <c r="T466" s="558"/>
      <c r="U466" s="558"/>
      <c r="V466" s="558"/>
      <c r="AC466" s="303"/>
      <c r="AD466" s="474"/>
    </row>
    <row r="467" s="669" customFormat="true" ht="15.75" hidden="true" customHeight="false" outlineLevel="1" collapsed="false">
      <c r="A467" s="767" t="s">
        <v>1319</v>
      </c>
      <c r="B467" s="668"/>
      <c r="C467" s="668"/>
      <c r="D467" s="540"/>
      <c r="E467" s="541" t="s">
        <v>1079</v>
      </c>
      <c r="F467" s="541" t="s">
        <v>1064</v>
      </c>
      <c r="G467" s="540" t="n">
        <v>1536.66</v>
      </c>
      <c r="H467" s="522" t="s">
        <v>1065</v>
      </c>
      <c r="I467" s="700"/>
      <c r="J467" s="541"/>
      <c r="K467" s="668"/>
      <c r="L467" s="541"/>
      <c r="M467" s="554"/>
      <c r="N467" s="701"/>
      <c r="O467" s="557"/>
      <c r="P467" s="556"/>
      <c r="Q467" s="550" t="n">
        <v>12</v>
      </c>
      <c r="R467" s="558" t="n">
        <f aca="false">SUM(S467,T467,U467,V467)</f>
        <v>0</v>
      </c>
      <c r="S467" s="558"/>
      <c r="T467" s="558"/>
      <c r="U467" s="558"/>
      <c r="V467" s="558"/>
      <c r="AC467" s="303"/>
      <c r="AD467" s="474"/>
    </row>
    <row r="468" s="669" customFormat="true" ht="15.75" hidden="true" customHeight="false" outlineLevel="0" collapsed="false">
      <c r="A468" s="559" t="s">
        <v>1320</v>
      </c>
      <c r="B468" s="560"/>
      <c r="C468" s="712"/>
      <c r="D468" s="711"/>
      <c r="E468" s="560"/>
      <c r="F468" s="601"/>
      <c r="G468" s="560"/>
      <c r="H468" s="602"/>
      <c r="I468" s="603"/>
      <c r="J468" s="560"/>
      <c r="K468" s="228"/>
      <c r="L468" s="560"/>
      <c r="M468" s="561"/>
      <c r="N468" s="707" t="s">
        <v>528</v>
      </c>
      <c r="O468" s="564" t="n">
        <v>244</v>
      </c>
      <c r="P468" s="563" t="n">
        <v>226</v>
      </c>
      <c r="Q468" s="550"/>
      <c r="R468" s="551" t="n">
        <f aca="false">SUM(R469)</f>
        <v>0</v>
      </c>
      <c r="S468" s="551" t="n">
        <f aca="false">SUM(S469)</f>
        <v>0</v>
      </c>
      <c r="T468" s="551" t="n">
        <f aca="false">SUM(T469)</f>
        <v>0</v>
      </c>
      <c r="U468" s="551" t="n">
        <f aca="false">SUM(U469)</f>
        <v>0</v>
      </c>
      <c r="V468" s="551" t="n">
        <f aca="false">SUM(V469)</f>
        <v>0</v>
      </c>
      <c r="AC468" s="303"/>
      <c r="AD468" s="474"/>
    </row>
    <row r="469" s="196" customFormat="true" ht="15.75" hidden="true" customHeight="false" outlineLevel="1" collapsed="false">
      <c r="A469" s="552"/>
      <c r="B469" s="709"/>
      <c r="C469" s="768"/>
      <c r="D469" s="540"/>
      <c r="E469" s="541" t="s">
        <v>1321</v>
      </c>
      <c r="F469" s="541" t="s">
        <v>1064</v>
      </c>
      <c r="G469" s="540" t="n">
        <v>13.5</v>
      </c>
      <c r="H469" s="522" t="s">
        <v>1065</v>
      </c>
      <c r="I469" s="540" t="n">
        <v>21</v>
      </c>
      <c r="J469" s="522" t="s">
        <v>1065</v>
      </c>
      <c r="K469" s="190"/>
      <c r="L469" s="541"/>
      <c r="M469" s="554"/>
      <c r="N469" s="701"/>
      <c r="O469" s="557"/>
      <c r="P469" s="556"/>
      <c r="Q469" s="550" t="n">
        <v>1</v>
      </c>
      <c r="R469" s="558" t="n">
        <f aca="false">SUM(S469,T469,U469,V469)</f>
        <v>0</v>
      </c>
      <c r="S469" s="558"/>
      <c r="T469" s="558"/>
      <c r="U469" s="558"/>
      <c r="V469" s="558"/>
      <c r="AC469" s="303"/>
      <c r="AD469" s="474"/>
    </row>
    <row r="470" customFormat="false" ht="15.75" hidden="true" customHeight="false" outlineLevel="0" collapsed="false">
      <c r="A470" s="559" t="s">
        <v>1322</v>
      </c>
      <c r="B470" s="560"/>
      <c r="C470" s="560"/>
      <c r="D470" s="711"/>
      <c r="E470" s="560"/>
      <c r="F470" s="601"/>
      <c r="G470" s="560"/>
      <c r="H470" s="602"/>
      <c r="I470" s="603"/>
      <c r="J470" s="560"/>
      <c r="K470" s="672"/>
      <c r="L470" s="560"/>
      <c r="M470" s="561"/>
      <c r="N470" s="707"/>
      <c r="O470" s="564" t="n">
        <v>244</v>
      </c>
      <c r="P470" s="563" t="n">
        <v>226</v>
      </c>
      <c r="Q470" s="550"/>
      <c r="R470" s="551" t="n">
        <f aca="false">SUM(R471)</f>
        <v>0</v>
      </c>
      <c r="S470" s="551" t="n">
        <f aca="false">SUM(S471)</f>
        <v>0</v>
      </c>
      <c r="T470" s="551" t="n">
        <f aca="false">SUM(T471)</f>
        <v>0</v>
      </c>
      <c r="U470" s="551" t="n">
        <f aca="false">SUM(U471)</f>
        <v>0</v>
      </c>
      <c r="V470" s="551" t="n">
        <f aca="false">SUM(V471)</f>
        <v>0</v>
      </c>
    </row>
    <row r="471" s="673" customFormat="true" ht="15.75" hidden="true" customHeight="false" outlineLevel="1" collapsed="false">
      <c r="A471" s="605"/>
      <c r="B471" s="522"/>
      <c r="C471" s="541"/>
      <c r="D471" s="540"/>
      <c r="E471" s="541" t="s">
        <v>1079</v>
      </c>
      <c r="F471" s="541" t="s">
        <v>1064</v>
      </c>
      <c r="G471" s="540" t="n">
        <v>570</v>
      </c>
      <c r="H471" s="522" t="s">
        <v>1065</v>
      </c>
      <c r="I471" s="700"/>
      <c r="J471" s="541"/>
      <c r="K471" s="190"/>
      <c r="L471" s="541"/>
      <c r="M471" s="554"/>
      <c r="N471" s="701"/>
      <c r="O471" s="557"/>
      <c r="P471" s="556"/>
      <c r="Q471" s="550"/>
      <c r="R471" s="558" t="n">
        <f aca="false">SUM(S471,T471,U471,V471)</f>
        <v>0</v>
      </c>
      <c r="S471" s="558" t="n">
        <f aca="false">D471*G471</f>
        <v>0</v>
      </c>
      <c r="T471" s="558"/>
      <c r="U471" s="558"/>
      <c r="V471" s="558"/>
      <c r="AC471" s="303"/>
      <c r="AD471" s="474"/>
    </row>
    <row r="472" customFormat="false" ht="15.75" hidden="false" customHeight="false" outlineLevel="0" collapsed="false">
      <c r="A472" s="559" t="s">
        <v>1323</v>
      </c>
      <c r="B472" s="560"/>
      <c r="C472" s="560"/>
      <c r="D472" s="560"/>
      <c r="E472" s="560"/>
      <c r="F472" s="601"/>
      <c r="G472" s="560"/>
      <c r="H472" s="602"/>
      <c r="I472" s="603"/>
      <c r="J472" s="560"/>
      <c r="K472" s="672"/>
      <c r="L472" s="560"/>
      <c r="M472" s="561"/>
      <c r="N472" s="707" t="s">
        <v>528</v>
      </c>
      <c r="O472" s="564" t="n">
        <v>244</v>
      </c>
      <c r="P472" s="563" t="n">
        <v>226</v>
      </c>
      <c r="Q472" s="550"/>
      <c r="R472" s="551" t="n">
        <f aca="false">SUM(R473:R474)</f>
        <v>19619</v>
      </c>
      <c r="S472" s="551" t="n">
        <f aca="false">SUM(S473:S474)</f>
        <v>19619</v>
      </c>
      <c r="T472" s="551" t="n">
        <f aca="false">SUM(T473:T474)</f>
        <v>0</v>
      </c>
      <c r="U472" s="551" t="n">
        <f aca="false">SUM(U473:U474)</f>
        <v>0</v>
      </c>
      <c r="V472" s="551" t="n">
        <f aca="false">SUM(V473:V474)</f>
        <v>0</v>
      </c>
    </row>
    <row r="473" s="673" customFormat="true" ht="15.75" hidden="false" customHeight="false" outlineLevel="1" collapsed="false">
      <c r="A473" s="605" t="s">
        <v>1115</v>
      </c>
      <c r="B473" s="522" t="n">
        <f aca="false">$W$2</f>
        <v>2025</v>
      </c>
      <c r="C473" s="541"/>
      <c r="D473" s="540"/>
      <c r="E473" s="769"/>
      <c r="F473" s="541"/>
      <c r="G473" s="540"/>
      <c r="H473" s="522" t="s">
        <v>1065</v>
      </c>
      <c r="I473" s="700"/>
      <c r="J473" s="541"/>
      <c r="K473" s="190"/>
      <c r="L473" s="541"/>
      <c r="M473" s="554"/>
      <c r="N473" s="701"/>
      <c r="O473" s="557"/>
      <c r="P473" s="556"/>
      <c r="Q473" s="550" t="n">
        <v>1</v>
      </c>
      <c r="R473" s="558" t="n">
        <f aca="false">SUM(S473,T473,U473,V473)</f>
        <v>0</v>
      </c>
      <c r="S473" s="558"/>
      <c r="T473" s="558"/>
      <c r="U473" s="558"/>
      <c r="V473" s="558"/>
      <c r="AC473" s="303"/>
      <c r="AD473" s="474"/>
    </row>
    <row r="474" customFormat="false" ht="15.75" hidden="false" customHeight="false" outlineLevel="1" collapsed="false">
      <c r="A474" s="605" t="s">
        <v>1302</v>
      </c>
      <c r="B474" s="522" t="n">
        <f aca="false">$W$1</f>
        <v>2026</v>
      </c>
      <c r="C474" s="541"/>
      <c r="D474" s="631"/>
      <c r="E474" s="769"/>
      <c r="F474" s="541"/>
      <c r="G474" s="540"/>
      <c r="H474" s="522" t="s">
        <v>1065</v>
      </c>
      <c r="I474" s="700"/>
      <c r="J474" s="541"/>
      <c r="K474" s="190"/>
      <c r="L474" s="541"/>
      <c r="M474" s="554"/>
      <c r="N474" s="701"/>
      <c r="O474" s="557"/>
      <c r="P474" s="556"/>
      <c r="Q474" s="550" t="n">
        <v>1</v>
      </c>
      <c r="R474" s="558" t="n">
        <f aca="false">SUM(S474,T474,U474,V474)</f>
        <v>19619</v>
      </c>
      <c r="S474" s="558" t="n">
        <v>19619</v>
      </c>
      <c r="T474" s="558"/>
      <c r="U474" s="558"/>
      <c r="V474" s="558"/>
    </row>
    <row r="475" customFormat="false" ht="15.75" hidden="false" customHeight="false" outlineLevel="0" collapsed="false">
      <c r="A475" s="559" t="s">
        <v>1324</v>
      </c>
      <c r="B475" s="560"/>
      <c r="C475" s="560"/>
      <c r="D475" s="560"/>
      <c r="E475" s="560"/>
      <c r="F475" s="601"/>
      <c r="G475" s="560"/>
      <c r="H475" s="602"/>
      <c r="I475" s="603"/>
      <c r="J475" s="560"/>
      <c r="K475" s="672"/>
      <c r="L475" s="560"/>
      <c r="M475" s="561"/>
      <c r="N475" s="707"/>
      <c r="O475" s="564" t="n">
        <v>244</v>
      </c>
      <c r="P475" s="563" t="n">
        <v>226</v>
      </c>
      <c r="Q475" s="550"/>
      <c r="R475" s="551" t="n">
        <f aca="false">SUM(R476:R477)</f>
        <v>0</v>
      </c>
      <c r="S475" s="551" t="n">
        <f aca="false">SUM(S476:S477)</f>
        <v>0</v>
      </c>
      <c r="T475" s="551" t="n">
        <f aca="false">SUM(T476:T477)</f>
        <v>0</v>
      </c>
      <c r="U475" s="551" t="n">
        <f aca="false">SUM(U476:U477)</f>
        <v>0</v>
      </c>
      <c r="V475" s="551" t="n">
        <f aca="false">SUM(V476:V477)</f>
        <v>0</v>
      </c>
    </row>
    <row r="476" s="673" customFormat="true" ht="15.75" hidden="false" customHeight="false" outlineLevel="1" collapsed="false">
      <c r="A476" s="605" t="s">
        <v>1115</v>
      </c>
      <c r="B476" s="522" t="n">
        <f aca="false">$W$2</f>
        <v>2025</v>
      </c>
      <c r="C476" s="541"/>
      <c r="D476" s="541"/>
      <c r="E476" s="541"/>
      <c r="F476" s="541"/>
      <c r="G476" s="540"/>
      <c r="H476" s="522" t="s">
        <v>1065</v>
      </c>
      <c r="I476" s="700"/>
      <c r="J476" s="541"/>
      <c r="K476" s="190"/>
      <c r="L476" s="541"/>
      <c r="M476" s="554"/>
      <c r="N476" s="701"/>
      <c r="O476" s="557"/>
      <c r="P476" s="556"/>
      <c r="Q476" s="550"/>
      <c r="R476" s="558" t="n">
        <f aca="false">SUM(S476,T476,U476,V476)</f>
        <v>0</v>
      </c>
      <c r="S476" s="558"/>
      <c r="T476" s="558"/>
      <c r="U476" s="558"/>
      <c r="V476" s="558"/>
      <c r="AC476" s="303"/>
      <c r="AD476" s="474"/>
    </row>
    <row r="477" customFormat="false" ht="15.75" hidden="false" customHeight="false" outlineLevel="1" collapsed="false">
      <c r="A477" s="605" t="s">
        <v>1302</v>
      </c>
      <c r="B477" s="522" t="n">
        <f aca="false">$W$1</f>
        <v>2026</v>
      </c>
      <c r="C477" s="541"/>
      <c r="D477" s="541"/>
      <c r="E477" s="541"/>
      <c r="F477" s="541"/>
      <c r="G477" s="540"/>
      <c r="H477" s="522" t="s">
        <v>1065</v>
      </c>
      <c r="I477" s="700"/>
      <c r="J477" s="541"/>
      <c r="K477" s="190"/>
      <c r="L477" s="541"/>
      <c r="M477" s="554"/>
      <c r="N477" s="701"/>
      <c r="O477" s="557"/>
      <c r="P477" s="556"/>
      <c r="Q477" s="550"/>
      <c r="R477" s="558" t="n">
        <f aca="false">SUM(S477,T477,U477,V477)</f>
        <v>0</v>
      </c>
      <c r="S477" s="558"/>
      <c r="T477" s="558"/>
      <c r="U477" s="558"/>
      <c r="V477" s="558"/>
    </row>
    <row r="478" customFormat="false" ht="15.75" hidden="false" customHeight="false" outlineLevel="0" collapsed="false">
      <c r="A478" s="559" t="s">
        <v>1325</v>
      </c>
      <c r="B478" s="560"/>
      <c r="C478" s="560"/>
      <c r="D478" s="560"/>
      <c r="E478" s="560"/>
      <c r="F478" s="601"/>
      <c r="G478" s="560"/>
      <c r="H478" s="602"/>
      <c r="I478" s="603"/>
      <c r="J478" s="560"/>
      <c r="K478" s="672"/>
      <c r="L478" s="560"/>
      <c r="M478" s="561"/>
      <c r="N478" s="707" t="s">
        <v>528</v>
      </c>
      <c r="O478" s="564" t="n">
        <v>244</v>
      </c>
      <c r="P478" s="563" t="n">
        <v>226</v>
      </c>
      <c r="Q478" s="550"/>
      <c r="R478" s="551" t="n">
        <f aca="false">SUM(R479:R487)</f>
        <v>10465</v>
      </c>
      <c r="S478" s="551" t="n">
        <f aca="false">SUM(S479:S487)</f>
        <v>10465</v>
      </c>
      <c r="T478" s="551" t="n">
        <f aca="false">SUM(T479:T487)</f>
        <v>0</v>
      </c>
      <c r="U478" s="551" t="n">
        <f aca="false">SUM(U479:U487)</f>
        <v>0</v>
      </c>
      <c r="V478" s="551" t="n">
        <f aca="false">SUM(V479:V487)</f>
        <v>0</v>
      </c>
    </row>
    <row r="479" customFormat="false" ht="15.75" hidden="false" customHeight="false" outlineLevel="1" collapsed="false">
      <c r="A479" s="552"/>
      <c r="B479" s="709" t="s">
        <v>1326</v>
      </c>
      <c r="C479" s="541"/>
      <c r="D479" s="540" t="n">
        <v>1</v>
      </c>
      <c r="E479" s="541" t="s">
        <v>1149</v>
      </c>
      <c r="F479" s="541" t="s">
        <v>1064</v>
      </c>
      <c r="G479" s="540" t="n">
        <v>2015</v>
      </c>
      <c r="H479" s="522" t="s">
        <v>1065</v>
      </c>
      <c r="I479" s="603"/>
      <c r="J479" s="560"/>
      <c r="K479" s="672"/>
      <c r="L479" s="560"/>
      <c r="M479" s="561"/>
      <c r="N479" s="707"/>
      <c r="O479" s="564"/>
      <c r="P479" s="563"/>
      <c r="Q479" s="550" t="n">
        <v>4</v>
      </c>
      <c r="R479" s="558" t="n">
        <f aca="false">SUM(S479,T479,U479,V479)</f>
        <v>7965</v>
      </c>
      <c r="S479" s="558" t="n">
        <f aca="false">D479*G479*Q479-95</f>
        <v>7965</v>
      </c>
      <c r="T479" s="558"/>
      <c r="U479" s="558"/>
      <c r="V479" s="558"/>
    </row>
    <row r="480" customFormat="false" ht="15.75" hidden="false" customHeight="false" outlineLevel="1" collapsed="false">
      <c r="A480" s="552"/>
      <c r="B480" s="709" t="s">
        <v>1327</v>
      </c>
      <c r="C480" s="560"/>
      <c r="D480" s="540"/>
      <c r="E480" s="541" t="s">
        <v>1149</v>
      </c>
      <c r="F480" s="541" t="s">
        <v>1064</v>
      </c>
      <c r="G480" s="540" t="n">
        <v>2500</v>
      </c>
      <c r="H480" s="522" t="s">
        <v>1065</v>
      </c>
      <c r="I480" s="603"/>
      <c r="J480" s="560"/>
      <c r="K480" s="672"/>
      <c r="L480" s="560"/>
      <c r="M480" s="561"/>
      <c r="N480" s="707"/>
      <c r="O480" s="564"/>
      <c r="P480" s="563"/>
      <c r="Q480" s="550" t="n">
        <v>1</v>
      </c>
      <c r="R480" s="558" t="n">
        <f aca="false">SUM(S480,T480,U480,V480)</f>
        <v>2500</v>
      </c>
      <c r="S480" s="558" t="n">
        <f aca="false">G480*Q480</f>
        <v>2500</v>
      </c>
      <c r="T480" s="558"/>
      <c r="U480" s="558"/>
      <c r="V480" s="558"/>
    </row>
    <row r="481" customFormat="false" ht="15.75" hidden="true" customHeight="false" outlineLevel="1" collapsed="false">
      <c r="A481" s="552"/>
      <c r="B481" s="770"/>
      <c r="C481" s="560"/>
      <c r="D481" s="540"/>
      <c r="E481" s="541" t="s">
        <v>1149</v>
      </c>
      <c r="F481" s="541" t="s">
        <v>1064</v>
      </c>
      <c r="G481" s="540"/>
      <c r="H481" s="522" t="s">
        <v>1065</v>
      </c>
      <c r="I481" s="603"/>
      <c r="J481" s="560"/>
      <c r="K481" s="672"/>
      <c r="L481" s="560"/>
      <c r="M481" s="561"/>
      <c r="N481" s="707"/>
      <c r="O481" s="564"/>
      <c r="P481" s="563"/>
      <c r="Q481" s="550" t="n">
        <v>1</v>
      </c>
      <c r="R481" s="558" t="n">
        <f aca="false">SUM(S481,T481,U481,V481)</f>
        <v>0</v>
      </c>
      <c r="S481" s="558"/>
      <c r="T481" s="558"/>
      <c r="U481" s="558"/>
      <c r="V481" s="558"/>
    </row>
    <row r="482" customFormat="false" ht="15.75" hidden="true" customHeight="false" outlineLevel="1" collapsed="false">
      <c r="A482" s="552"/>
      <c r="B482" s="770"/>
      <c r="C482" s="560"/>
      <c r="D482" s="540"/>
      <c r="E482" s="541" t="s">
        <v>1149</v>
      </c>
      <c r="F482" s="541" t="s">
        <v>1064</v>
      </c>
      <c r="G482" s="540"/>
      <c r="H482" s="522" t="s">
        <v>1065</v>
      </c>
      <c r="I482" s="603"/>
      <c r="J482" s="560"/>
      <c r="K482" s="672"/>
      <c r="L482" s="560"/>
      <c r="M482" s="561"/>
      <c r="N482" s="707"/>
      <c r="O482" s="564"/>
      <c r="P482" s="563"/>
      <c r="Q482" s="550" t="n">
        <v>1</v>
      </c>
      <c r="R482" s="558" t="n">
        <f aca="false">SUM(S482,T482,U482,V482)</f>
        <v>0</v>
      </c>
      <c r="S482" s="558"/>
      <c r="T482" s="558"/>
      <c r="U482" s="558"/>
      <c r="V482" s="558"/>
    </row>
    <row r="483" customFormat="false" ht="15.75" hidden="true" customHeight="false" outlineLevel="1" collapsed="false">
      <c r="A483" s="552"/>
      <c r="B483" s="770"/>
      <c r="C483" s="560"/>
      <c r="D483" s="540"/>
      <c r="E483" s="541" t="s">
        <v>1149</v>
      </c>
      <c r="F483" s="541" t="s">
        <v>1064</v>
      </c>
      <c r="G483" s="540"/>
      <c r="H483" s="522" t="s">
        <v>1065</v>
      </c>
      <c r="I483" s="603"/>
      <c r="J483" s="560"/>
      <c r="K483" s="672"/>
      <c r="L483" s="560"/>
      <c r="M483" s="561"/>
      <c r="N483" s="707"/>
      <c r="O483" s="564"/>
      <c r="P483" s="563"/>
      <c r="Q483" s="550" t="n">
        <v>1</v>
      </c>
      <c r="R483" s="558" t="n">
        <f aca="false">SUM(S483,T483,U483,V483)</f>
        <v>0</v>
      </c>
      <c r="S483" s="558"/>
      <c r="T483" s="558"/>
      <c r="U483" s="558"/>
      <c r="V483" s="558"/>
    </row>
    <row r="484" customFormat="false" ht="15.75" hidden="true" customHeight="false" outlineLevel="1" collapsed="false">
      <c r="A484" s="552"/>
      <c r="B484" s="770"/>
      <c r="C484" s="560"/>
      <c r="D484" s="540"/>
      <c r="E484" s="541" t="s">
        <v>1149</v>
      </c>
      <c r="F484" s="541" t="s">
        <v>1064</v>
      </c>
      <c r="G484" s="540"/>
      <c r="H484" s="522" t="s">
        <v>1065</v>
      </c>
      <c r="I484" s="603"/>
      <c r="J484" s="560"/>
      <c r="K484" s="672"/>
      <c r="L484" s="560"/>
      <c r="M484" s="561"/>
      <c r="N484" s="707"/>
      <c r="O484" s="564"/>
      <c r="P484" s="563"/>
      <c r="Q484" s="550" t="n">
        <v>1</v>
      </c>
      <c r="R484" s="558" t="n">
        <f aca="false">SUM(S484,T484,U484,V484)</f>
        <v>0</v>
      </c>
      <c r="S484" s="558"/>
      <c r="T484" s="558"/>
      <c r="U484" s="558"/>
      <c r="V484" s="558"/>
    </row>
    <row r="485" customFormat="false" ht="15.75" hidden="true" customHeight="false" outlineLevel="1" collapsed="false">
      <c r="A485" s="552"/>
      <c r="B485" s="770"/>
      <c r="C485" s="560"/>
      <c r="D485" s="540"/>
      <c r="E485" s="541" t="s">
        <v>1149</v>
      </c>
      <c r="F485" s="541" t="s">
        <v>1064</v>
      </c>
      <c r="G485" s="540"/>
      <c r="H485" s="522" t="s">
        <v>1065</v>
      </c>
      <c r="I485" s="603"/>
      <c r="J485" s="560"/>
      <c r="K485" s="672"/>
      <c r="L485" s="560"/>
      <c r="M485" s="561"/>
      <c r="N485" s="707"/>
      <c r="O485" s="564"/>
      <c r="P485" s="563"/>
      <c r="Q485" s="550" t="n">
        <v>1</v>
      </c>
      <c r="R485" s="558" t="n">
        <f aca="false">SUM(S485,T485,U485,V485)</f>
        <v>0</v>
      </c>
      <c r="S485" s="558"/>
      <c r="T485" s="558"/>
      <c r="U485" s="558"/>
      <c r="V485" s="558"/>
    </row>
    <row r="486" customFormat="false" ht="15.75" hidden="true" customHeight="false" outlineLevel="1" collapsed="false">
      <c r="A486" s="552"/>
      <c r="B486" s="770"/>
      <c r="C486" s="560"/>
      <c r="D486" s="540"/>
      <c r="E486" s="541" t="s">
        <v>1149</v>
      </c>
      <c r="F486" s="541" t="s">
        <v>1064</v>
      </c>
      <c r="G486" s="540"/>
      <c r="H486" s="522" t="s">
        <v>1065</v>
      </c>
      <c r="I486" s="603"/>
      <c r="J486" s="560"/>
      <c r="K486" s="672"/>
      <c r="L486" s="560"/>
      <c r="M486" s="561"/>
      <c r="N486" s="707"/>
      <c r="O486" s="564"/>
      <c r="P486" s="563"/>
      <c r="Q486" s="550" t="n">
        <v>1</v>
      </c>
      <c r="R486" s="558" t="n">
        <f aca="false">SUM(S486,T486,U486,V486)</f>
        <v>0</v>
      </c>
      <c r="S486" s="558"/>
      <c r="T486" s="558"/>
      <c r="U486" s="558"/>
      <c r="V486" s="558"/>
    </row>
    <row r="487" customFormat="false" ht="15.75" hidden="true" customHeight="false" outlineLevel="1" collapsed="false">
      <c r="A487" s="552"/>
      <c r="B487" s="770"/>
      <c r="C487" s="560"/>
      <c r="D487" s="540"/>
      <c r="E487" s="541" t="s">
        <v>1149</v>
      </c>
      <c r="F487" s="541" t="s">
        <v>1064</v>
      </c>
      <c r="G487" s="540"/>
      <c r="H487" s="522" t="s">
        <v>1065</v>
      </c>
      <c r="I487" s="603"/>
      <c r="J487" s="560"/>
      <c r="K487" s="672"/>
      <c r="L487" s="560"/>
      <c r="M487" s="561"/>
      <c r="N487" s="707"/>
      <c r="O487" s="564"/>
      <c r="P487" s="563"/>
      <c r="Q487" s="550" t="n">
        <v>1</v>
      </c>
      <c r="R487" s="558" t="n">
        <f aca="false">SUM(S487,T487,U487,V487)</f>
        <v>0</v>
      </c>
      <c r="S487" s="558"/>
      <c r="T487" s="558"/>
      <c r="U487" s="558"/>
      <c r="V487" s="558"/>
    </row>
    <row r="488" s="673" customFormat="true" ht="15.75" hidden="true" customHeight="false" outlineLevel="0" collapsed="false">
      <c r="A488" s="559"/>
      <c r="B488" s="770"/>
      <c r="C488" s="560"/>
      <c r="D488" s="540"/>
      <c r="E488" s="541" t="s">
        <v>1149</v>
      </c>
      <c r="F488" s="541" t="s">
        <v>1064</v>
      </c>
      <c r="G488" s="540"/>
      <c r="H488" s="522" t="s">
        <v>1065</v>
      </c>
      <c r="K488" s="672"/>
      <c r="L488" s="560"/>
      <c r="M488" s="561"/>
      <c r="N488" s="707" t="s">
        <v>528</v>
      </c>
      <c r="O488" s="564" t="n">
        <v>244</v>
      </c>
      <c r="P488" s="563" t="n">
        <v>226</v>
      </c>
      <c r="Q488" s="550" t="n">
        <v>12</v>
      </c>
      <c r="R488" s="551" t="n">
        <f aca="false">SUM(S488,T488,U488,V488)</f>
        <v>0</v>
      </c>
      <c r="S488" s="551"/>
      <c r="T488" s="551"/>
      <c r="U488" s="551"/>
      <c r="V488" s="551"/>
      <c r="AC488" s="303"/>
      <c r="AD488" s="474"/>
    </row>
    <row r="489" customFormat="false" ht="15.75" hidden="false" customHeight="false" outlineLevel="0" collapsed="false">
      <c r="A489" s="559" t="s">
        <v>1328</v>
      </c>
      <c r="B489" s="560"/>
      <c r="C489" s="560"/>
      <c r="D489" s="601"/>
      <c r="E489" s="522"/>
      <c r="F489" s="601"/>
      <c r="G489" s="560"/>
      <c r="H489" s="602"/>
      <c r="I489" s="540" t="n">
        <v>600</v>
      </c>
      <c r="J489" s="522" t="s">
        <v>1065</v>
      </c>
      <c r="K489" s="228"/>
      <c r="L489" s="560"/>
      <c r="M489" s="561"/>
      <c r="N489" s="707"/>
      <c r="O489" s="564" t="n">
        <v>244</v>
      </c>
      <c r="P489" s="563" t="n">
        <v>226</v>
      </c>
      <c r="Q489" s="550" t="n">
        <v>12</v>
      </c>
      <c r="R489" s="551" t="n">
        <f aca="false">SUM(S489,T489,U489,V489)</f>
        <v>7200</v>
      </c>
      <c r="S489" s="551"/>
      <c r="T489" s="551"/>
      <c r="U489" s="551"/>
      <c r="V489" s="551" t="n">
        <f aca="false">I489*Q489</f>
        <v>7200</v>
      </c>
    </row>
    <row r="490" s="669" customFormat="true" ht="15.75" hidden="false" customHeight="false" outlineLevel="0" collapsed="false">
      <c r="A490" s="654" t="s">
        <v>1329</v>
      </c>
      <c r="B490" s="603"/>
      <c r="C490" s="662"/>
      <c r="D490" s="603"/>
      <c r="E490" s="603"/>
      <c r="F490" s="603"/>
      <c r="G490" s="760"/>
      <c r="H490" s="603"/>
      <c r="I490" s="603"/>
      <c r="J490" s="603"/>
      <c r="K490" s="603"/>
      <c r="L490" s="603"/>
      <c r="M490" s="653"/>
      <c r="N490" s="654"/>
      <c r="O490" s="655" t="n">
        <v>244</v>
      </c>
      <c r="P490" s="656" t="n">
        <v>226</v>
      </c>
      <c r="Q490" s="613"/>
      <c r="R490" s="657" t="n">
        <f aca="false">SUM(S490,T490,U490,V490)</f>
        <v>0</v>
      </c>
      <c r="S490" s="657"/>
      <c r="T490" s="657"/>
      <c r="U490" s="657"/>
      <c r="V490" s="657"/>
      <c r="AC490" s="771"/>
      <c r="AD490" s="772"/>
    </row>
    <row r="491" s="745" customFormat="true" ht="19.5" hidden="false" customHeight="false" outlineLevel="0" collapsed="false">
      <c r="A491" s="683" t="s">
        <v>1405</v>
      </c>
      <c r="B491" s="684"/>
      <c r="C491" s="684"/>
      <c r="D491" s="684"/>
      <c r="E491" s="684"/>
      <c r="F491" s="685"/>
      <c r="G491" s="686"/>
      <c r="H491" s="687"/>
      <c r="I491" s="688"/>
      <c r="J491" s="686"/>
      <c r="K491" s="744"/>
      <c r="L491" s="684"/>
      <c r="M491" s="689"/>
      <c r="N491" s="690" t="s">
        <v>528</v>
      </c>
      <c r="O491" s="691" t="n">
        <v>244</v>
      </c>
      <c r="P491" s="692" t="n">
        <v>227</v>
      </c>
      <c r="Q491" s="693"/>
      <c r="R491" s="694" t="n">
        <f aca="false">SUM(S491,T491,U491,V491)</f>
        <v>0</v>
      </c>
      <c r="S491" s="694"/>
      <c r="T491" s="694"/>
      <c r="U491" s="694"/>
      <c r="V491" s="694"/>
      <c r="AC491" s="696"/>
      <c r="AD491" s="697"/>
    </row>
    <row r="492" s="669" customFormat="true" ht="15.75" hidden="false" customHeight="false" outlineLevel="0" collapsed="false">
      <c r="A492" s="559" t="s">
        <v>1406</v>
      </c>
      <c r="B492" s="560"/>
      <c r="C492" s="560"/>
      <c r="D492" s="711"/>
      <c r="E492" s="560"/>
      <c r="F492" s="601"/>
      <c r="G492" s="560"/>
      <c r="H492" s="602"/>
      <c r="I492" s="603"/>
      <c r="J492" s="560"/>
      <c r="K492" s="672"/>
      <c r="L492" s="560"/>
      <c r="M492" s="561"/>
      <c r="N492" s="707"/>
      <c r="O492" s="564" t="n">
        <v>244</v>
      </c>
      <c r="P492" s="563" t="n">
        <v>228</v>
      </c>
      <c r="Q492" s="550"/>
      <c r="R492" s="551" t="n">
        <f aca="false">SUM(R493)</f>
        <v>0</v>
      </c>
      <c r="S492" s="551" t="n">
        <f aca="false">SUM(S493)</f>
        <v>0</v>
      </c>
      <c r="T492" s="551" t="n">
        <f aca="false">SUM(T493)</f>
        <v>0</v>
      </c>
      <c r="U492" s="551" t="n">
        <f aca="false">SUM(U493)</f>
        <v>0</v>
      </c>
      <c r="V492" s="551" t="n">
        <f aca="false">SUM(V493)</f>
        <v>0</v>
      </c>
      <c r="AC492" s="303"/>
      <c r="AD492" s="474"/>
    </row>
    <row r="493" s="673" customFormat="true" ht="15.75" hidden="false" customHeight="false" outlineLevel="1" collapsed="false">
      <c r="A493" s="605"/>
      <c r="B493" s="522"/>
      <c r="C493" s="541"/>
      <c r="D493" s="540"/>
      <c r="E493" s="541"/>
      <c r="F493" s="541"/>
      <c r="G493" s="540"/>
      <c r="H493" s="522"/>
      <c r="I493" s="700"/>
      <c r="J493" s="541"/>
      <c r="K493" s="190"/>
      <c r="L493" s="541"/>
      <c r="M493" s="554"/>
      <c r="N493" s="701"/>
      <c r="O493" s="557"/>
      <c r="P493" s="556"/>
      <c r="Q493" s="550"/>
      <c r="R493" s="558" t="n">
        <f aca="false">SUM(S493,T493,U493,V493)</f>
        <v>0</v>
      </c>
      <c r="S493" s="558"/>
      <c r="T493" s="558"/>
      <c r="U493" s="558"/>
      <c r="V493" s="558"/>
      <c r="AC493" s="303"/>
      <c r="AD493" s="474"/>
    </row>
    <row r="494" s="695" customFormat="true" ht="19.5" hidden="false" customHeight="false" outlineLevel="0" collapsed="false">
      <c r="A494" s="683" t="s">
        <v>1332</v>
      </c>
      <c r="B494" s="684"/>
      <c r="C494" s="684"/>
      <c r="D494" s="684"/>
      <c r="E494" s="684"/>
      <c r="F494" s="684"/>
      <c r="G494" s="684"/>
      <c r="H494" s="773"/>
      <c r="I494" s="773"/>
      <c r="J494" s="773"/>
      <c r="K494" s="773"/>
      <c r="L494" s="684"/>
      <c r="M494" s="689"/>
      <c r="N494" s="690"/>
      <c r="O494" s="691" t="n">
        <v>244</v>
      </c>
      <c r="P494" s="692" t="n">
        <v>310</v>
      </c>
      <c r="Q494" s="693"/>
      <c r="R494" s="774" t="n">
        <f aca="false">SUM(R495,R523,R544)</f>
        <v>883090</v>
      </c>
      <c r="S494" s="774" t="n">
        <f aca="false">SUM(S495,S523,S544)</f>
        <v>83090</v>
      </c>
      <c r="T494" s="774" t="n">
        <f aca="false">SUM(T495,T523,T544)</f>
        <v>0</v>
      </c>
      <c r="U494" s="774" t="n">
        <f aca="false">SUM(U495,U523,U544)</f>
        <v>0</v>
      </c>
      <c r="V494" s="774" t="n">
        <f aca="false">SUM(V495,V523,V544)</f>
        <v>800000</v>
      </c>
      <c r="AC494" s="696"/>
      <c r="AD494" s="697"/>
    </row>
    <row r="495" s="196" customFormat="true" ht="15.75" hidden="false" customHeight="false" outlineLevel="0" collapsed="false">
      <c r="A495" s="559" t="s">
        <v>1333</v>
      </c>
      <c r="B495" s="560"/>
      <c r="C495" s="560"/>
      <c r="D495" s="560"/>
      <c r="E495" s="560"/>
      <c r="F495" s="601"/>
      <c r="G495" s="560"/>
      <c r="H495" s="602"/>
      <c r="I495" s="603"/>
      <c r="J495" s="560"/>
      <c r="K495" s="738"/>
      <c r="L495" s="560"/>
      <c r="M495" s="561"/>
      <c r="N495" s="707"/>
      <c r="O495" s="564" t="n">
        <v>244</v>
      </c>
      <c r="P495" s="563" t="n">
        <v>310</v>
      </c>
      <c r="Q495" s="550"/>
      <c r="R495" s="551" t="n">
        <f aca="false">SUM(R496:R522)</f>
        <v>183090</v>
      </c>
      <c r="S495" s="551" t="n">
        <f aca="false">SUM(S496:S522)</f>
        <v>83090</v>
      </c>
      <c r="T495" s="551" t="n">
        <f aca="false">SUM(T496:T522)</f>
        <v>0</v>
      </c>
      <c r="U495" s="551" t="n">
        <f aca="false">SUM(U496:U522)</f>
        <v>0</v>
      </c>
      <c r="V495" s="551" t="n">
        <f aca="false">SUM(V496:V522)</f>
        <v>100000</v>
      </c>
      <c r="W495" s="188" t="s">
        <v>1334</v>
      </c>
      <c r="AC495" s="303"/>
      <c r="AD495" s="474"/>
    </row>
    <row r="496" s="196" customFormat="true" ht="15.75" hidden="true" customHeight="false" outlineLevel="1" collapsed="false">
      <c r="A496" s="552"/>
      <c r="B496" s="775"/>
      <c r="C496" s="583"/>
      <c r="D496" s="540"/>
      <c r="E496" s="541" t="s">
        <v>1149</v>
      </c>
      <c r="F496" s="541" t="s">
        <v>1064</v>
      </c>
      <c r="G496" s="540"/>
      <c r="H496" s="522" t="s">
        <v>1065</v>
      </c>
      <c r="I496" s="776"/>
      <c r="J496" s="776"/>
      <c r="K496" s="776"/>
      <c r="L496" s="541"/>
      <c r="M496" s="554"/>
      <c r="N496" s="701"/>
      <c r="O496" s="557"/>
      <c r="P496" s="556"/>
      <c r="Q496" s="550"/>
      <c r="R496" s="558" t="n">
        <f aca="false">SUM(S496,T496,U496,V496)</f>
        <v>183090</v>
      </c>
      <c r="S496" s="558" t="n">
        <v>83090</v>
      </c>
      <c r="T496" s="558"/>
      <c r="U496" s="558"/>
      <c r="V496" s="558" t="n">
        <v>100000</v>
      </c>
      <c r="AC496" s="303"/>
      <c r="AD496" s="474"/>
    </row>
    <row r="497" customFormat="false" ht="15.75" hidden="true" customHeight="false" outlineLevel="1" collapsed="false">
      <c r="A497" s="552"/>
      <c r="B497" s="755"/>
      <c r="C497" s="583"/>
      <c r="D497" s="540"/>
      <c r="E497" s="541" t="s">
        <v>1149</v>
      </c>
      <c r="F497" s="541" t="s">
        <v>1064</v>
      </c>
      <c r="G497" s="540"/>
      <c r="H497" s="522" t="s">
        <v>1065</v>
      </c>
      <c r="I497" s="776"/>
      <c r="J497" s="776"/>
      <c r="K497" s="776"/>
      <c r="L497" s="541"/>
      <c r="M497" s="554"/>
      <c r="N497" s="701"/>
      <c r="O497" s="557"/>
      <c r="P497" s="556"/>
      <c r="Q497" s="550"/>
      <c r="R497" s="558" t="n">
        <f aca="false">SUM(S497,T497,U497,V497)</f>
        <v>0</v>
      </c>
      <c r="S497" s="558"/>
      <c r="T497" s="558"/>
      <c r="U497" s="558"/>
      <c r="V497" s="558"/>
    </row>
    <row r="498" customFormat="false" ht="15.75" hidden="true" customHeight="false" outlineLevel="1" collapsed="false">
      <c r="A498" s="552"/>
      <c r="B498" s="755"/>
      <c r="C498" s="583"/>
      <c r="D498" s="540"/>
      <c r="E498" s="541" t="s">
        <v>1149</v>
      </c>
      <c r="F498" s="541" t="s">
        <v>1064</v>
      </c>
      <c r="G498" s="540"/>
      <c r="H498" s="522" t="s">
        <v>1065</v>
      </c>
      <c r="I498" s="776"/>
      <c r="J498" s="776"/>
      <c r="K498" s="776"/>
      <c r="L498" s="541"/>
      <c r="M498" s="554"/>
      <c r="N498" s="701"/>
      <c r="O498" s="557"/>
      <c r="P498" s="556"/>
      <c r="Q498" s="550"/>
      <c r="R498" s="558" t="n">
        <f aca="false">SUM(S498,T498,U498,V498)</f>
        <v>0</v>
      </c>
      <c r="S498" s="558"/>
      <c r="T498" s="558"/>
      <c r="U498" s="558"/>
      <c r="V498" s="558"/>
    </row>
    <row r="499" customFormat="false" ht="15.75" hidden="true" customHeight="false" outlineLevel="1" collapsed="false">
      <c r="A499" s="552"/>
      <c r="B499" s="553"/>
      <c r="C499" s="583"/>
      <c r="D499" s="540"/>
      <c r="E499" s="541" t="s">
        <v>1149</v>
      </c>
      <c r="F499" s="541" t="s">
        <v>1064</v>
      </c>
      <c r="G499" s="540"/>
      <c r="H499" s="522" t="s">
        <v>1065</v>
      </c>
      <c r="I499" s="778"/>
      <c r="J499" s="776"/>
      <c r="K499" s="776"/>
      <c r="L499" s="541"/>
      <c r="M499" s="554"/>
      <c r="N499" s="701"/>
      <c r="O499" s="557"/>
      <c r="P499" s="556"/>
      <c r="Q499" s="550"/>
      <c r="R499" s="558" t="n">
        <f aca="false">SUM(S499,T499,U499,V499)</f>
        <v>0</v>
      </c>
      <c r="S499" s="558"/>
      <c r="T499" s="558"/>
      <c r="U499" s="558"/>
      <c r="V499" s="558"/>
    </row>
    <row r="500" customFormat="false" ht="15.75" hidden="true" customHeight="false" outlineLevel="1" collapsed="false">
      <c r="A500" s="552"/>
      <c r="B500" s="755"/>
      <c r="C500" s="583"/>
      <c r="D500" s="540"/>
      <c r="E500" s="541" t="s">
        <v>1149</v>
      </c>
      <c r="F500" s="541" t="s">
        <v>1064</v>
      </c>
      <c r="G500" s="540"/>
      <c r="H500" s="522" t="s">
        <v>1065</v>
      </c>
      <c r="I500" s="776"/>
      <c r="J500" s="776"/>
      <c r="K500" s="776"/>
      <c r="L500" s="541"/>
      <c r="M500" s="554"/>
      <c r="N500" s="701"/>
      <c r="O500" s="557"/>
      <c r="P500" s="556"/>
      <c r="Q500" s="550"/>
      <c r="R500" s="558" t="n">
        <f aca="false">SUM(S500,T500,U500,V500)</f>
        <v>0</v>
      </c>
      <c r="S500" s="558"/>
      <c r="T500" s="558"/>
      <c r="U500" s="558"/>
      <c r="V500" s="558"/>
    </row>
    <row r="501" customFormat="false" ht="14.25" hidden="true" customHeight="true" outlineLevel="1" collapsed="false">
      <c r="A501" s="552"/>
      <c r="B501" s="755"/>
      <c r="C501" s="583"/>
      <c r="D501" s="540"/>
      <c r="E501" s="541" t="s">
        <v>1149</v>
      </c>
      <c r="F501" s="541" t="s">
        <v>1064</v>
      </c>
      <c r="G501" s="540"/>
      <c r="H501" s="522" t="s">
        <v>1065</v>
      </c>
      <c r="I501" s="776"/>
      <c r="J501" s="776"/>
      <c r="K501" s="776"/>
      <c r="L501" s="541"/>
      <c r="M501" s="554"/>
      <c r="N501" s="701"/>
      <c r="O501" s="557"/>
      <c r="P501" s="556"/>
      <c r="Q501" s="550"/>
      <c r="R501" s="558" t="n">
        <f aca="false">SUM(S501,T501,U501,V501)</f>
        <v>0</v>
      </c>
      <c r="S501" s="558"/>
      <c r="T501" s="558"/>
      <c r="U501" s="558"/>
      <c r="V501" s="558"/>
    </row>
    <row r="502" customFormat="false" ht="15.75" hidden="true" customHeight="false" outlineLevel="1" collapsed="false">
      <c r="A502" s="552"/>
      <c r="B502" s="755"/>
      <c r="C502" s="583"/>
      <c r="D502" s="540"/>
      <c r="E502" s="541" t="s">
        <v>1149</v>
      </c>
      <c r="F502" s="541" t="s">
        <v>1064</v>
      </c>
      <c r="G502" s="540"/>
      <c r="H502" s="522" t="s">
        <v>1065</v>
      </c>
      <c r="I502" s="776"/>
      <c r="J502" s="776"/>
      <c r="K502" s="776"/>
      <c r="L502" s="541"/>
      <c r="M502" s="554"/>
      <c r="N502" s="701"/>
      <c r="O502" s="557"/>
      <c r="P502" s="556"/>
      <c r="Q502" s="550"/>
      <c r="R502" s="558" t="n">
        <f aca="false">SUM(S502,T502,U502,V502)</f>
        <v>0</v>
      </c>
      <c r="S502" s="558"/>
      <c r="T502" s="558"/>
      <c r="U502" s="558"/>
      <c r="V502" s="558"/>
    </row>
    <row r="503" customFormat="false" ht="15.75" hidden="true" customHeight="false" outlineLevel="1" collapsed="false">
      <c r="A503" s="552"/>
      <c r="B503" s="755"/>
      <c r="C503" s="583"/>
      <c r="D503" s="540"/>
      <c r="E503" s="541" t="s">
        <v>1149</v>
      </c>
      <c r="F503" s="541" t="s">
        <v>1064</v>
      </c>
      <c r="G503" s="540"/>
      <c r="H503" s="522" t="s">
        <v>1065</v>
      </c>
      <c r="I503" s="776"/>
      <c r="J503" s="776"/>
      <c r="K503" s="776"/>
      <c r="L503" s="541"/>
      <c r="M503" s="554"/>
      <c r="N503" s="701"/>
      <c r="O503" s="557"/>
      <c r="P503" s="556"/>
      <c r="Q503" s="550"/>
      <c r="R503" s="558" t="n">
        <f aca="false">SUM(S503,T503,U503,V503)</f>
        <v>0</v>
      </c>
      <c r="S503" s="558"/>
      <c r="T503" s="558"/>
      <c r="U503" s="558"/>
      <c r="V503" s="558"/>
    </row>
    <row r="504" customFormat="false" ht="15.75" hidden="true" customHeight="false" outlineLevel="1" collapsed="false">
      <c r="A504" s="552"/>
      <c r="B504" s="755"/>
      <c r="C504" s="583"/>
      <c r="D504" s="540"/>
      <c r="E504" s="541" t="s">
        <v>1149</v>
      </c>
      <c r="F504" s="541" t="s">
        <v>1064</v>
      </c>
      <c r="G504" s="540"/>
      <c r="H504" s="522" t="s">
        <v>1065</v>
      </c>
      <c r="I504" s="776"/>
      <c r="J504" s="776"/>
      <c r="K504" s="776"/>
      <c r="L504" s="541"/>
      <c r="M504" s="554"/>
      <c r="N504" s="701"/>
      <c r="O504" s="557"/>
      <c r="P504" s="556"/>
      <c r="Q504" s="550"/>
      <c r="R504" s="558" t="n">
        <f aca="false">SUM(S504,T504,U504,V504)</f>
        <v>0</v>
      </c>
      <c r="S504" s="558"/>
      <c r="T504" s="558"/>
      <c r="U504" s="558"/>
      <c r="V504" s="558"/>
    </row>
    <row r="505" customFormat="false" ht="15.75" hidden="true" customHeight="false" outlineLevel="1" collapsed="false">
      <c r="A505" s="552"/>
      <c r="B505" s="755"/>
      <c r="C505" s="583"/>
      <c r="D505" s="540"/>
      <c r="E505" s="541" t="s">
        <v>1149</v>
      </c>
      <c r="F505" s="541" t="s">
        <v>1064</v>
      </c>
      <c r="G505" s="540"/>
      <c r="H505" s="522" t="s">
        <v>1065</v>
      </c>
      <c r="I505" s="776"/>
      <c r="J505" s="776"/>
      <c r="K505" s="776"/>
      <c r="L505" s="541"/>
      <c r="M505" s="554"/>
      <c r="N505" s="701"/>
      <c r="O505" s="557"/>
      <c r="P505" s="556"/>
      <c r="Q505" s="550"/>
      <c r="R505" s="558" t="n">
        <f aca="false">SUM(S505,T505,U505,V505)</f>
        <v>0</v>
      </c>
      <c r="S505" s="558"/>
      <c r="T505" s="558"/>
      <c r="U505" s="558"/>
      <c r="V505" s="558"/>
    </row>
    <row r="506" customFormat="false" ht="15.75" hidden="true" customHeight="false" outlineLevel="1" collapsed="false">
      <c r="A506" s="552"/>
      <c r="B506" s="755"/>
      <c r="C506" s="583"/>
      <c r="D506" s="540"/>
      <c r="E506" s="541" t="s">
        <v>1149</v>
      </c>
      <c r="F506" s="541" t="s">
        <v>1064</v>
      </c>
      <c r="G506" s="540"/>
      <c r="H506" s="522" t="s">
        <v>1065</v>
      </c>
      <c r="I506" s="776"/>
      <c r="J506" s="776"/>
      <c r="K506" s="776"/>
      <c r="L506" s="541"/>
      <c r="M506" s="554"/>
      <c r="N506" s="701"/>
      <c r="O506" s="557"/>
      <c r="P506" s="556"/>
      <c r="Q506" s="550"/>
      <c r="R506" s="558" t="n">
        <f aca="false">SUM(S506,T506,U506,V506)</f>
        <v>0</v>
      </c>
      <c r="S506" s="558"/>
      <c r="T506" s="558"/>
      <c r="U506" s="558"/>
      <c r="V506" s="558"/>
    </row>
    <row r="507" customFormat="false" ht="15.75" hidden="true" customHeight="false" outlineLevel="1" collapsed="false">
      <c r="A507" s="552"/>
      <c r="B507" s="755"/>
      <c r="C507" s="583"/>
      <c r="D507" s="540"/>
      <c r="E507" s="541" t="s">
        <v>1149</v>
      </c>
      <c r="F507" s="541" t="s">
        <v>1064</v>
      </c>
      <c r="G507" s="540"/>
      <c r="H507" s="522" t="s">
        <v>1065</v>
      </c>
      <c r="I507" s="776"/>
      <c r="J507" s="776"/>
      <c r="K507" s="776"/>
      <c r="L507" s="541"/>
      <c r="M507" s="554"/>
      <c r="N507" s="701"/>
      <c r="O507" s="557"/>
      <c r="P507" s="556"/>
      <c r="Q507" s="550"/>
      <c r="R507" s="558" t="n">
        <f aca="false">SUM(S507,T507,U507,V507)</f>
        <v>0</v>
      </c>
      <c r="S507" s="558"/>
      <c r="T507" s="558"/>
      <c r="U507" s="558"/>
      <c r="V507" s="558"/>
    </row>
    <row r="508" customFormat="false" ht="15.75" hidden="true" customHeight="false" outlineLevel="1" collapsed="false">
      <c r="A508" s="552"/>
      <c r="B508" s="755"/>
      <c r="C508" s="583"/>
      <c r="D508" s="540"/>
      <c r="E508" s="541" t="s">
        <v>1149</v>
      </c>
      <c r="F508" s="541" t="s">
        <v>1064</v>
      </c>
      <c r="G508" s="540"/>
      <c r="H508" s="522" t="s">
        <v>1065</v>
      </c>
      <c r="I508" s="776"/>
      <c r="J508" s="776"/>
      <c r="K508" s="776"/>
      <c r="L508" s="541"/>
      <c r="M508" s="554"/>
      <c r="N508" s="701"/>
      <c r="O508" s="557"/>
      <c r="P508" s="556"/>
      <c r="Q508" s="550"/>
      <c r="R508" s="558" t="n">
        <f aca="false">SUM(S508,T508,U508,V508)</f>
        <v>0</v>
      </c>
      <c r="S508" s="558"/>
      <c r="T508" s="558"/>
      <c r="U508" s="558"/>
      <c r="V508" s="558"/>
    </row>
    <row r="509" customFormat="false" ht="15.75" hidden="true" customHeight="false" outlineLevel="1" collapsed="false">
      <c r="A509" s="552"/>
      <c r="B509" s="755"/>
      <c r="C509" s="583"/>
      <c r="D509" s="540"/>
      <c r="E509" s="541" t="s">
        <v>1149</v>
      </c>
      <c r="F509" s="541" t="s">
        <v>1064</v>
      </c>
      <c r="G509" s="540"/>
      <c r="H509" s="522" t="s">
        <v>1065</v>
      </c>
      <c r="I509" s="776"/>
      <c r="J509" s="776"/>
      <c r="K509" s="776"/>
      <c r="L509" s="541"/>
      <c r="M509" s="554"/>
      <c r="N509" s="701"/>
      <c r="O509" s="557"/>
      <c r="P509" s="556"/>
      <c r="Q509" s="550"/>
      <c r="R509" s="558" t="n">
        <f aca="false">SUM(S509,T509,U509,V509)</f>
        <v>0</v>
      </c>
      <c r="S509" s="558"/>
      <c r="T509" s="558"/>
      <c r="U509" s="558"/>
      <c r="V509" s="558"/>
    </row>
    <row r="510" s="196" customFormat="true" ht="15.75" hidden="true" customHeight="false" outlineLevel="1" collapsed="false">
      <c r="A510" s="552"/>
      <c r="B510" s="775"/>
      <c r="C510" s="583"/>
      <c r="D510" s="540"/>
      <c r="E510" s="541" t="s">
        <v>1149</v>
      </c>
      <c r="F510" s="541" t="s">
        <v>1064</v>
      </c>
      <c r="G510" s="540"/>
      <c r="H510" s="522" t="s">
        <v>1065</v>
      </c>
      <c r="I510" s="776"/>
      <c r="J510" s="776"/>
      <c r="K510" s="776"/>
      <c r="L510" s="541"/>
      <c r="M510" s="554"/>
      <c r="N510" s="701"/>
      <c r="O510" s="557"/>
      <c r="P510" s="556"/>
      <c r="Q510" s="550"/>
      <c r="R510" s="558" t="n">
        <f aca="false">SUM(S510,T510,U510,V510)</f>
        <v>0</v>
      </c>
      <c r="S510" s="558"/>
      <c r="T510" s="558"/>
      <c r="U510" s="558"/>
      <c r="V510" s="558"/>
      <c r="AC510" s="303"/>
      <c r="AD510" s="474"/>
    </row>
    <row r="511" customFormat="false" ht="15.75" hidden="true" customHeight="false" outlineLevel="1" collapsed="false">
      <c r="A511" s="552"/>
      <c r="B511" s="553"/>
      <c r="C511" s="583"/>
      <c r="D511" s="540"/>
      <c r="E511" s="541" t="s">
        <v>1149</v>
      </c>
      <c r="F511" s="541" t="s">
        <v>1064</v>
      </c>
      <c r="G511" s="540"/>
      <c r="H511" s="522" t="s">
        <v>1065</v>
      </c>
      <c r="I511" s="776"/>
      <c r="J511" s="776"/>
      <c r="K511" s="776"/>
      <c r="L511" s="541"/>
      <c r="M511" s="554"/>
      <c r="N511" s="701"/>
      <c r="O511" s="557"/>
      <c r="P511" s="556"/>
      <c r="Q511" s="550"/>
      <c r="R511" s="558" t="n">
        <f aca="false">SUM(S511,T511,U511,V511)</f>
        <v>0</v>
      </c>
      <c r="S511" s="558"/>
      <c r="T511" s="558"/>
      <c r="U511" s="558"/>
      <c r="V511" s="558"/>
    </row>
    <row r="512" customFormat="false" ht="15.75" hidden="true" customHeight="false" outlineLevel="1" collapsed="false">
      <c r="A512" s="552"/>
      <c r="B512" s="553"/>
      <c r="C512" s="583"/>
      <c r="D512" s="540"/>
      <c r="E512" s="541" t="s">
        <v>1149</v>
      </c>
      <c r="F512" s="541" t="s">
        <v>1064</v>
      </c>
      <c r="G512" s="540"/>
      <c r="H512" s="522" t="s">
        <v>1065</v>
      </c>
      <c r="I512" s="776"/>
      <c r="J512" s="776"/>
      <c r="K512" s="776"/>
      <c r="L512" s="541"/>
      <c r="M512" s="554"/>
      <c r="N512" s="701"/>
      <c r="O512" s="557"/>
      <c r="P512" s="556"/>
      <c r="Q512" s="550"/>
      <c r="R512" s="558" t="n">
        <f aca="false">SUM(S512,T512,U512,V512)</f>
        <v>0</v>
      </c>
      <c r="S512" s="558"/>
      <c r="T512" s="558"/>
      <c r="U512" s="558"/>
      <c r="V512" s="558"/>
    </row>
    <row r="513" customFormat="false" ht="15.75" hidden="true" customHeight="false" outlineLevel="1" collapsed="false">
      <c r="A513" s="552"/>
      <c r="B513" s="553"/>
      <c r="C513" s="583"/>
      <c r="D513" s="540"/>
      <c r="E513" s="541" t="s">
        <v>1149</v>
      </c>
      <c r="F513" s="541" t="s">
        <v>1064</v>
      </c>
      <c r="G513" s="540"/>
      <c r="H513" s="522" t="s">
        <v>1065</v>
      </c>
      <c r="I513" s="776"/>
      <c r="J513" s="776"/>
      <c r="K513" s="776"/>
      <c r="L513" s="541"/>
      <c r="M513" s="554"/>
      <c r="N513" s="701"/>
      <c r="O513" s="557"/>
      <c r="P513" s="556"/>
      <c r="Q513" s="550"/>
      <c r="R513" s="558" t="n">
        <f aca="false">SUM(S513,T513,U513,V513)</f>
        <v>0</v>
      </c>
      <c r="S513" s="558"/>
      <c r="T513" s="558"/>
      <c r="U513" s="558"/>
      <c r="V513" s="558"/>
    </row>
    <row r="514" customFormat="false" ht="15.75" hidden="true" customHeight="false" outlineLevel="1" collapsed="false">
      <c r="A514" s="552"/>
      <c r="B514" s="553"/>
      <c r="C514" s="583"/>
      <c r="D514" s="540"/>
      <c r="E514" s="541" t="s">
        <v>1149</v>
      </c>
      <c r="F514" s="541" t="s">
        <v>1064</v>
      </c>
      <c r="G514" s="540"/>
      <c r="H514" s="522" t="s">
        <v>1065</v>
      </c>
      <c r="I514" s="776"/>
      <c r="J514" s="776"/>
      <c r="K514" s="776"/>
      <c r="L514" s="541"/>
      <c r="M514" s="554"/>
      <c r="N514" s="701"/>
      <c r="O514" s="557"/>
      <c r="P514" s="556"/>
      <c r="Q514" s="550"/>
      <c r="R514" s="558" t="n">
        <f aca="false">SUM(S514,T514,U514,V514)</f>
        <v>0</v>
      </c>
      <c r="S514" s="558"/>
      <c r="T514" s="558"/>
      <c r="U514" s="558"/>
      <c r="V514" s="558"/>
    </row>
    <row r="515" customFormat="false" ht="15.75" hidden="true" customHeight="false" outlineLevel="1" collapsed="false">
      <c r="A515" s="552"/>
      <c r="B515" s="553"/>
      <c r="C515" s="583"/>
      <c r="D515" s="540"/>
      <c r="E515" s="541" t="s">
        <v>1149</v>
      </c>
      <c r="F515" s="541" t="s">
        <v>1064</v>
      </c>
      <c r="G515" s="540"/>
      <c r="H515" s="522" t="s">
        <v>1065</v>
      </c>
      <c r="I515" s="776"/>
      <c r="J515" s="776"/>
      <c r="K515" s="776"/>
      <c r="L515" s="541"/>
      <c r="M515" s="554"/>
      <c r="N515" s="701"/>
      <c r="O515" s="557"/>
      <c r="P515" s="556"/>
      <c r="Q515" s="550"/>
      <c r="R515" s="558" t="n">
        <f aca="false">SUM(S515,T515,U515,V515)</f>
        <v>0</v>
      </c>
      <c r="S515" s="558"/>
      <c r="T515" s="558"/>
      <c r="U515" s="558"/>
      <c r="V515" s="558"/>
    </row>
    <row r="516" customFormat="false" ht="15.75" hidden="true" customHeight="false" outlineLevel="1" collapsed="false">
      <c r="A516" s="552"/>
      <c r="B516" s="553"/>
      <c r="C516" s="583"/>
      <c r="D516" s="540"/>
      <c r="E516" s="541" t="s">
        <v>1149</v>
      </c>
      <c r="F516" s="541" t="s">
        <v>1064</v>
      </c>
      <c r="G516" s="540"/>
      <c r="H516" s="522" t="s">
        <v>1065</v>
      </c>
      <c r="I516" s="776"/>
      <c r="J516" s="776"/>
      <c r="K516" s="776"/>
      <c r="L516" s="541"/>
      <c r="M516" s="554"/>
      <c r="N516" s="701"/>
      <c r="O516" s="557"/>
      <c r="P516" s="556"/>
      <c r="Q516" s="550"/>
      <c r="R516" s="558" t="n">
        <f aca="false">SUM(S516,T516,U516,V516)</f>
        <v>0</v>
      </c>
      <c r="S516" s="558"/>
      <c r="T516" s="558"/>
      <c r="U516" s="558"/>
      <c r="V516" s="558"/>
    </row>
    <row r="517" customFormat="false" ht="15.75" hidden="true" customHeight="false" outlineLevel="1" collapsed="false">
      <c r="A517" s="552"/>
      <c r="B517" s="553"/>
      <c r="C517" s="583"/>
      <c r="D517" s="540"/>
      <c r="E517" s="541" t="s">
        <v>1149</v>
      </c>
      <c r="F517" s="541" t="s">
        <v>1064</v>
      </c>
      <c r="G517" s="540"/>
      <c r="H517" s="522" t="s">
        <v>1065</v>
      </c>
      <c r="I517" s="776"/>
      <c r="J517" s="776"/>
      <c r="K517" s="776"/>
      <c r="L517" s="541"/>
      <c r="M517" s="554"/>
      <c r="N517" s="701"/>
      <c r="O517" s="557"/>
      <c r="P517" s="556"/>
      <c r="Q517" s="550"/>
      <c r="R517" s="558" t="n">
        <f aca="false">SUM(S517,T517,U517,V517)</f>
        <v>0</v>
      </c>
      <c r="S517" s="558"/>
      <c r="T517" s="558"/>
      <c r="U517" s="558"/>
      <c r="V517" s="558"/>
    </row>
    <row r="518" customFormat="false" ht="15.75" hidden="true" customHeight="false" outlineLevel="1" collapsed="false">
      <c r="A518" s="552"/>
      <c r="B518" s="553"/>
      <c r="C518" s="583"/>
      <c r="D518" s="540"/>
      <c r="E518" s="541" t="s">
        <v>1149</v>
      </c>
      <c r="F518" s="541" t="s">
        <v>1064</v>
      </c>
      <c r="G518" s="540"/>
      <c r="H518" s="522" t="s">
        <v>1065</v>
      </c>
      <c r="I518" s="776"/>
      <c r="J518" s="776"/>
      <c r="K518" s="776"/>
      <c r="L518" s="541"/>
      <c r="M518" s="554"/>
      <c r="N518" s="701"/>
      <c r="O518" s="557"/>
      <c r="P518" s="556"/>
      <c r="Q518" s="550"/>
      <c r="R518" s="558" t="n">
        <f aca="false">SUM(S518,T518,U518,V518)</f>
        <v>0</v>
      </c>
      <c r="S518" s="558"/>
      <c r="T518" s="558"/>
      <c r="U518" s="558"/>
      <c r="V518" s="558"/>
    </row>
    <row r="519" customFormat="false" ht="15.75" hidden="true" customHeight="false" outlineLevel="1" collapsed="false">
      <c r="A519" s="552"/>
      <c r="B519" s="553"/>
      <c r="C519" s="583"/>
      <c r="D519" s="540"/>
      <c r="E519" s="541" t="s">
        <v>1149</v>
      </c>
      <c r="F519" s="541" t="s">
        <v>1064</v>
      </c>
      <c r="G519" s="540"/>
      <c r="H519" s="522" t="s">
        <v>1065</v>
      </c>
      <c r="I519" s="776"/>
      <c r="J519" s="776"/>
      <c r="K519" s="776"/>
      <c r="L519" s="541"/>
      <c r="M519" s="554"/>
      <c r="N519" s="701"/>
      <c r="O519" s="557"/>
      <c r="P519" s="556"/>
      <c r="Q519" s="550"/>
      <c r="R519" s="558" t="n">
        <f aca="false">SUM(S519,T519,U519,V519)</f>
        <v>0</v>
      </c>
      <c r="S519" s="558"/>
      <c r="T519" s="558"/>
      <c r="U519" s="558"/>
      <c r="V519" s="558"/>
    </row>
    <row r="520" customFormat="false" ht="15.75" hidden="true" customHeight="false" outlineLevel="1" collapsed="false">
      <c r="A520" s="552"/>
      <c r="B520" s="553"/>
      <c r="C520" s="583"/>
      <c r="D520" s="540"/>
      <c r="E520" s="541" t="s">
        <v>1149</v>
      </c>
      <c r="F520" s="541" t="s">
        <v>1064</v>
      </c>
      <c r="G520" s="540"/>
      <c r="H520" s="522" t="s">
        <v>1065</v>
      </c>
      <c r="I520" s="776"/>
      <c r="J520" s="776"/>
      <c r="K520" s="776"/>
      <c r="L520" s="541"/>
      <c r="M520" s="554"/>
      <c r="N520" s="701"/>
      <c r="O520" s="557"/>
      <c r="P520" s="556"/>
      <c r="Q520" s="550"/>
      <c r="R520" s="558" t="n">
        <f aca="false">SUM(S520,T520,U520,V520)</f>
        <v>0</v>
      </c>
      <c r="S520" s="558"/>
      <c r="T520" s="558"/>
      <c r="U520" s="558"/>
      <c r="V520" s="558"/>
    </row>
    <row r="521" customFormat="false" ht="15.75" hidden="true" customHeight="false" outlineLevel="1" collapsed="false">
      <c r="A521" s="552"/>
      <c r="B521" s="553"/>
      <c r="C521" s="583"/>
      <c r="D521" s="540"/>
      <c r="E521" s="541" t="s">
        <v>1149</v>
      </c>
      <c r="F521" s="541" t="s">
        <v>1064</v>
      </c>
      <c r="G521" s="540"/>
      <c r="H521" s="522" t="s">
        <v>1065</v>
      </c>
      <c r="I521" s="776"/>
      <c r="J521" s="776"/>
      <c r="K521" s="776"/>
      <c r="L521" s="541"/>
      <c r="M521" s="554"/>
      <c r="N521" s="701"/>
      <c r="O521" s="557"/>
      <c r="P521" s="556"/>
      <c r="Q521" s="550"/>
      <c r="R521" s="558" t="n">
        <f aca="false">SUM(S521,T521,U521,V521)</f>
        <v>0</v>
      </c>
      <c r="S521" s="558"/>
      <c r="T521" s="558"/>
      <c r="U521" s="558"/>
      <c r="V521" s="558"/>
    </row>
    <row r="522" customFormat="false" ht="15.75" hidden="true" customHeight="false" outlineLevel="1" collapsed="false">
      <c r="A522" s="552"/>
      <c r="B522" s="553"/>
      <c r="C522" s="541"/>
      <c r="D522" s="540"/>
      <c r="E522" s="541" t="s">
        <v>1149</v>
      </c>
      <c r="F522" s="541" t="s">
        <v>1064</v>
      </c>
      <c r="G522" s="540"/>
      <c r="H522" s="522" t="s">
        <v>1065</v>
      </c>
      <c r="I522" s="776"/>
      <c r="J522" s="776"/>
      <c r="K522" s="776"/>
      <c r="L522" s="541"/>
      <c r="M522" s="554"/>
      <c r="N522" s="701"/>
      <c r="O522" s="557"/>
      <c r="P522" s="556"/>
      <c r="Q522" s="550"/>
      <c r="R522" s="558" t="n">
        <f aca="false">SUM(S522,T522,U522,V522)</f>
        <v>0</v>
      </c>
      <c r="S522" s="558"/>
      <c r="T522" s="558"/>
      <c r="U522" s="558"/>
      <c r="V522" s="558"/>
    </row>
    <row r="523" customFormat="false" ht="15.75" hidden="false" customHeight="false" outlineLevel="0" collapsed="false">
      <c r="A523" s="559" t="s">
        <v>1335</v>
      </c>
      <c r="B523" s="571"/>
      <c r="C523" s="560"/>
      <c r="D523" s="571"/>
      <c r="E523" s="560"/>
      <c r="F523" s="601"/>
      <c r="G523" s="560"/>
      <c r="H523" s="602"/>
      <c r="I523" s="603"/>
      <c r="J523" s="560"/>
      <c r="K523" s="738"/>
      <c r="L523" s="560"/>
      <c r="M523" s="561"/>
      <c r="N523" s="707"/>
      <c r="O523" s="564" t="n">
        <v>244</v>
      </c>
      <c r="P523" s="563" t="n">
        <v>310</v>
      </c>
      <c r="Q523" s="550"/>
      <c r="R523" s="551" t="n">
        <f aca="false">SUM(R524:R543)</f>
        <v>700000</v>
      </c>
      <c r="S523" s="551" t="n">
        <f aca="false">SUM(S524:S543)</f>
        <v>0</v>
      </c>
      <c r="T523" s="551" t="n">
        <f aca="false">SUM(T524:T543)</f>
        <v>0</v>
      </c>
      <c r="U523" s="551" t="n">
        <f aca="false">SUM(U524:U543)</f>
        <v>0</v>
      </c>
      <c r="V523" s="551" t="n">
        <f aca="false">SUM(V524:V543)</f>
        <v>700000</v>
      </c>
    </row>
    <row r="524" s="196" customFormat="true" ht="15.75" hidden="true" customHeight="false" outlineLevel="1" collapsed="false">
      <c r="A524" s="552"/>
      <c r="B524" s="553"/>
      <c r="C524" s="541"/>
      <c r="D524" s="540"/>
      <c r="E524" s="541" t="s">
        <v>1149</v>
      </c>
      <c r="F524" s="541" t="s">
        <v>1064</v>
      </c>
      <c r="G524" s="540"/>
      <c r="H524" s="522" t="s">
        <v>1065</v>
      </c>
      <c r="I524" s="776"/>
      <c r="J524" s="776"/>
      <c r="K524" s="776"/>
      <c r="L524" s="541"/>
      <c r="M524" s="554"/>
      <c r="N524" s="701"/>
      <c r="O524" s="557"/>
      <c r="P524" s="556"/>
      <c r="Q524" s="550"/>
      <c r="R524" s="558" t="n">
        <f aca="false">SUM(S524,T524,U524,V524)</f>
        <v>700000</v>
      </c>
      <c r="S524" s="558"/>
      <c r="T524" s="558"/>
      <c r="U524" s="558"/>
      <c r="V524" s="558" t="n">
        <v>700000</v>
      </c>
      <c r="AC524" s="303"/>
      <c r="AD524" s="474"/>
    </row>
    <row r="525" s="196" customFormat="true" ht="15.75" hidden="true" customHeight="false" outlineLevel="1" collapsed="false">
      <c r="A525" s="552"/>
      <c r="B525" s="553"/>
      <c r="C525" s="541"/>
      <c r="D525" s="540"/>
      <c r="E525" s="541" t="s">
        <v>1149</v>
      </c>
      <c r="F525" s="541" t="s">
        <v>1064</v>
      </c>
      <c r="G525" s="540"/>
      <c r="H525" s="522" t="s">
        <v>1065</v>
      </c>
      <c r="I525" s="776"/>
      <c r="J525" s="776"/>
      <c r="K525" s="776"/>
      <c r="L525" s="541"/>
      <c r="M525" s="554"/>
      <c r="N525" s="701"/>
      <c r="O525" s="557"/>
      <c r="P525" s="556"/>
      <c r="Q525" s="550"/>
      <c r="R525" s="558" t="n">
        <f aca="false">SUM(S525,T525,U525,V525)</f>
        <v>0</v>
      </c>
      <c r="S525" s="558"/>
      <c r="T525" s="558"/>
      <c r="U525" s="558"/>
      <c r="V525" s="558"/>
      <c r="AC525" s="303"/>
      <c r="AD525" s="474"/>
    </row>
    <row r="526" customFormat="false" ht="15.75" hidden="true" customHeight="false" outlineLevel="1" collapsed="false">
      <c r="A526" s="552"/>
      <c r="B526" s="553"/>
      <c r="C526" s="541"/>
      <c r="D526" s="540"/>
      <c r="E526" s="541" t="s">
        <v>1149</v>
      </c>
      <c r="F526" s="541" t="s">
        <v>1064</v>
      </c>
      <c r="G526" s="540"/>
      <c r="H526" s="522" t="s">
        <v>1065</v>
      </c>
      <c r="I526" s="776"/>
      <c r="J526" s="776"/>
      <c r="K526" s="776"/>
      <c r="L526" s="541"/>
      <c r="M526" s="554"/>
      <c r="N526" s="701"/>
      <c r="O526" s="557"/>
      <c r="P526" s="556"/>
      <c r="Q526" s="550"/>
      <c r="R526" s="558" t="n">
        <f aca="false">SUM(S526,T526,U526,V526)</f>
        <v>0</v>
      </c>
      <c r="S526" s="558"/>
      <c r="T526" s="558"/>
      <c r="U526" s="558"/>
      <c r="V526" s="558"/>
    </row>
    <row r="527" s="196" customFormat="true" ht="15.75" hidden="true" customHeight="false" outlineLevel="1" collapsed="false">
      <c r="A527" s="552"/>
      <c r="B527" s="553"/>
      <c r="C527" s="541"/>
      <c r="D527" s="540"/>
      <c r="E527" s="541" t="s">
        <v>1149</v>
      </c>
      <c r="F527" s="541" t="s">
        <v>1064</v>
      </c>
      <c r="G527" s="540"/>
      <c r="H527" s="522" t="s">
        <v>1065</v>
      </c>
      <c r="I527" s="776"/>
      <c r="J527" s="776"/>
      <c r="K527" s="776"/>
      <c r="L527" s="541"/>
      <c r="M527" s="554"/>
      <c r="N527" s="701"/>
      <c r="O527" s="557"/>
      <c r="P527" s="556"/>
      <c r="Q527" s="550"/>
      <c r="R527" s="558" t="n">
        <f aca="false">SUM(S527,T527,U527,V527)</f>
        <v>0</v>
      </c>
      <c r="S527" s="558"/>
      <c r="T527" s="558"/>
      <c r="U527" s="558"/>
      <c r="V527" s="558"/>
      <c r="AC527" s="303"/>
      <c r="AD527" s="474"/>
    </row>
    <row r="528" customFormat="false" ht="15.75" hidden="true" customHeight="false" outlineLevel="1" collapsed="false">
      <c r="A528" s="552"/>
      <c r="B528" s="553"/>
      <c r="C528" s="541"/>
      <c r="D528" s="540"/>
      <c r="E528" s="541" t="s">
        <v>1149</v>
      </c>
      <c r="F528" s="541" t="s">
        <v>1064</v>
      </c>
      <c r="G528" s="540"/>
      <c r="H528" s="522" t="s">
        <v>1065</v>
      </c>
      <c r="I528" s="776"/>
      <c r="J528" s="776"/>
      <c r="K528" s="776"/>
      <c r="L528" s="541"/>
      <c r="M528" s="554"/>
      <c r="N528" s="701"/>
      <c r="O528" s="557"/>
      <c r="P528" s="556"/>
      <c r="Q528" s="550"/>
      <c r="R528" s="558" t="n">
        <f aca="false">SUM(S528,T528,U528,V528)</f>
        <v>0</v>
      </c>
      <c r="S528" s="558"/>
      <c r="T528" s="558"/>
      <c r="U528" s="558"/>
      <c r="V528" s="558"/>
    </row>
    <row r="529" customFormat="false" ht="15.75" hidden="true" customHeight="false" outlineLevel="1" collapsed="false">
      <c r="A529" s="552"/>
      <c r="B529" s="553"/>
      <c r="C529" s="541"/>
      <c r="D529" s="540"/>
      <c r="E529" s="541" t="s">
        <v>1149</v>
      </c>
      <c r="F529" s="541" t="s">
        <v>1064</v>
      </c>
      <c r="G529" s="540"/>
      <c r="H529" s="522" t="s">
        <v>1065</v>
      </c>
      <c r="I529" s="776"/>
      <c r="J529" s="776"/>
      <c r="K529" s="776"/>
      <c r="L529" s="541"/>
      <c r="M529" s="554"/>
      <c r="N529" s="701"/>
      <c r="O529" s="557"/>
      <c r="P529" s="556"/>
      <c r="Q529" s="550"/>
      <c r="R529" s="558" t="n">
        <f aca="false">SUM(S529,T529,U529,V529)</f>
        <v>0</v>
      </c>
      <c r="S529" s="558"/>
      <c r="T529" s="558"/>
      <c r="U529" s="558"/>
      <c r="V529" s="558"/>
    </row>
    <row r="530" customFormat="false" ht="15.75" hidden="true" customHeight="false" outlineLevel="1" collapsed="false">
      <c r="A530" s="552"/>
      <c r="B530" s="553"/>
      <c r="C530" s="541"/>
      <c r="D530" s="540"/>
      <c r="E530" s="541" t="s">
        <v>1149</v>
      </c>
      <c r="F530" s="541" t="s">
        <v>1064</v>
      </c>
      <c r="G530" s="540"/>
      <c r="H530" s="522" t="s">
        <v>1065</v>
      </c>
      <c r="I530" s="776"/>
      <c r="J530" s="776"/>
      <c r="K530" s="776"/>
      <c r="L530" s="541"/>
      <c r="M530" s="554"/>
      <c r="N530" s="701"/>
      <c r="O530" s="557"/>
      <c r="P530" s="556"/>
      <c r="Q530" s="550"/>
      <c r="R530" s="558" t="n">
        <f aca="false">SUM(S530,T530,U530,V530)</f>
        <v>0</v>
      </c>
      <c r="S530" s="558"/>
      <c r="T530" s="558"/>
      <c r="U530" s="558"/>
      <c r="V530" s="558"/>
    </row>
    <row r="531" customFormat="false" ht="15.75" hidden="true" customHeight="false" outlineLevel="1" collapsed="false">
      <c r="A531" s="552"/>
      <c r="B531" s="553"/>
      <c r="C531" s="541"/>
      <c r="D531" s="540"/>
      <c r="E531" s="541" t="s">
        <v>1149</v>
      </c>
      <c r="F531" s="541" t="s">
        <v>1064</v>
      </c>
      <c r="G531" s="540"/>
      <c r="H531" s="522" t="s">
        <v>1065</v>
      </c>
      <c r="I531" s="776"/>
      <c r="J531" s="776"/>
      <c r="K531" s="776"/>
      <c r="L531" s="541"/>
      <c r="M531" s="554"/>
      <c r="N531" s="701"/>
      <c r="O531" s="557"/>
      <c r="P531" s="556"/>
      <c r="Q531" s="550"/>
      <c r="R531" s="558" t="n">
        <f aca="false">SUM(S531,T531,U531,V531)</f>
        <v>0</v>
      </c>
      <c r="S531" s="558"/>
      <c r="T531" s="558"/>
      <c r="U531" s="558"/>
      <c r="V531" s="558"/>
    </row>
    <row r="532" s="196" customFormat="true" ht="15.75" hidden="true" customHeight="false" outlineLevel="1" collapsed="false">
      <c r="A532" s="552"/>
      <c r="B532" s="553"/>
      <c r="C532" s="541"/>
      <c r="D532" s="540"/>
      <c r="E532" s="541" t="s">
        <v>1149</v>
      </c>
      <c r="F532" s="541" t="s">
        <v>1064</v>
      </c>
      <c r="G532" s="540"/>
      <c r="H532" s="522" t="s">
        <v>1065</v>
      </c>
      <c r="I532" s="778"/>
      <c r="J532" s="776"/>
      <c r="K532" s="776"/>
      <c r="L532" s="541"/>
      <c r="M532" s="554"/>
      <c r="N532" s="701"/>
      <c r="O532" s="557"/>
      <c r="P532" s="556"/>
      <c r="Q532" s="550"/>
      <c r="R532" s="558" t="n">
        <f aca="false">SUM(S532,T532,U532,V532)</f>
        <v>0</v>
      </c>
      <c r="S532" s="558"/>
      <c r="T532" s="558"/>
      <c r="U532" s="558"/>
      <c r="V532" s="558"/>
      <c r="AC532" s="303"/>
      <c r="AD532" s="474"/>
    </row>
    <row r="533" customFormat="false" ht="15.75" hidden="true" customHeight="false" outlineLevel="1" collapsed="false">
      <c r="A533" s="552"/>
      <c r="B533" s="553"/>
      <c r="C533" s="541"/>
      <c r="D533" s="540"/>
      <c r="E533" s="541" t="s">
        <v>1149</v>
      </c>
      <c r="F533" s="541" t="s">
        <v>1064</v>
      </c>
      <c r="G533" s="540"/>
      <c r="H533" s="522" t="s">
        <v>1065</v>
      </c>
      <c r="I533" s="776"/>
      <c r="J533" s="776"/>
      <c r="K533" s="776"/>
      <c r="L533" s="541"/>
      <c r="M533" s="554"/>
      <c r="N533" s="701"/>
      <c r="O533" s="557"/>
      <c r="P533" s="556"/>
      <c r="Q533" s="550"/>
      <c r="R533" s="558" t="n">
        <f aca="false">SUM(S533,T533,U533,V533)</f>
        <v>0</v>
      </c>
      <c r="S533" s="558"/>
      <c r="T533" s="558"/>
      <c r="U533" s="558"/>
      <c r="V533" s="558"/>
    </row>
    <row r="534" s="196" customFormat="true" ht="15.75" hidden="true" customHeight="false" outlineLevel="1" collapsed="false">
      <c r="A534" s="552"/>
      <c r="B534" s="553"/>
      <c r="C534" s="541"/>
      <c r="D534" s="540"/>
      <c r="E534" s="541" t="s">
        <v>1149</v>
      </c>
      <c r="F534" s="541" t="s">
        <v>1064</v>
      </c>
      <c r="G534" s="540"/>
      <c r="H534" s="522" t="s">
        <v>1065</v>
      </c>
      <c r="I534" s="776"/>
      <c r="J534" s="776"/>
      <c r="K534" s="776"/>
      <c r="L534" s="541"/>
      <c r="M534" s="554"/>
      <c r="N534" s="701"/>
      <c r="O534" s="557"/>
      <c r="P534" s="556"/>
      <c r="Q534" s="550"/>
      <c r="R534" s="558" t="n">
        <f aca="false">SUM(S534,T534,U534,V534)</f>
        <v>0</v>
      </c>
      <c r="S534" s="558"/>
      <c r="T534" s="558"/>
      <c r="U534" s="558"/>
      <c r="V534" s="558"/>
      <c r="AC534" s="303"/>
      <c r="AD534" s="474"/>
    </row>
    <row r="535" customFormat="false" ht="15.75" hidden="true" customHeight="false" outlineLevel="1" collapsed="false">
      <c r="A535" s="552"/>
      <c r="B535" s="553"/>
      <c r="C535" s="541"/>
      <c r="D535" s="540"/>
      <c r="E535" s="541" t="s">
        <v>1149</v>
      </c>
      <c r="F535" s="541" t="s">
        <v>1064</v>
      </c>
      <c r="G535" s="540"/>
      <c r="H535" s="522" t="s">
        <v>1065</v>
      </c>
      <c r="I535" s="776"/>
      <c r="J535" s="776"/>
      <c r="K535" s="776"/>
      <c r="L535" s="541"/>
      <c r="M535" s="554"/>
      <c r="N535" s="701"/>
      <c r="O535" s="557"/>
      <c r="P535" s="556"/>
      <c r="Q535" s="550"/>
      <c r="R535" s="558" t="n">
        <f aca="false">SUM(S535,T535,U535,V535)</f>
        <v>0</v>
      </c>
      <c r="S535" s="558"/>
      <c r="T535" s="558"/>
      <c r="U535" s="558"/>
      <c r="V535" s="558"/>
    </row>
    <row r="536" s="196" customFormat="true" ht="15.75" hidden="true" customHeight="false" outlineLevel="1" collapsed="false">
      <c r="A536" s="552"/>
      <c r="B536" s="553"/>
      <c r="C536" s="541"/>
      <c r="D536" s="540"/>
      <c r="E536" s="541" t="s">
        <v>1149</v>
      </c>
      <c r="F536" s="541" t="s">
        <v>1064</v>
      </c>
      <c r="G536" s="540"/>
      <c r="H536" s="522" t="s">
        <v>1065</v>
      </c>
      <c r="I536" s="776"/>
      <c r="J536" s="776"/>
      <c r="K536" s="776"/>
      <c r="L536" s="541"/>
      <c r="M536" s="554"/>
      <c r="N536" s="701"/>
      <c r="O536" s="557"/>
      <c r="P536" s="556"/>
      <c r="Q536" s="550"/>
      <c r="R536" s="558" t="n">
        <f aca="false">SUM(S536,T536,U536,V536)</f>
        <v>0</v>
      </c>
      <c r="S536" s="558"/>
      <c r="T536" s="558"/>
      <c r="U536" s="558"/>
      <c r="V536" s="558"/>
      <c r="AC536" s="303"/>
      <c r="AD536" s="474"/>
    </row>
    <row r="537" customFormat="false" ht="15.75" hidden="true" customHeight="false" outlineLevel="1" collapsed="false">
      <c r="A537" s="552"/>
      <c r="B537" s="553"/>
      <c r="C537" s="541"/>
      <c r="D537" s="540"/>
      <c r="E537" s="541" t="s">
        <v>1149</v>
      </c>
      <c r="F537" s="541" t="s">
        <v>1064</v>
      </c>
      <c r="G537" s="540"/>
      <c r="H537" s="522" t="s">
        <v>1065</v>
      </c>
      <c r="I537" s="776"/>
      <c r="J537" s="776"/>
      <c r="K537" s="776"/>
      <c r="L537" s="541"/>
      <c r="M537" s="554"/>
      <c r="N537" s="701"/>
      <c r="O537" s="557"/>
      <c r="P537" s="556"/>
      <c r="Q537" s="550"/>
      <c r="R537" s="558" t="n">
        <f aca="false">SUM(S537,T537,U537,V537)</f>
        <v>0</v>
      </c>
      <c r="S537" s="558"/>
      <c r="T537" s="558"/>
      <c r="U537" s="558"/>
      <c r="V537" s="558"/>
    </row>
    <row r="538" s="196" customFormat="true" ht="15.75" hidden="true" customHeight="false" outlineLevel="1" collapsed="false">
      <c r="A538" s="552"/>
      <c r="B538" s="553"/>
      <c r="C538" s="541"/>
      <c r="D538" s="540"/>
      <c r="E538" s="541" t="s">
        <v>1149</v>
      </c>
      <c r="F538" s="541" t="s">
        <v>1064</v>
      </c>
      <c r="G538" s="540"/>
      <c r="H538" s="522" t="s">
        <v>1065</v>
      </c>
      <c r="I538" s="776"/>
      <c r="J538" s="776"/>
      <c r="K538" s="776"/>
      <c r="L538" s="541"/>
      <c r="M538" s="554"/>
      <c r="N538" s="701"/>
      <c r="O538" s="557"/>
      <c r="P538" s="556"/>
      <c r="Q538" s="550"/>
      <c r="R538" s="558" t="n">
        <f aca="false">SUM(S538,T538,U538,V538)</f>
        <v>0</v>
      </c>
      <c r="S538" s="558"/>
      <c r="T538" s="558"/>
      <c r="U538" s="558"/>
      <c r="V538" s="558"/>
      <c r="AC538" s="303"/>
      <c r="AD538" s="474"/>
    </row>
    <row r="539" customFormat="false" ht="15.75" hidden="true" customHeight="false" outlineLevel="1" collapsed="false">
      <c r="A539" s="552"/>
      <c r="B539" s="553"/>
      <c r="C539" s="541"/>
      <c r="D539" s="540"/>
      <c r="E539" s="541" t="s">
        <v>1149</v>
      </c>
      <c r="F539" s="541" t="s">
        <v>1064</v>
      </c>
      <c r="G539" s="540"/>
      <c r="H539" s="522" t="s">
        <v>1065</v>
      </c>
      <c r="I539" s="776"/>
      <c r="J539" s="776"/>
      <c r="K539" s="776"/>
      <c r="L539" s="541"/>
      <c r="M539" s="554"/>
      <c r="N539" s="701"/>
      <c r="O539" s="557"/>
      <c r="P539" s="556"/>
      <c r="Q539" s="550"/>
      <c r="R539" s="558" t="n">
        <f aca="false">SUM(S539,T539,U539,V539)</f>
        <v>0</v>
      </c>
      <c r="S539" s="558"/>
      <c r="T539" s="558"/>
      <c r="U539" s="558"/>
      <c r="V539" s="558"/>
    </row>
    <row r="540" s="196" customFormat="true" ht="15.75" hidden="true" customHeight="false" outlineLevel="1" collapsed="false">
      <c r="A540" s="552"/>
      <c r="B540" s="553"/>
      <c r="C540" s="541"/>
      <c r="D540" s="540"/>
      <c r="E540" s="541" t="s">
        <v>1149</v>
      </c>
      <c r="F540" s="541" t="s">
        <v>1064</v>
      </c>
      <c r="G540" s="540"/>
      <c r="H540" s="522" t="s">
        <v>1065</v>
      </c>
      <c r="I540" s="776"/>
      <c r="J540" s="776"/>
      <c r="K540" s="776"/>
      <c r="L540" s="541"/>
      <c r="M540" s="554"/>
      <c r="N540" s="701"/>
      <c r="O540" s="557"/>
      <c r="P540" s="556"/>
      <c r="Q540" s="550"/>
      <c r="R540" s="558" t="n">
        <f aca="false">SUM(S540,T540,U540,V540)</f>
        <v>0</v>
      </c>
      <c r="S540" s="558"/>
      <c r="T540" s="558"/>
      <c r="U540" s="558"/>
      <c r="V540" s="558"/>
      <c r="AC540" s="303"/>
      <c r="AD540" s="474"/>
    </row>
    <row r="541" customFormat="false" ht="17.25" hidden="true" customHeight="true" outlineLevel="1" collapsed="false">
      <c r="A541" s="552"/>
      <c r="B541" s="553"/>
      <c r="C541" s="541"/>
      <c r="D541" s="540"/>
      <c r="E541" s="541" t="s">
        <v>1149</v>
      </c>
      <c r="F541" s="541" t="s">
        <v>1064</v>
      </c>
      <c r="G541" s="540"/>
      <c r="H541" s="522" t="s">
        <v>1065</v>
      </c>
      <c r="I541" s="776"/>
      <c r="J541" s="776"/>
      <c r="K541" s="776"/>
      <c r="L541" s="541"/>
      <c r="M541" s="554"/>
      <c r="N541" s="701"/>
      <c r="O541" s="557"/>
      <c r="P541" s="556"/>
      <c r="Q541" s="550"/>
      <c r="R541" s="558" t="n">
        <f aca="false">SUM(S541,T541,U541,V541)</f>
        <v>0</v>
      </c>
      <c r="S541" s="558"/>
      <c r="T541" s="558"/>
      <c r="U541" s="558"/>
      <c r="V541" s="558"/>
    </row>
    <row r="542" customFormat="false" ht="15.75" hidden="true" customHeight="false" outlineLevel="1" collapsed="false">
      <c r="A542" s="552"/>
      <c r="B542" s="553"/>
      <c r="C542" s="541"/>
      <c r="D542" s="540"/>
      <c r="E542" s="541" t="s">
        <v>1149</v>
      </c>
      <c r="F542" s="541" t="s">
        <v>1064</v>
      </c>
      <c r="G542" s="540"/>
      <c r="H542" s="522" t="s">
        <v>1065</v>
      </c>
      <c r="I542" s="776"/>
      <c r="J542" s="776"/>
      <c r="K542" s="776"/>
      <c r="L542" s="541"/>
      <c r="M542" s="554"/>
      <c r="N542" s="701"/>
      <c r="O542" s="557"/>
      <c r="P542" s="556"/>
      <c r="Q542" s="550"/>
      <c r="R542" s="558" t="n">
        <f aca="false">SUM(S542,T542,U542,V542)</f>
        <v>0</v>
      </c>
      <c r="S542" s="558"/>
      <c r="T542" s="558"/>
      <c r="U542" s="558"/>
      <c r="V542" s="558"/>
    </row>
    <row r="543" customFormat="false" ht="15.75" hidden="true" customHeight="false" outlineLevel="1" collapsed="false">
      <c r="A543" s="552"/>
      <c r="B543" s="553"/>
      <c r="C543" s="541"/>
      <c r="D543" s="540"/>
      <c r="E543" s="541" t="s">
        <v>1149</v>
      </c>
      <c r="F543" s="541" t="s">
        <v>1064</v>
      </c>
      <c r="G543" s="540"/>
      <c r="H543" s="522" t="s">
        <v>1065</v>
      </c>
      <c r="I543" s="776"/>
      <c r="J543" s="776"/>
      <c r="K543" s="776"/>
      <c r="L543" s="541"/>
      <c r="M543" s="554"/>
      <c r="N543" s="701"/>
      <c r="O543" s="557"/>
      <c r="P543" s="556"/>
      <c r="Q543" s="550"/>
      <c r="R543" s="558" t="n">
        <f aca="false">SUM(S543,T543,U543,V543)</f>
        <v>0</v>
      </c>
      <c r="S543" s="558"/>
      <c r="T543" s="558"/>
      <c r="U543" s="558"/>
      <c r="V543" s="558"/>
    </row>
    <row r="544" customFormat="false" ht="15.75" hidden="false" customHeight="false" outlineLevel="0" collapsed="false">
      <c r="A544" s="559" t="s">
        <v>1336</v>
      </c>
      <c r="B544" s="571"/>
      <c r="C544" s="560"/>
      <c r="D544" s="571"/>
      <c r="E544" s="560"/>
      <c r="F544" s="601"/>
      <c r="G544" s="560"/>
      <c r="H544" s="602"/>
      <c r="I544" s="603"/>
      <c r="J544" s="560"/>
      <c r="K544" s="738"/>
      <c r="L544" s="560"/>
      <c r="M544" s="561"/>
      <c r="N544" s="707"/>
      <c r="O544" s="564" t="n">
        <v>244</v>
      </c>
      <c r="P544" s="563" t="n">
        <v>310</v>
      </c>
      <c r="Q544" s="550"/>
      <c r="R544" s="551" t="n">
        <f aca="false">SUM(R545:R567)</f>
        <v>0</v>
      </c>
      <c r="S544" s="551" t="n">
        <f aca="false">SUM(S545:S567)</f>
        <v>0</v>
      </c>
      <c r="T544" s="551" t="n">
        <f aca="false">SUM(T545:T567)</f>
        <v>0</v>
      </c>
      <c r="U544" s="551" t="n">
        <f aca="false">SUM(U545:U567)</f>
        <v>0</v>
      </c>
      <c r="V544" s="551" t="n">
        <f aca="false">SUM(V545:V567)</f>
        <v>0</v>
      </c>
    </row>
    <row r="545" s="196" customFormat="true" ht="15.75" hidden="true" customHeight="false" outlineLevel="1" collapsed="false">
      <c r="A545" s="552"/>
      <c r="B545" s="553"/>
      <c r="C545" s="541"/>
      <c r="D545" s="540"/>
      <c r="E545" s="541" t="s">
        <v>1149</v>
      </c>
      <c r="F545" s="541" t="s">
        <v>1064</v>
      </c>
      <c r="G545" s="540"/>
      <c r="H545" s="522" t="s">
        <v>1065</v>
      </c>
      <c r="I545" s="776"/>
      <c r="J545" s="776"/>
      <c r="K545" s="776"/>
      <c r="L545" s="541"/>
      <c r="M545" s="554"/>
      <c r="N545" s="701"/>
      <c r="O545" s="557"/>
      <c r="P545" s="556"/>
      <c r="Q545" s="550"/>
      <c r="R545" s="558" t="n">
        <f aca="false">SUM(S545,T545,U545,V545)</f>
        <v>0</v>
      </c>
      <c r="S545" s="558"/>
      <c r="T545" s="558"/>
      <c r="U545" s="558"/>
      <c r="V545" s="558"/>
      <c r="AC545" s="303"/>
      <c r="AD545" s="474"/>
    </row>
    <row r="546" customFormat="false" ht="15.75" hidden="true" customHeight="false" outlineLevel="1" collapsed="false">
      <c r="A546" s="552"/>
      <c r="B546" s="553"/>
      <c r="C546" s="541"/>
      <c r="D546" s="540"/>
      <c r="E546" s="541" t="s">
        <v>1149</v>
      </c>
      <c r="F546" s="541" t="s">
        <v>1064</v>
      </c>
      <c r="G546" s="540"/>
      <c r="H546" s="522" t="s">
        <v>1065</v>
      </c>
      <c r="I546" s="776"/>
      <c r="J546" s="776"/>
      <c r="K546" s="776"/>
      <c r="L546" s="541"/>
      <c r="M546" s="554"/>
      <c r="N546" s="701"/>
      <c r="O546" s="557"/>
      <c r="P546" s="556"/>
      <c r="Q546" s="550"/>
      <c r="R546" s="558" t="n">
        <f aca="false">SUM(S546,T546,U546,V546)</f>
        <v>0</v>
      </c>
      <c r="S546" s="558"/>
      <c r="T546" s="558"/>
      <c r="U546" s="558"/>
      <c r="V546" s="558"/>
    </row>
    <row r="547" s="196" customFormat="true" ht="15.75" hidden="true" customHeight="false" outlineLevel="1" collapsed="false">
      <c r="A547" s="552"/>
      <c r="B547" s="553"/>
      <c r="C547" s="541"/>
      <c r="D547" s="540"/>
      <c r="E547" s="541" t="s">
        <v>1149</v>
      </c>
      <c r="F547" s="541" t="s">
        <v>1064</v>
      </c>
      <c r="G547" s="540"/>
      <c r="H547" s="522" t="s">
        <v>1065</v>
      </c>
      <c r="I547" s="776"/>
      <c r="J547" s="776"/>
      <c r="K547" s="776"/>
      <c r="L547" s="541"/>
      <c r="M547" s="554"/>
      <c r="N547" s="701"/>
      <c r="O547" s="557"/>
      <c r="P547" s="556"/>
      <c r="Q547" s="550"/>
      <c r="R547" s="558" t="n">
        <f aca="false">SUM(S547,T547,U547,V547)</f>
        <v>0</v>
      </c>
      <c r="S547" s="558"/>
      <c r="T547" s="558"/>
      <c r="U547" s="558"/>
      <c r="V547" s="558"/>
      <c r="AC547" s="303"/>
      <c r="AD547" s="474"/>
    </row>
    <row r="548" customFormat="false" ht="15.75" hidden="true" customHeight="false" outlineLevel="1" collapsed="false">
      <c r="A548" s="552"/>
      <c r="B548" s="553"/>
      <c r="C548" s="541"/>
      <c r="D548" s="540"/>
      <c r="E548" s="541" t="s">
        <v>1149</v>
      </c>
      <c r="F548" s="541" t="s">
        <v>1064</v>
      </c>
      <c r="G548" s="540"/>
      <c r="H548" s="522" t="s">
        <v>1065</v>
      </c>
      <c r="I548" s="776"/>
      <c r="J548" s="776"/>
      <c r="K548" s="776"/>
      <c r="L548" s="541"/>
      <c r="M548" s="554"/>
      <c r="N548" s="701"/>
      <c r="O548" s="557"/>
      <c r="P548" s="556"/>
      <c r="Q548" s="550"/>
      <c r="R548" s="558" t="n">
        <f aca="false">SUM(S548,T548,U548,V548)</f>
        <v>0</v>
      </c>
      <c r="S548" s="558"/>
      <c r="T548" s="558"/>
      <c r="U548" s="558"/>
      <c r="V548" s="558"/>
    </row>
    <row r="549" s="196" customFormat="true" ht="15.75" hidden="true" customHeight="false" outlineLevel="1" collapsed="false">
      <c r="A549" s="552"/>
      <c r="B549" s="553"/>
      <c r="C549" s="541"/>
      <c r="D549" s="540"/>
      <c r="E549" s="541" t="s">
        <v>1149</v>
      </c>
      <c r="F549" s="541" t="s">
        <v>1064</v>
      </c>
      <c r="G549" s="540"/>
      <c r="H549" s="522" t="s">
        <v>1065</v>
      </c>
      <c r="I549" s="776"/>
      <c r="J549" s="776"/>
      <c r="K549" s="776"/>
      <c r="L549" s="541"/>
      <c r="M549" s="554"/>
      <c r="N549" s="701"/>
      <c r="O549" s="557"/>
      <c r="P549" s="556"/>
      <c r="Q549" s="550"/>
      <c r="R549" s="558" t="n">
        <f aca="false">SUM(S549,T549,U549,V549)</f>
        <v>0</v>
      </c>
      <c r="S549" s="558"/>
      <c r="T549" s="558"/>
      <c r="U549" s="558"/>
      <c r="V549" s="558"/>
      <c r="AC549" s="303"/>
      <c r="AD549" s="474"/>
    </row>
    <row r="550" s="196" customFormat="true" ht="15.75" hidden="true" customHeight="false" outlineLevel="1" collapsed="false">
      <c r="A550" s="552"/>
      <c r="B550" s="553"/>
      <c r="C550" s="541"/>
      <c r="D550" s="540"/>
      <c r="E550" s="541" t="s">
        <v>1149</v>
      </c>
      <c r="F550" s="541" t="s">
        <v>1064</v>
      </c>
      <c r="G550" s="540"/>
      <c r="H550" s="522" t="s">
        <v>1065</v>
      </c>
      <c r="I550" s="776"/>
      <c r="J550" s="776"/>
      <c r="K550" s="776"/>
      <c r="L550" s="541"/>
      <c r="M550" s="554"/>
      <c r="N550" s="701"/>
      <c r="O550" s="557"/>
      <c r="P550" s="556"/>
      <c r="Q550" s="550"/>
      <c r="R550" s="558" t="n">
        <f aca="false">SUM(S550,T550,U550,V550)</f>
        <v>0</v>
      </c>
      <c r="S550" s="558"/>
      <c r="T550" s="558"/>
      <c r="U550" s="558"/>
      <c r="V550" s="558"/>
      <c r="AC550" s="303"/>
      <c r="AD550" s="474"/>
    </row>
    <row r="551" customFormat="false" ht="15.75" hidden="true" customHeight="false" outlineLevel="1" collapsed="false">
      <c r="A551" s="552"/>
      <c r="B551" s="553"/>
      <c r="C551" s="541"/>
      <c r="D551" s="540"/>
      <c r="E551" s="541" t="s">
        <v>1149</v>
      </c>
      <c r="F551" s="541" t="s">
        <v>1064</v>
      </c>
      <c r="G551" s="540"/>
      <c r="H551" s="522" t="s">
        <v>1065</v>
      </c>
      <c r="I551" s="776"/>
      <c r="J551" s="776"/>
      <c r="K551" s="776"/>
      <c r="L551" s="541"/>
      <c r="M551" s="554"/>
      <c r="N551" s="701"/>
      <c r="O551" s="557"/>
      <c r="P551" s="556"/>
      <c r="Q551" s="550"/>
      <c r="R551" s="558" t="n">
        <f aca="false">SUM(S551,T551,U551,V551)</f>
        <v>0</v>
      </c>
      <c r="S551" s="558"/>
      <c r="T551" s="558"/>
      <c r="U551" s="558"/>
      <c r="V551" s="558"/>
    </row>
    <row r="552" s="196" customFormat="true" ht="15.75" hidden="true" customHeight="false" outlineLevel="1" collapsed="false">
      <c r="A552" s="552"/>
      <c r="B552" s="553"/>
      <c r="C552" s="541"/>
      <c r="D552" s="540"/>
      <c r="E552" s="541" t="s">
        <v>1149</v>
      </c>
      <c r="F552" s="541" t="s">
        <v>1064</v>
      </c>
      <c r="G552" s="540"/>
      <c r="H552" s="522" t="s">
        <v>1065</v>
      </c>
      <c r="I552" s="776"/>
      <c r="J552" s="776"/>
      <c r="K552" s="776"/>
      <c r="L552" s="541"/>
      <c r="M552" s="554"/>
      <c r="N552" s="701"/>
      <c r="O552" s="557"/>
      <c r="P552" s="556"/>
      <c r="Q552" s="550"/>
      <c r="R552" s="558" t="n">
        <f aca="false">SUM(S552,T552,U552,V552)</f>
        <v>0</v>
      </c>
      <c r="S552" s="558"/>
      <c r="T552" s="558"/>
      <c r="U552" s="558"/>
      <c r="V552" s="558"/>
      <c r="AC552" s="303"/>
      <c r="AD552" s="474"/>
    </row>
    <row r="553" customFormat="false" ht="15.75" hidden="true" customHeight="false" outlineLevel="1" collapsed="false">
      <c r="A553" s="552"/>
      <c r="B553" s="553"/>
      <c r="C553" s="541"/>
      <c r="D553" s="540"/>
      <c r="E553" s="541" t="s">
        <v>1149</v>
      </c>
      <c r="F553" s="541" t="s">
        <v>1064</v>
      </c>
      <c r="G553" s="540"/>
      <c r="H553" s="522" t="s">
        <v>1065</v>
      </c>
      <c r="I553" s="776"/>
      <c r="J553" s="776"/>
      <c r="K553" s="776"/>
      <c r="L553" s="541"/>
      <c r="M553" s="554"/>
      <c r="N553" s="701"/>
      <c r="O553" s="557"/>
      <c r="P553" s="556"/>
      <c r="Q553" s="550"/>
      <c r="R553" s="558" t="n">
        <f aca="false">SUM(S553,T553,U553,V553)</f>
        <v>0</v>
      </c>
      <c r="S553" s="558"/>
      <c r="T553" s="558"/>
      <c r="U553" s="558"/>
      <c r="V553" s="558"/>
    </row>
    <row r="554" s="196" customFormat="true" ht="15.75" hidden="true" customHeight="false" outlineLevel="1" collapsed="false">
      <c r="A554" s="552"/>
      <c r="B554" s="553"/>
      <c r="C554" s="541"/>
      <c r="D554" s="540"/>
      <c r="E554" s="541" t="s">
        <v>1149</v>
      </c>
      <c r="F554" s="541" t="s">
        <v>1064</v>
      </c>
      <c r="G554" s="540"/>
      <c r="H554" s="522" t="s">
        <v>1065</v>
      </c>
      <c r="I554" s="776"/>
      <c r="J554" s="776"/>
      <c r="K554" s="776"/>
      <c r="L554" s="541"/>
      <c r="M554" s="554"/>
      <c r="N554" s="701"/>
      <c r="O554" s="557"/>
      <c r="P554" s="556"/>
      <c r="Q554" s="550"/>
      <c r="R554" s="558" t="n">
        <f aca="false">SUM(S554,T554,U554,V554)</f>
        <v>0</v>
      </c>
      <c r="S554" s="558"/>
      <c r="T554" s="558"/>
      <c r="U554" s="558"/>
      <c r="V554" s="558"/>
      <c r="AC554" s="303"/>
      <c r="AD554" s="474"/>
    </row>
    <row r="555" customFormat="false" ht="15.75" hidden="true" customHeight="false" outlineLevel="1" collapsed="false">
      <c r="A555" s="552"/>
      <c r="B555" s="553"/>
      <c r="C555" s="541"/>
      <c r="D555" s="540"/>
      <c r="E555" s="541" t="s">
        <v>1149</v>
      </c>
      <c r="F555" s="541" t="s">
        <v>1064</v>
      </c>
      <c r="G555" s="540"/>
      <c r="H555" s="522" t="s">
        <v>1065</v>
      </c>
      <c r="I555" s="776"/>
      <c r="J555" s="776"/>
      <c r="K555" s="776"/>
      <c r="L555" s="541"/>
      <c r="M555" s="554"/>
      <c r="N555" s="701"/>
      <c r="O555" s="557"/>
      <c r="P555" s="556"/>
      <c r="Q555" s="550"/>
      <c r="R555" s="558" t="n">
        <f aca="false">SUM(S555,T555,U555,V555)</f>
        <v>0</v>
      </c>
      <c r="S555" s="558"/>
      <c r="T555" s="558"/>
      <c r="U555" s="558"/>
      <c r="V555" s="558"/>
    </row>
    <row r="556" s="196" customFormat="true" ht="15.75" hidden="true" customHeight="false" outlineLevel="1" collapsed="false">
      <c r="A556" s="552"/>
      <c r="B556" s="553"/>
      <c r="C556" s="541"/>
      <c r="D556" s="540"/>
      <c r="E556" s="541" t="s">
        <v>1149</v>
      </c>
      <c r="F556" s="541" t="s">
        <v>1064</v>
      </c>
      <c r="G556" s="540"/>
      <c r="H556" s="522" t="s">
        <v>1065</v>
      </c>
      <c r="I556" s="776"/>
      <c r="J556" s="776"/>
      <c r="K556" s="776"/>
      <c r="L556" s="541"/>
      <c r="M556" s="554"/>
      <c r="N556" s="701"/>
      <c r="O556" s="557"/>
      <c r="P556" s="556"/>
      <c r="Q556" s="550"/>
      <c r="R556" s="558" t="n">
        <f aca="false">SUM(S556,T556,U556,V556)</f>
        <v>0</v>
      </c>
      <c r="S556" s="558"/>
      <c r="T556" s="558"/>
      <c r="U556" s="558"/>
      <c r="V556" s="558"/>
      <c r="AC556" s="303"/>
      <c r="AD556" s="474"/>
    </row>
    <row r="557" customFormat="false" ht="15.75" hidden="true" customHeight="false" outlineLevel="1" collapsed="false">
      <c r="A557" s="552"/>
      <c r="B557" s="553"/>
      <c r="C557" s="541"/>
      <c r="D557" s="540"/>
      <c r="E557" s="541" t="s">
        <v>1149</v>
      </c>
      <c r="F557" s="541" t="s">
        <v>1064</v>
      </c>
      <c r="G557" s="540"/>
      <c r="H557" s="522" t="s">
        <v>1065</v>
      </c>
      <c r="I557" s="776"/>
      <c r="J557" s="776"/>
      <c r="K557" s="776"/>
      <c r="L557" s="541"/>
      <c r="M557" s="554"/>
      <c r="N557" s="701"/>
      <c r="O557" s="557"/>
      <c r="P557" s="556"/>
      <c r="Q557" s="550"/>
      <c r="R557" s="558" t="n">
        <f aca="false">SUM(S557,T557,U557,V557)</f>
        <v>0</v>
      </c>
      <c r="S557" s="558"/>
      <c r="T557" s="558"/>
      <c r="U557" s="558"/>
      <c r="V557" s="558"/>
    </row>
    <row r="558" s="196" customFormat="true" ht="15.75" hidden="true" customHeight="false" outlineLevel="1" collapsed="false">
      <c r="A558" s="552"/>
      <c r="B558" s="553"/>
      <c r="C558" s="541"/>
      <c r="D558" s="540"/>
      <c r="E558" s="541" t="s">
        <v>1149</v>
      </c>
      <c r="F558" s="541" t="s">
        <v>1064</v>
      </c>
      <c r="G558" s="540"/>
      <c r="H558" s="522" t="s">
        <v>1065</v>
      </c>
      <c r="I558" s="776"/>
      <c r="J558" s="776"/>
      <c r="K558" s="776"/>
      <c r="L558" s="541"/>
      <c r="M558" s="554"/>
      <c r="N558" s="701"/>
      <c r="O558" s="557"/>
      <c r="P558" s="556"/>
      <c r="Q558" s="550"/>
      <c r="R558" s="558" t="n">
        <f aca="false">SUM(S558,T558,U558,V558)</f>
        <v>0</v>
      </c>
      <c r="S558" s="558"/>
      <c r="T558" s="558"/>
      <c r="U558" s="558"/>
      <c r="V558" s="558"/>
      <c r="AC558" s="303"/>
      <c r="AD558" s="474"/>
    </row>
    <row r="559" customFormat="false" ht="15.75" hidden="true" customHeight="false" outlineLevel="1" collapsed="false">
      <c r="A559" s="552"/>
      <c r="B559" s="553"/>
      <c r="C559" s="541"/>
      <c r="D559" s="540"/>
      <c r="E559" s="541" t="s">
        <v>1149</v>
      </c>
      <c r="F559" s="541" t="s">
        <v>1064</v>
      </c>
      <c r="G559" s="540"/>
      <c r="H559" s="522" t="s">
        <v>1065</v>
      </c>
      <c r="I559" s="776"/>
      <c r="J559" s="776"/>
      <c r="K559" s="776"/>
      <c r="L559" s="541"/>
      <c r="M559" s="554"/>
      <c r="N559" s="701"/>
      <c r="O559" s="557"/>
      <c r="P559" s="556"/>
      <c r="Q559" s="550"/>
      <c r="R559" s="558" t="n">
        <f aca="false">SUM(S559,T559,U559,V559)</f>
        <v>0</v>
      </c>
      <c r="S559" s="558"/>
      <c r="T559" s="558"/>
      <c r="U559" s="558"/>
      <c r="V559" s="558"/>
    </row>
    <row r="560" s="196" customFormat="true" ht="15.75" hidden="true" customHeight="false" outlineLevel="1" collapsed="false">
      <c r="A560" s="552"/>
      <c r="B560" s="553"/>
      <c r="C560" s="541"/>
      <c r="D560" s="540"/>
      <c r="E560" s="541" t="s">
        <v>1149</v>
      </c>
      <c r="F560" s="541" t="s">
        <v>1064</v>
      </c>
      <c r="G560" s="540"/>
      <c r="H560" s="522" t="s">
        <v>1065</v>
      </c>
      <c r="I560" s="776"/>
      <c r="J560" s="776"/>
      <c r="K560" s="776"/>
      <c r="L560" s="541"/>
      <c r="M560" s="554"/>
      <c r="N560" s="701"/>
      <c r="O560" s="557"/>
      <c r="P560" s="556"/>
      <c r="Q560" s="550"/>
      <c r="R560" s="558" t="n">
        <f aca="false">SUM(S560,T560,U560,V560)</f>
        <v>0</v>
      </c>
      <c r="S560" s="558"/>
      <c r="T560" s="558"/>
      <c r="U560" s="558"/>
      <c r="V560" s="558"/>
      <c r="AC560" s="303"/>
      <c r="AD560" s="474"/>
    </row>
    <row r="561" customFormat="false" ht="15.75" hidden="true" customHeight="false" outlineLevel="1" collapsed="false">
      <c r="A561" s="552"/>
      <c r="B561" s="553"/>
      <c r="C561" s="541"/>
      <c r="D561" s="540"/>
      <c r="E561" s="541" t="s">
        <v>1149</v>
      </c>
      <c r="F561" s="541" t="s">
        <v>1064</v>
      </c>
      <c r="G561" s="540"/>
      <c r="H561" s="522" t="s">
        <v>1065</v>
      </c>
      <c r="I561" s="776"/>
      <c r="J561" s="776"/>
      <c r="K561" s="776"/>
      <c r="L561" s="541"/>
      <c r="M561" s="554"/>
      <c r="N561" s="701"/>
      <c r="O561" s="557"/>
      <c r="P561" s="556"/>
      <c r="Q561" s="550"/>
      <c r="R561" s="558" t="n">
        <f aca="false">SUM(S561,T561,U561,V561)</f>
        <v>0</v>
      </c>
      <c r="S561" s="558"/>
      <c r="T561" s="558"/>
      <c r="U561" s="558"/>
      <c r="V561" s="558"/>
    </row>
    <row r="562" s="196" customFormat="true" ht="15.75" hidden="true" customHeight="false" outlineLevel="1" collapsed="false">
      <c r="A562" s="552"/>
      <c r="B562" s="553"/>
      <c r="C562" s="541"/>
      <c r="D562" s="540"/>
      <c r="E562" s="541" t="s">
        <v>1149</v>
      </c>
      <c r="F562" s="541" t="s">
        <v>1064</v>
      </c>
      <c r="G562" s="540"/>
      <c r="H562" s="522" t="s">
        <v>1065</v>
      </c>
      <c r="I562" s="776"/>
      <c r="J562" s="776"/>
      <c r="K562" s="776"/>
      <c r="L562" s="541"/>
      <c r="M562" s="554"/>
      <c r="N562" s="701"/>
      <c r="O562" s="557"/>
      <c r="P562" s="556"/>
      <c r="Q562" s="550"/>
      <c r="R562" s="558" t="n">
        <f aca="false">SUM(S562,T562,U562,V562)</f>
        <v>0</v>
      </c>
      <c r="S562" s="558"/>
      <c r="T562" s="558"/>
      <c r="U562" s="558"/>
      <c r="V562" s="558"/>
      <c r="AC562" s="303"/>
      <c r="AD562" s="474"/>
    </row>
    <row r="563" customFormat="false" ht="15.75" hidden="true" customHeight="false" outlineLevel="1" collapsed="false">
      <c r="A563" s="552"/>
      <c r="B563" s="553"/>
      <c r="C563" s="541"/>
      <c r="D563" s="540"/>
      <c r="E563" s="541" t="s">
        <v>1149</v>
      </c>
      <c r="F563" s="541" t="s">
        <v>1064</v>
      </c>
      <c r="G563" s="540"/>
      <c r="H563" s="522" t="s">
        <v>1065</v>
      </c>
      <c r="I563" s="776"/>
      <c r="J563" s="776"/>
      <c r="K563" s="776"/>
      <c r="L563" s="541"/>
      <c r="M563" s="554"/>
      <c r="N563" s="701"/>
      <c r="O563" s="557"/>
      <c r="P563" s="556"/>
      <c r="Q563" s="550"/>
      <c r="R563" s="558" t="n">
        <f aca="false">SUM(S563,T563,U563,V563)</f>
        <v>0</v>
      </c>
      <c r="S563" s="558"/>
      <c r="T563" s="558"/>
      <c r="U563" s="558"/>
      <c r="V563" s="558"/>
    </row>
    <row r="564" customFormat="false" ht="15.75" hidden="true" customHeight="false" outlineLevel="1" collapsed="false">
      <c r="A564" s="552"/>
      <c r="B564" s="553"/>
      <c r="C564" s="541"/>
      <c r="D564" s="540"/>
      <c r="E564" s="541" t="s">
        <v>1149</v>
      </c>
      <c r="F564" s="541" t="s">
        <v>1064</v>
      </c>
      <c r="G564" s="540"/>
      <c r="H564" s="522" t="s">
        <v>1065</v>
      </c>
      <c r="I564" s="776"/>
      <c r="J564" s="776"/>
      <c r="K564" s="776"/>
      <c r="L564" s="541"/>
      <c r="M564" s="554"/>
      <c r="N564" s="701"/>
      <c r="O564" s="557"/>
      <c r="P564" s="556"/>
      <c r="Q564" s="550"/>
      <c r="R564" s="558" t="n">
        <f aca="false">SUM(S564,T564,U564,V564)</f>
        <v>0</v>
      </c>
      <c r="S564" s="558"/>
      <c r="T564" s="558"/>
      <c r="U564" s="558"/>
      <c r="V564" s="558"/>
    </row>
    <row r="565" customFormat="false" ht="15.75" hidden="true" customHeight="false" outlineLevel="1" collapsed="false">
      <c r="A565" s="552"/>
      <c r="B565" s="553"/>
      <c r="C565" s="541"/>
      <c r="D565" s="540"/>
      <c r="E565" s="541" t="s">
        <v>1149</v>
      </c>
      <c r="F565" s="541" t="s">
        <v>1064</v>
      </c>
      <c r="G565" s="540"/>
      <c r="H565" s="522" t="s">
        <v>1065</v>
      </c>
      <c r="I565" s="776"/>
      <c r="J565" s="776"/>
      <c r="K565" s="776"/>
      <c r="L565" s="541"/>
      <c r="M565" s="554"/>
      <c r="N565" s="701"/>
      <c r="O565" s="557"/>
      <c r="P565" s="556"/>
      <c r="Q565" s="550"/>
      <c r="R565" s="558" t="n">
        <f aca="false">SUM(S565,T565,U565,V565)</f>
        <v>0</v>
      </c>
      <c r="S565" s="558"/>
      <c r="T565" s="558"/>
      <c r="U565" s="558"/>
      <c r="V565" s="558"/>
    </row>
    <row r="566" customFormat="false" ht="15.75" hidden="true" customHeight="false" outlineLevel="1" collapsed="false">
      <c r="A566" s="552"/>
      <c r="B566" s="553"/>
      <c r="C566" s="541"/>
      <c r="D566" s="540"/>
      <c r="E566" s="541" t="s">
        <v>1149</v>
      </c>
      <c r="F566" s="541" t="s">
        <v>1064</v>
      </c>
      <c r="G566" s="540"/>
      <c r="H566" s="522" t="s">
        <v>1065</v>
      </c>
      <c r="I566" s="776"/>
      <c r="J566" s="776"/>
      <c r="K566" s="776"/>
      <c r="L566" s="541"/>
      <c r="M566" s="554"/>
      <c r="N566" s="701"/>
      <c r="O566" s="557"/>
      <c r="P566" s="556"/>
      <c r="Q566" s="550"/>
      <c r="R566" s="558" t="n">
        <f aca="false">SUM(S566,T566,U566,V566)</f>
        <v>0</v>
      </c>
      <c r="S566" s="558"/>
      <c r="T566" s="558"/>
      <c r="U566" s="558"/>
      <c r="V566" s="558"/>
    </row>
    <row r="567" customFormat="false" ht="15.75" hidden="true" customHeight="false" outlineLevel="1" collapsed="false">
      <c r="A567" s="552"/>
      <c r="B567" s="553"/>
      <c r="C567" s="541"/>
      <c r="D567" s="540"/>
      <c r="E567" s="541" t="s">
        <v>1149</v>
      </c>
      <c r="F567" s="541" t="s">
        <v>1064</v>
      </c>
      <c r="G567" s="540"/>
      <c r="H567" s="522" t="s">
        <v>1065</v>
      </c>
      <c r="I567" s="776"/>
      <c r="J567" s="776"/>
      <c r="K567" s="776"/>
      <c r="L567" s="541"/>
      <c r="M567" s="554"/>
      <c r="N567" s="701"/>
      <c r="O567" s="557"/>
      <c r="P567" s="556"/>
      <c r="Q567" s="550"/>
      <c r="R567" s="558" t="n">
        <f aca="false">SUM(S567,T567,U567,V567)</f>
        <v>0</v>
      </c>
      <c r="S567" s="558"/>
      <c r="T567" s="558"/>
      <c r="U567" s="558"/>
      <c r="V567" s="558"/>
    </row>
    <row r="568" s="745" customFormat="true" ht="19.5" hidden="false" customHeight="false" outlineLevel="0" collapsed="false">
      <c r="A568" s="683" t="s">
        <v>1337</v>
      </c>
      <c r="B568" s="684"/>
      <c r="C568" s="684"/>
      <c r="D568" s="684"/>
      <c r="E568" s="684"/>
      <c r="F568" s="684"/>
      <c r="G568" s="684"/>
      <c r="H568" s="773"/>
      <c r="I568" s="773"/>
      <c r="J568" s="773"/>
      <c r="K568" s="780"/>
      <c r="L568" s="684"/>
      <c r="M568" s="689"/>
      <c r="N568" s="690"/>
      <c r="O568" s="691" t="n">
        <v>244</v>
      </c>
      <c r="P568" s="692" t="n">
        <v>310</v>
      </c>
      <c r="Q568" s="693"/>
      <c r="R568" s="774" t="n">
        <f aca="false">SUM(R569,R574,R592,R593)</f>
        <v>18328</v>
      </c>
      <c r="S568" s="774" t="n">
        <f aca="false">SUM(S569,S574,S592,S593)</f>
        <v>9645</v>
      </c>
      <c r="T568" s="774" t="n">
        <f aca="false">SUM(T569,T574,T592,T593)</f>
        <v>0</v>
      </c>
      <c r="U568" s="774" t="n">
        <f aca="false">SUM(U569,U574,U592,U593)</f>
        <v>0</v>
      </c>
      <c r="V568" s="774" t="n">
        <f aca="false">SUM(V569,V574,V592,V593)</f>
        <v>8683</v>
      </c>
      <c r="W568" s="695" t="s">
        <v>1334</v>
      </c>
      <c r="AC568" s="696"/>
      <c r="AD568" s="697"/>
    </row>
    <row r="569" s="196" customFormat="true" ht="15.75" hidden="false" customHeight="false" outlineLevel="0" collapsed="false">
      <c r="A569" s="559" t="s">
        <v>1338</v>
      </c>
      <c r="B569" s="560"/>
      <c r="C569" s="560"/>
      <c r="D569" s="560"/>
      <c r="E569" s="560"/>
      <c r="F569" s="603"/>
      <c r="G569" s="601"/>
      <c r="H569" s="560"/>
      <c r="I569" s="602"/>
      <c r="J569" s="603"/>
      <c r="K569" s="560"/>
      <c r="L569" s="560"/>
      <c r="M569" s="561" t="s">
        <v>698</v>
      </c>
      <c r="N569" s="707" t="s">
        <v>1339</v>
      </c>
      <c r="O569" s="564" t="n">
        <v>244</v>
      </c>
      <c r="P569" s="563" t="n">
        <v>310</v>
      </c>
      <c r="Q569" s="550"/>
      <c r="R569" s="551" t="n">
        <f aca="false">SUM(R570:R573)</f>
        <v>0</v>
      </c>
      <c r="S569" s="551" t="n">
        <f aca="false">SUM(S570:S573)</f>
        <v>0</v>
      </c>
      <c r="T569" s="551" t="n">
        <f aca="false">SUM(T570:T573)</f>
        <v>0</v>
      </c>
      <c r="U569" s="551" t="n">
        <f aca="false">SUM(U570:U573)</f>
        <v>0</v>
      </c>
      <c r="V569" s="551" t="n">
        <f aca="false">SUM(V570:V573)</f>
        <v>0</v>
      </c>
      <c r="W569" s="188" t="s">
        <v>1334</v>
      </c>
      <c r="AC569" s="303"/>
      <c r="AD569" s="474"/>
    </row>
    <row r="570" s="196" customFormat="true" ht="15.75" hidden="true" customHeight="false" outlineLevel="1" collapsed="false">
      <c r="A570" s="781"/>
      <c r="B570" s="716"/>
      <c r="C570" s="584"/>
      <c r="D570" s="540"/>
      <c r="E570" s="541" t="s">
        <v>1149</v>
      </c>
      <c r="F570" s="541" t="s">
        <v>1064</v>
      </c>
      <c r="G570" s="540"/>
      <c r="H570" s="522" t="s">
        <v>1065</v>
      </c>
      <c r="I570" s="541"/>
      <c r="J570" s="541"/>
      <c r="K570" s="541"/>
      <c r="L570" s="541"/>
      <c r="M570" s="554"/>
      <c r="N570" s="701"/>
      <c r="O570" s="557"/>
      <c r="P570" s="556"/>
      <c r="Q570" s="550"/>
      <c r="R570" s="558" t="n">
        <f aca="false">SUM(S570,T570,U570,V570)</f>
        <v>0</v>
      </c>
      <c r="S570" s="558"/>
      <c r="T570" s="558"/>
      <c r="U570" s="558"/>
      <c r="V570" s="558"/>
      <c r="AC570" s="303"/>
      <c r="AD570" s="474"/>
    </row>
    <row r="571" customFormat="false" ht="15.75" hidden="true" customHeight="false" outlineLevel="1" collapsed="false">
      <c r="A571" s="781"/>
      <c r="B571" s="709"/>
      <c r="C571" s="584"/>
      <c r="D571" s="540"/>
      <c r="E571" s="541" t="s">
        <v>1149</v>
      </c>
      <c r="F571" s="541" t="s">
        <v>1064</v>
      </c>
      <c r="G571" s="540"/>
      <c r="H571" s="522" t="s">
        <v>1065</v>
      </c>
      <c r="I571" s="541"/>
      <c r="J571" s="541"/>
      <c r="K571" s="541"/>
      <c r="L571" s="541"/>
      <c r="M571" s="554"/>
      <c r="N571" s="701"/>
      <c r="O571" s="557"/>
      <c r="P571" s="556"/>
      <c r="Q571" s="550"/>
      <c r="R571" s="558" t="n">
        <f aca="false">SUM(S571,T571,U571,V571)</f>
        <v>0</v>
      </c>
      <c r="S571" s="558"/>
      <c r="T571" s="558"/>
      <c r="U571" s="558"/>
      <c r="V571" s="558"/>
    </row>
    <row r="572" customFormat="false" ht="15.75" hidden="true" customHeight="false" outlineLevel="1" collapsed="false">
      <c r="A572" s="781"/>
      <c r="B572" s="716"/>
      <c r="C572" s="584"/>
      <c r="D572" s="540"/>
      <c r="E572" s="541" t="s">
        <v>1149</v>
      </c>
      <c r="F572" s="541" t="s">
        <v>1064</v>
      </c>
      <c r="G572" s="540"/>
      <c r="H572" s="522" t="s">
        <v>1065</v>
      </c>
      <c r="I572" s="541"/>
      <c r="J572" s="541"/>
      <c r="K572" s="541"/>
      <c r="L572" s="541"/>
      <c r="M572" s="554"/>
      <c r="N572" s="701"/>
      <c r="O572" s="557"/>
      <c r="P572" s="556"/>
      <c r="Q572" s="550"/>
      <c r="R572" s="558" t="n">
        <f aca="false">SUM(S572,T572,U572,V572)</f>
        <v>0</v>
      </c>
      <c r="S572" s="558"/>
      <c r="T572" s="558"/>
      <c r="U572" s="558"/>
      <c r="V572" s="558"/>
    </row>
    <row r="573" customFormat="false" ht="15.75" hidden="true" customHeight="false" outlineLevel="1" collapsed="false">
      <c r="A573" s="781"/>
      <c r="B573" s="709"/>
      <c r="C573" s="584"/>
      <c r="D573" s="540"/>
      <c r="E573" s="541" t="s">
        <v>1149</v>
      </c>
      <c r="F573" s="541" t="s">
        <v>1064</v>
      </c>
      <c r="G573" s="540"/>
      <c r="H573" s="522" t="s">
        <v>1065</v>
      </c>
      <c r="I573" s="541"/>
      <c r="J573" s="541"/>
      <c r="K573" s="541"/>
      <c r="L573" s="541"/>
      <c r="M573" s="554"/>
      <c r="N573" s="701"/>
      <c r="O573" s="557"/>
      <c r="P573" s="556"/>
      <c r="Q573" s="550"/>
      <c r="R573" s="558" t="n">
        <f aca="false">SUM(S573,T573,U573,V573)</f>
        <v>0</v>
      </c>
      <c r="S573" s="558"/>
      <c r="T573" s="558"/>
      <c r="U573" s="558"/>
      <c r="V573" s="558"/>
    </row>
    <row r="574" customFormat="false" ht="15.75" hidden="false" customHeight="false" outlineLevel="0" collapsed="false">
      <c r="A574" s="559" t="s">
        <v>1340</v>
      </c>
      <c r="B574" s="560"/>
      <c r="C574" s="560"/>
      <c r="D574" s="571"/>
      <c r="E574" s="560"/>
      <c r="F574" s="603"/>
      <c r="G574" s="601"/>
      <c r="H574" s="560"/>
      <c r="I574" s="602"/>
      <c r="J574" s="603"/>
      <c r="K574" s="560"/>
      <c r="L574" s="560"/>
      <c r="M574" s="561"/>
      <c r="N574" s="707"/>
      <c r="O574" s="564" t="n">
        <v>244</v>
      </c>
      <c r="P574" s="563" t="n">
        <v>310</v>
      </c>
      <c r="Q574" s="550"/>
      <c r="R574" s="551" t="n">
        <f aca="false">SUM(R575:R591)</f>
        <v>8683</v>
      </c>
      <c r="S574" s="551" t="n">
        <f aca="false">SUM(S575:S591)</f>
        <v>0</v>
      </c>
      <c r="T574" s="551" t="n">
        <f aca="false">SUM(T575:T591)</f>
        <v>0</v>
      </c>
      <c r="U574" s="551" t="n">
        <f aca="false">SUM(U575:U591)</f>
        <v>0</v>
      </c>
      <c r="V574" s="551" t="n">
        <f aca="false">SUM(V575:V591)</f>
        <v>8683</v>
      </c>
    </row>
    <row r="575" s="196" customFormat="true" ht="15.75" hidden="true" customHeight="false" outlineLevel="1" collapsed="false">
      <c r="A575" s="552"/>
      <c r="B575" s="775"/>
      <c r="C575" s="584"/>
      <c r="D575" s="540"/>
      <c r="E575" s="541" t="s">
        <v>1149</v>
      </c>
      <c r="F575" s="541" t="s">
        <v>1064</v>
      </c>
      <c r="G575" s="540"/>
      <c r="H575" s="522" t="s">
        <v>1065</v>
      </c>
      <c r="I575" s="541"/>
      <c r="J575" s="541"/>
      <c r="K575" s="541"/>
      <c r="L575" s="541"/>
      <c r="M575" s="554"/>
      <c r="N575" s="701"/>
      <c r="O575" s="557"/>
      <c r="P575" s="556"/>
      <c r="Q575" s="550"/>
      <c r="R575" s="558" t="n">
        <f aca="false">SUM(S575,T575,U575,V575)</f>
        <v>8683</v>
      </c>
      <c r="S575" s="558"/>
      <c r="T575" s="558"/>
      <c r="U575" s="558"/>
      <c r="V575" s="558" t="n">
        <f aca="false">8683</f>
        <v>8683</v>
      </c>
      <c r="AC575" s="303"/>
      <c r="AD575" s="474"/>
    </row>
    <row r="576" customFormat="false" ht="15.75" hidden="true" customHeight="false" outlineLevel="1" collapsed="false">
      <c r="A576" s="552"/>
      <c r="B576" s="755"/>
      <c r="C576" s="584"/>
      <c r="D576" s="540"/>
      <c r="E576" s="541" t="s">
        <v>1149</v>
      </c>
      <c r="F576" s="541" t="s">
        <v>1064</v>
      </c>
      <c r="G576" s="540"/>
      <c r="H576" s="522" t="s">
        <v>1065</v>
      </c>
      <c r="I576" s="541"/>
      <c r="J576" s="541"/>
      <c r="K576" s="541"/>
      <c r="L576" s="541"/>
      <c r="M576" s="554"/>
      <c r="N576" s="701"/>
      <c r="O576" s="557"/>
      <c r="P576" s="556"/>
      <c r="Q576" s="550"/>
      <c r="R576" s="558" t="n">
        <f aca="false">SUM(S576,T576,U576,V576)</f>
        <v>0</v>
      </c>
      <c r="S576" s="558"/>
      <c r="T576" s="558"/>
      <c r="U576" s="558"/>
      <c r="V576" s="558"/>
    </row>
    <row r="577" customFormat="false" ht="15.75" hidden="true" customHeight="false" outlineLevel="1" collapsed="false">
      <c r="A577" s="552"/>
      <c r="B577" s="755"/>
      <c r="C577" s="584"/>
      <c r="D577" s="540"/>
      <c r="E577" s="541" t="s">
        <v>1149</v>
      </c>
      <c r="F577" s="541" t="s">
        <v>1064</v>
      </c>
      <c r="G577" s="540"/>
      <c r="H577" s="522" t="s">
        <v>1065</v>
      </c>
      <c r="I577" s="541"/>
      <c r="J577" s="541"/>
      <c r="K577" s="541"/>
      <c r="L577" s="541"/>
      <c r="M577" s="554"/>
      <c r="N577" s="701"/>
      <c r="O577" s="557"/>
      <c r="P577" s="556"/>
      <c r="Q577" s="550"/>
      <c r="R577" s="558" t="n">
        <f aca="false">SUM(S577,T577,U577,V577)</f>
        <v>0</v>
      </c>
      <c r="S577" s="558"/>
      <c r="T577" s="558"/>
      <c r="U577" s="558"/>
      <c r="V577" s="558"/>
    </row>
    <row r="578" customFormat="false" ht="15.75" hidden="true" customHeight="false" outlineLevel="1" collapsed="false">
      <c r="A578" s="552"/>
      <c r="B578" s="755"/>
      <c r="C578" s="584"/>
      <c r="D578" s="540"/>
      <c r="E578" s="541" t="s">
        <v>1149</v>
      </c>
      <c r="F578" s="541" t="s">
        <v>1064</v>
      </c>
      <c r="G578" s="540"/>
      <c r="H578" s="522" t="s">
        <v>1065</v>
      </c>
      <c r="I578" s="541"/>
      <c r="J578" s="541"/>
      <c r="K578" s="541"/>
      <c r="L578" s="541"/>
      <c r="M578" s="554"/>
      <c r="N578" s="701"/>
      <c r="O578" s="557"/>
      <c r="P578" s="556"/>
      <c r="Q578" s="550"/>
      <c r="R578" s="558" t="n">
        <f aca="false">SUM(S578,T578,U578,V578)</f>
        <v>0</v>
      </c>
      <c r="S578" s="558"/>
      <c r="T578" s="558"/>
      <c r="U578" s="558"/>
      <c r="V578" s="558"/>
    </row>
    <row r="579" customFormat="false" ht="15.75" hidden="true" customHeight="false" outlineLevel="1" collapsed="false">
      <c r="A579" s="552"/>
      <c r="B579" s="755"/>
      <c r="C579" s="584"/>
      <c r="D579" s="540"/>
      <c r="E579" s="541" t="s">
        <v>1149</v>
      </c>
      <c r="F579" s="541" t="s">
        <v>1064</v>
      </c>
      <c r="G579" s="540"/>
      <c r="H579" s="522" t="s">
        <v>1065</v>
      </c>
      <c r="I579" s="541"/>
      <c r="J579" s="541"/>
      <c r="K579" s="541"/>
      <c r="L579" s="541"/>
      <c r="M579" s="554"/>
      <c r="N579" s="701"/>
      <c r="O579" s="557"/>
      <c r="P579" s="556"/>
      <c r="Q579" s="550"/>
      <c r="R579" s="558" t="n">
        <f aca="false">SUM(S579,T579,U579,V579)</f>
        <v>0</v>
      </c>
      <c r="S579" s="558"/>
      <c r="T579" s="558"/>
      <c r="U579" s="558"/>
      <c r="V579" s="558"/>
    </row>
    <row r="580" customFormat="false" ht="15.75" hidden="true" customHeight="false" outlineLevel="1" collapsed="false">
      <c r="A580" s="552"/>
      <c r="B580" s="755"/>
      <c r="C580" s="584"/>
      <c r="D580" s="540"/>
      <c r="E580" s="541" t="s">
        <v>1149</v>
      </c>
      <c r="F580" s="541" t="s">
        <v>1064</v>
      </c>
      <c r="G580" s="540"/>
      <c r="H580" s="522" t="s">
        <v>1065</v>
      </c>
      <c r="I580" s="541"/>
      <c r="J580" s="541"/>
      <c r="K580" s="541"/>
      <c r="L580" s="541"/>
      <c r="M580" s="554"/>
      <c r="N580" s="701"/>
      <c r="O580" s="557"/>
      <c r="P580" s="556"/>
      <c r="Q580" s="550"/>
      <c r="R580" s="558" t="n">
        <f aca="false">SUM(S580,T580,U580,V580)</f>
        <v>0</v>
      </c>
      <c r="S580" s="558"/>
      <c r="T580" s="558"/>
      <c r="U580" s="558"/>
      <c r="V580" s="558"/>
    </row>
    <row r="581" customFormat="false" ht="15.75" hidden="true" customHeight="false" outlineLevel="1" collapsed="false">
      <c r="A581" s="552"/>
      <c r="B581" s="755"/>
      <c r="C581" s="584"/>
      <c r="D581" s="540"/>
      <c r="E581" s="541" t="s">
        <v>1149</v>
      </c>
      <c r="F581" s="541" t="s">
        <v>1064</v>
      </c>
      <c r="G581" s="540"/>
      <c r="H581" s="522" t="s">
        <v>1065</v>
      </c>
      <c r="I581" s="541"/>
      <c r="J581" s="541"/>
      <c r="K581" s="541"/>
      <c r="L581" s="541"/>
      <c r="M581" s="554"/>
      <c r="N581" s="701"/>
      <c r="O581" s="557"/>
      <c r="P581" s="556"/>
      <c r="Q581" s="550"/>
      <c r="R581" s="558" t="n">
        <f aca="false">SUM(S581,T581,U581,V581)</f>
        <v>0</v>
      </c>
      <c r="S581" s="558"/>
      <c r="T581" s="558"/>
      <c r="U581" s="558"/>
      <c r="V581" s="558"/>
    </row>
    <row r="582" customFormat="false" ht="15.75" hidden="true" customHeight="false" outlineLevel="1" collapsed="false">
      <c r="A582" s="552"/>
      <c r="B582" s="755"/>
      <c r="C582" s="584"/>
      <c r="D582" s="540"/>
      <c r="E582" s="541" t="s">
        <v>1149</v>
      </c>
      <c r="F582" s="541" t="s">
        <v>1064</v>
      </c>
      <c r="G582" s="540"/>
      <c r="H582" s="522" t="s">
        <v>1065</v>
      </c>
      <c r="I582" s="541"/>
      <c r="J582" s="541"/>
      <c r="K582" s="541"/>
      <c r="L582" s="541"/>
      <c r="M582" s="554"/>
      <c r="N582" s="701"/>
      <c r="O582" s="557"/>
      <c r="P582" s="556"/>
      <c r="Q582" s="550"/>
      <c r="R582" s="558" t="n">
        <f aca="false">SUM(S582,T582,U582,V582)</f>
        <v>0</v>
      </c>
      <c r="S582" s="558"/>
      <c r="T582" s="558"/>
      <c r="U582" s="558"/>
      <c r="V582" s="558"/>
    </row>
    <row r="583" customFormat="false" ht="15.75" hidden="true" customHeight="false" outlineLevel="1" collapsed="false">
      <c r="A583" s="552"/>
      <c r="B583" s="755"/>
      <c r="C583" s="584"/>
      <c r="D583" s="540"/>
      <c r="E583" s="541" t="s">
        <v>1149</v>
      </c>
      <c r="F583" s="541" t="s">
        <v>1064</v>
      </c>
      <c r="G583" s="540"/>
      <c r="H583" s="522" t="s">
        <v>1065</v>
      </c>
      <c r="I583" s="541"/>
      <c r="J583" s="541"/>
      <c r="K583" s="541"/>
      <c r="L583" s="541"/>
      <c r="M583" s="554"/>
      <c r="N583" s="701"/>
      <c r="O583" s="557"/>
      <c r="P583" s="556"/>
      <c r="Q583" s="550"/>
      <c r="R583" s="558" t="n">
        <f aca="false">SUM(S583,T583,U583,V583)</f>
        <v>0</v>
      </c>
      <c r="S583" s="558"/>
      <c r="T583" s="558"/>
      <c r="U583" s="558"/>
      <c r="V583" s="558"/>
    </row>
    <row r="584" customFormat="false" ht="15.75" hidden="true" customHeight="false" outlineLevel="1" collapsed="false">
      <c r="A584" s="552"/>
      <c r="B584" s="755"/>
      <c r="C584" s="584"/>
      <c r="D584" s="540"/>
      <c r="E584" s="541" t="s">
        <v>1149</v>
      </c>
      <c r="F584" s="541" t="s">
        <v>1064</v>
      </c>
      <c r="G584" s="540"/>
      <c r="H584" s="522" t="s">
        <v>1065</v>
      </c>
      <c r="I584" s="541"/>
      <c r="J584" s="568"/>
      <c r="K584" s="541"/>
      <c r="L584" s="541"/>
      <c r="M584" s="554"/>
      <c r="N584" s="701"/>
      <c r="O584" s="557"/>
      <c r="P584" s="556"/>
      <c r="Q584" s="550"/>
      <c r="R584" s="558" t="n">
        <f aca="false">SUM(S584,T584,U584,V584)</f>
        <v>0</v>
      </c>
      <c r="S584" s="558"/>
      <c r="T584" s="558"/>
      <c r="U584" s="558"/>
      <c r="V584" s="558"/>
    </row>
    <row r="585" customFormat="false" ht="15.75" hidden="true" customHeight="false" outlineLevel="1" collapsed="false">
      <c r="A585" s="552"/>
      <c r="B585" s="755"/>
      <c r="C585" s="584"/>
      <c r="D585" s="540"/>
      <c r="E585" s="541" t="s">
        <v>1149</v>
      </c>
      <c r="F585" s="541" t="s">
        <v>1064</v>
      </c>
      <c r="G585" s="540"/>
      <c r="H585" s="522" t="s">
        <v>1065</v>
      </c>
      <c r="I585" s="541"/>
      <c r="J585" s="568"/>
      <c r="K585" s="541"/>
      <c r="L585" s="541"/>
      <c r="M585" s="554"/>
      <c r="N585" s="701"/>
      <c r="O585" s="557"/>
      <c r="P585" s="556"/>
      <c r="Q585" s="550"/>
      <c r="R585" s="558" t="n">
        <f aca="false">SUM(S585,T585,U585,V585)</f>
        <v>0</v>
      </c>
      <c r="S585" s="558"/>
      <c r="T585" s="558"/>
      <c r="U585" s="558"/>
      <c r="V585" s="558"/>
    </row>
    <row r="586" customFormat="false" ht="15.75" hidden="true" customHeight="false" outlineLevel="1" collapsed="false">
      <c r="A586" s="552"/>
      <c r="B586" s="755"/>
      <c r="C586" s="584"/>
      <c r="D586" s="540"/>
      <c r="E586" s="541" t="s">
        <v>1149</v>
      </c>
      <c r="F586" s="541" t="s">
        <v>1064</v>
      </c>
      <c r="G586" s="540"/>
      <c r="H586" s="522" t="s">
        <v>1065</v>
      </c>
      <c r="I586" s="541"/>
      <c r="J586" s="541"/>
      <c r="K586" s="541"/>
      <c r="L586" s="541"/>
      <c r="M586" s="554"/>
      <c r="N586" s="701"/>
      <c r="O586" s="557"/>
      <c r="P586" s="556"/>
      <c r="Q586" s="550"/>
      <c r="R586" s="558" t="n">
        <f aca="false">SUM(S586,T586,U586,V586)</f>
        <v>0</v>
      </c>
      <c r="S586" s="558"/>
      <c r="T586" s="558"/>
      <c r="U586" s="558"/>
      <c r="V586" s="558"/>
    </row>
    <row r="587" customFormat="false" ht="15.75" hidden="true" customHeight="false" outlineLevel="1" collapsed="false">
      <c r="A587" s="552"/>
      <c r="B587" s="752"/>
      <c r="C587" s="584"/>
      <c r="D587" s="540"/>
      <c r="E587" s="541" t="s">
        <v>1149</v>
      </c>
      <c r="F587" s="541" t="s">
        <v>1064</v>
      </c>
      <c r="G587" s="540"/>
      <c r="H587" s="522" t="s">
        <v>1065</v>
      </c>
      <c r="I587" s="541"/>
      <c r="J587" s="541"/>
      <c r="K587" s="541"/>
      <c r="L587" s="541"/>
      <c r="M587" s="554"/>
      <c r="N587" s="701"/>
      <c r="O587" s="557"/>
      <c r="P587" s="556"/>
      <c r="Q587" s="550"/>
      <c r="R587" s="558" t="n">
        <f aca="false">SUM(S587,T587,U587,V587)</f>
        <v>0</v>
      </c>
      <c r="S587" s="558"/>
      <c r="T587" s="558"/>
      <c r="U587" s="558"/>
      <c r="V587" s="558"/>
    </row>
    <row r="588" customFormat="false" ht="15.75" hidden="true" customHeight="false" outlineLevel="1" collapsed="false">
      <c r="A588" s="552"/>
      <c r="B588" s="752"/>
      <c r="C588" s="584"/>
      <c r="D588" s="540"/>
      <c r="E588" s="541" t="s">
        <v>1149</v>
      </c>
      <c r="F588" s="541" t="s">
        <v>1064</v>
      </c>
      <c r="G588" s="540"/>
      <c r="H588" s="522" t="s">
        <v>1065</v>
      </c>
      <c r="I588" s="541"/>
      <c r="J588" s="541"/>
      <c r="K588" s="541"/>
      <c r="L588" s="541"/>
      <c r="M588" s="554"/>
      <c r="N588" s="701"/>
      <c r="O588" s="557"/>
      <c r="P588" s="556"/>
      <c r="Q588" s="550"/>
      <c r="R588" s="558" t="n">
        <f aca="false">SUM(S588,T588,U588,V588)</f>
        <v>0</v>
      </c>
      <c r="S588" s="558"/>
      <c r="T588" s="558"/>
      <c r="U588" s="558"/>
      <c r="V588" s="558"/>
    </row>
    <row r="589" customFormat="false" ht="15.75" hidden="true" customHeight="false" outlineLevel="1" collapsed="false">
      <c r="A589" s="552"/>
      <c r="B589" s="752"/>
      <c r="C589" s="584"/>
      <c r="D589" s="540"/>
      <c r="E589" s="541" t="s">
        <v>1149</v>
      </c>
      <c r="F589" s="541" t="s">
        <v>1064</v>
      </c>
      <c r="G589" s="540"/>
      <c r="H589" s="522" t="s">
        <v>1065</v>
      </c>
      <c r="I589" s="541"/>
      <c r="J589" s="541"/>
      <c r="K589" s="541"/>
      <c r="L589" s="541"/>
      <c r="M589" s="554"/>
      <c r="N589" s="701"/>
      <c r="O589" s="557"/>
      <c r="P589" s="556"/>
      <c r="Q589" s="550"/>
      <c r="R589" s="558" t="n">
        <f aca="false">SUM(S589,T589,U589,V589)</f>
        <v>0</v>
      </c>
      <c r="S589" s="558"/>
      <c r="T589" s="558"/>
      <c r="U589" s="558"/>
      <c r="V589" s="558"/>
    </row>
    <row r="590" customFormat="false" ht="15.75" hidden="true" customHeight="false" outlineLevel="1" collapsed="false">
      <c r="A590" s="552"/>
      <c r="B590" s="752"/>
      <c r="C590" s="584"/>
      <c r="D590" s="540"/>
      <c r="E590" s="541" t="s">
        <v>1149</v>
      </c>
      <c r="F590" s="541" t="s">
        <v>1064</v>
      </c>
      <c r="G590" s="540"/>
      <c r="H590" s="522" t="s">
        <v>1065</v>
      </c>
      <c r="I590" s="541"/>
      <c r="J590" s="541"/>
      <c r="K590" s="541"/>
      <c r="L590" s="541"/>
      <c r="M590" s="554"/>
      <c r="N590" s="701"/>
      <c r="O590" s="557"/>
      <c r="P590" s="556"/>
      <c r="Q590" s="550"/>
      <c r="R590" s="558" t="n">
        <f aca="false">SUM(S590,T590,U590,V590)</f>
        <v>0</v>
      </c>
      <c r="S590" s="558"/>
      <c r="T590" s="558"/>
      <c r="U590" s="558"/>
      <c r="V590" s="558"/>
    </row>
    <row r="591" customFormat="false" ht="15.75" hidden="true" customHeight="false" outlineLevel="1" collapsed="false">
      <c r="A591" s="552"/>
      <c r="B591" s="752"/>
      <c r="C591" s="584"/>
      <c r="D591" s="540"/>
      <c r="E591" s="541" t="s">
        <v>1149</v>
      </c>
      <c r="F591" s="541" t="s">
        <v>1064</v>
      </c>
      <c r="G591" s="540"/>
      <c r="H591" s="522" t="s">
        <v>1065</v>
      </c>
      <c r="I591" s="541"/>
      <c r="J591" s="541"/>
      <c r="K591" s="541"/>
      <c r="L591" s="541"/>
      <c r="M591" s="554"/>
      <c r="N591" s="701"/>
      <c r="O591" s="557"/>
      <c r="P591" s="556"/>
      <c r="Q591" s="550"/>
      <c r="R591" s="558" t="n">
        <f aca="false">SUM(S591,T591,U591,V591)</f>
        <v>0</v>
      </c>
      <c r="S591" s="558"/>
      <c r="T591" s="558"/>
      <c r="U591" s="558"/>
      <c r="V591" s="558"/>
    </row>
    <row r="592" customFormat="false" ht="15.75" hidden="false" customHeight="false" outlineLevel="0" collapsed="false">
      <c r="A592" s="559" t="s">
        <v>1341</v>
      </c>
      <c r="B592" s="560"/>
      <c r="C592" s="560"/>
      <c r="D592" s="540"/>
      <c r="E592" s="541" t="s">
        <v>1149</v>
      </c>
      <c r="F592" s="541" t="s">
        <v>1064</v>
      </c>
      <c r="G592" s="540"/>
      <c r="H592" s="522" t="s">
        <v>1065</v>
      </c>
      <c r="I592" s="602"/>
      <c r="J592" s="603"/>
      <c r="K592" s="738"/>
      <c r="L592" s="560"/>
      <c r="M592" s="561"/>
      <c r="N592" s="707"/>
      <c r="O592" s="564" t="n">
        <v>244</v>
      </c>
      <c r="P592" s="563" t="n">
        <v>310</v>
      </c>
      <c r="Q592" s="550"/>
      <c r="R592" s="551" t="n">
        <f aca="false">SUM(S592,T592,U592,V592)</f>
        <v>9645</v>
      </c>
      <c r="S592" s="551" t="n">
        <v>9645</v>
      </c>
      <c r="T592" s="551"/>
      <c r="U592" s="551"/>
      <c r="V592" s="551"/>
    </row>
    <row r="593" s="196" customFormat="true" ht="15.75" hidden="false" customHeight="false" outlineLevel="0" collapsed="false">
      <c r="A593" s="559" t="s">
        <v>1342</v>
      </c>
      <c r="B593" s="615"/>
      <c r="C593" s="615"/>
      <c r="D593" s="540"/>
      <c r="E593" s="541" t="s">
        <v>1149</v>
      </c>
      <c r="F593" s="541" t="s">
        <v>1064</v>
      </c>
      <c r="G593" s="540"/>
      <c r="H593" s="522" t="s">
        <v>1065</v>
      </c>
      <c r="I593" s="540"/>
      <c r="J593" s="522" t="s">
        <v>1065</v>
      </c>
      <c r="K593" s="540"/>
      <c r="L593" s="522" t="s">
        <v>1065</v>
      </c>
      <c r="M593" s="561"/>
      <c r="N593" s="707"/>
      <c r="O593" s="564" t="n">
        <v>244</v>
      </c>
      <c r="P593" s="563" t="n">
        <v>310</v>
      </c>
      <c r="Q593" s="550"/>
      <c r="R593" s="551" t="n">
        <f aca="false">SUM(S593,T593,U593,V593)</f>
        <v>0</v>
      </c>
      <c r="S593" s="551"/>
      <c r="T593" s="551"/>
      <c r="U593" s="551"/>
      <c r="V593" s="551"/>
      <c r="W593" s="188" t="s">
        <v>1334</v>
      </c>
      <c r="AC593" s="303"/>
      <c r="AD593" s="474"/>
    </row>
    <row r="594" s="196" customFormat="true" ht="15.75" hidden="false" customHeight="true" outlineLevel="0" collapsed="false">
      <c r="A594" s="571" t="s">
        <v>1343</v>
      </c>
      <c r="B594" s="782"/>
      <c r="C594" s="782"/>
      <c r="D594" s="601"/>
      <c r="E594" s="541"/>
      <c r="F594" s="607"/>
      <c r="G594" s="601"/>
      <c r="H594" s="522"/>
      <c r="I594" s="602"/>
      <c r="J594" s="603"/>
      <c r="K594" s="782"/>
      <c r="L594" s="782"/>
      <c r="M594" s="783"/>
      <c r="N594" s="784"/>
      <c r="O594" s="785" t="n">
        <v>244</v>
      </c>
      <c r="P594" s="785" t="n">
        <v>347</v>
      </c>
      <c r="Q594" s="786"/>
      <c r="R594" s="551" t="n">
        <f aca="false">SUM(R595:R617)</f>
        <v>0</v>
      </c>
      <c r="S594" s="551" t="n">
        <f aca="false">SUM(S595:S617)</f>
        <v>0</v>
      </c>
      <c r="T594" s="551" t="n">
        <f aca="false">SUM(T595:T617)</f>
        <v>0</v>
      </c>
      <c r="U594" s="551" t="n">
        <f aca="false">SUM(U595:U617)</f>
        <v>0</v>
      </c>
      <c r="V594" s="551" t="n">
        <f aca="false">SUM(V595:V617)</f>
        <v>0</v>
      </c>
      <c r="AC594" s="303"/>
      <c r="AD594" s="474"/>
    </row>
    <row r="595" s="196" customFormat="true" ht="15.75" hidden="true" customHeight="true" outlineLevel="1" collapsed="false">
      <c r="A595" s="571"/>
      <c r="B595" s="787"/>
      <c r="C595" s="788"/>
      <c r="D595" s="540"/>
      <c r="E595" s="541" t="s">
        <v>1149</v>
      </c>
      <c r="F595" s="607" t="s">
        <v>1064</v>
      </c>
      <c r="G595" s="540"/>
      <c r="H595" s="522" t="s">
        <v>1065</v>
      </c>
      <c r="I595" s="602"/>
      <c r="J595" s="603"/>
      <c r="K595" s="782"/>
      <c r="L595" s="782"/>
      <c r="M595" s="783"/>
      <c r="N595" s="784"/>
      <c r="O595" s="785"/>
      <c r="P595" s="785"/>
      <c r="Q595" s="786"/>
      <c r="R595" s="558" t="n">
        <f aca="false">SUM(S595,T595,U595,V595)</f>
        <v>0</v>
      </c>
      <c r="S595" s="558"/>
      <c r="T595" s="558"/>
      <c r="U595" s="558"/>
      <c r="V595" s="558"/>
      <c r="AC595" s="303"/>
      <c r="AD595" s="474"/>
    </row>
    <row r="596" s="196" customFormat="true" ht="15.75" hidden="true" customHeight="true" outlineLevel="1" collapsed="false">
      <c r="A596" s="571"/>
      <c r="B596" s="787"/>
      <c r="C596" s="788"/>
      <c r="D596" s="540"/>
      <c r="E596" s="541" t="s">
        <v>1149</v>
      </c>
      <c r="F596" s="607" t="s">
        <v>1064</v>
      </c>
      <c r="G596" s="540"/>
      <c r="H596" s="522" t="s">
        <v>1065</v>
      </c>
      <c r="I596" s="602"/>
      <c r="J596" s="603"/>
      <c r="K596" s="782"/>
      <c r="L596" s="782"/>
      <c r="M596" s="783"/>
      <c r="N596" s="784"/>
      <c r="O596" s="785"/>
      <c r="P596" s="785"/>
      <c r="Q596" s="786"/>
      <c r="R596" s="558" t="n">
        <f aca="false">SUM(S596,T596,U596,V596)</f>
        <v>0</v>
      </c>
      <c r="S596" s="558"/>
      <c r="T596" s="558"/>
      <c r="U596" s="558"/>
      <c r="V596" s="558"/>
      <c r="AC596" s="303"/>
      <c r="AD596" s="474"/>
    </row>
    <row r="597" s="196" customFormat="true" ht="15.75" hidden="true" customHeight="true" outlineLevel="1" collapsed="false">
      <c r="A597" s="571"/>
      <c r="B597" s="787"/>
      <c r="C597" s="788"/>
      <c r="D597" s="540"/>
      <c r="E597" s="541" t="s">
        <v>1149</v>
      </c>
      <c r="F597" s="607" t="s">
        <v>1064</v>
      </c>
      <c r="G597" s="540"/>
      <c r="H597" s="522" t="s">
        <v>1065</v>
      </c>
      <c r="I597" s="602"/>
      <c r="J597" s="603"/>
      <c r="K597" s="782"/>
      <c r="L597" s="782"/>
      <c r="M597" s="783"/>
      <c r="N597" s="789"/>
      <c r="O597" s="785"/>
      <c r="P597" s="790"/>
      <c r="Q597" s="786"/>
      <c r="R597" s="558" t="n">
        <f aca="false">SUM(S597,T597,U597,V597)</f>
        <v>0</v>
      </c>
      <c r="S597" s="558"/>
      <c r="T597" s="558"/>
      <c r="U597" s="558"/>
      <c r="V597" s="558"/>
      <c r="AC597" s="303"/>
      <c r="AD597" s="474"/>
    </row>
    <row r="598" s="196" customFormat="true" ht="15.75" hidden="true" customHeight="false" outlineLevel="1" collapsed="false">
      <c r="A598" s="571"/>
      <c r="B598" s="787"/>
      <c r="C598" s="788"/>
      <c r="D598" s="540"/>
      <c r="E598" s="541" t="s">
        <v>1149</v>
      </c>
      <c r="F598" s="607" t="s">
        <v>1064</v>
      </c>
      <c r="G598" s="540"/>
      <c r="H598" s="522" t="s">
        <v>1065</v>
      </c>
      <c r="I598" s="602"/>
      <c r="J598" s="603"/>
      <c r="K598" s="782"/>
      <c r="L598" s="782"/>
      <c r="M598" s="783"/>
      <c r="N598" s="789"/>
      <c r="O598" s="785"/>
      <c r="P598" s="791"/>
      <c r="Q598" s="792"/>
      <c r="R598" s="793" t="n">
        <f aca="false">SUM(S598,T598,U598,V598)</f>
        <v>0</v>
      </c>
      <c r="S598" s="558"/>
      <c r="T598" s="558"/>
      <c r="U598" s="558"/>
      <c r="V598" s="558"/>
      <c r="AC598" s="303"/>
      <c r="AD598" s="474"/>
    </row>
    <row r="599" s="196" customFormat="true" ht="15.75" hidden="true" customHeight="true" outlineLevel="1" collapsed="false">
      <c r="A599" s="571"/>
      <c r="B599" s="787"/>
      <c r="C599" s="788"/>
      <c r="D599" s="540"/>
      <c r="E599" s="541" t="s">
        <v>1149</v>
      </c>
      <c r="F599" s="607" t="s">
        <v>1064</v>
      </c>
      <c r="G599" s="540"/>
      <c r="H599" s="522" t="s">
        <v>1065</v>
      </c>
      <c r="I599" s="602"/>
      <c r="J599" s="603"/>
      <c r="K599" s="782"/>
      <c r="L599" s="782"/>
      <c r="M599" s="783"/>
      <c r="N599" s="784"/>
      <c r="O599" s="785"/>
      <c r="P599" s="785"/>
      <c r="Q599" s="786"/>
      <c r="R599" s="558" t="n">
        <f aca="false">SUM(S599,T599,U599,V599)</f>
        <v>0</v>
      </c>
      <c r="S599" s="558"/>
      <c r="T599" s="558"/>
      <c r="U599" s="558"/>
      <c r="V599" s="558"/>
      <c r="AC599" s="303"/>
      <c r="AD599" s="474"/>
    </row>
    <row r="600" s="196" customFormat="true" ht="15.75" hidden="true" customHeight="true" outlineLevel="1" collapsed="false">
      <c r="A600" s="571"/>
      <c r="B600" s="787"/>
      <c r="C600" s="788"/>
      <c r="D600" s="540"/>
      <c r="E600" s="541" t="s">
        <v>1149</v>
      </c>
      <c r="F600" s="607" t="s">
        <v>1064</v>
      </c>
      <c r="G600" s="540"/>
      <c r="H600" s="522" t="s">
        <v>1065</v>
      </c>
      <c r="I600" s="602"/>
      <c r="J600" s="603"/>
      <c r="K600" s="782"/>
      <c r="L600" s="782"/>
      <c r="M600" s="783"/>
      <c r="N600" s="789"/>
      <c r="O600" s="785"/>
      <c r="P600" s="790"/>
      <c r="Q600" s="786"/>
      <c r="R600" s="558" t="n">
        <f aca="false">SUM(S600,T600,U600,V600)</f>
        <v>0</v>
      </c>
      <c r="S600" s="558"/>
      <c r="T600" s="558"/>
      <c r="U600" s="558"/>
      <c r="V600" s="558"/>
      <c r="AC600" s="303"/>
      <c r="AD600" s="474"/>
    </row>
    <row r="601" s="196" customFormat="true" ht="15.75" hidden="true" customHeight="true" outlineLevel="1" collapsed="false">
      <c r="A601" s="571"/>
      <c r="B601" s="787"/>
      <c r="C601" s="788"/>
      <c r="D601" s="540"/>
      <c r="E601" s="541" t="s">
        <v>1149</v>
      </c>
      <c r="F601" s="607" t="s">
        <v>1064</v>
      </c>
      <c r="G601" s="540"/>
      <c r="H601" s="522" t="s">
        <v>1065</v>
      </c>
      <c r="I601" s="602"/>
      <c r="J601" s="603"/>
      <c r="K601" s="782"/>
      <c r="L601" s="782"/>
      <c r="M601" s="783"/>
      <c r="N601" s="784"/>
      <c r="O601" s="785"/>
      <c r="P601" s="785"/>
      <c r="Q601" s="786"/>
      <c r="R601" s="558" t="n">
        <f aca="false">SUM(S601,T601,U601,V601)</f>
        <v>0</v>
      </c>
      <c r="S601" s="558"/>
      <c r="T601" s="558"/>
      <c r="U601" s="558"/>
      <c r="V601" s="558"/>
      <c r="AC601" s="303"/>
      <c r="AD601" s="474"/>
    </row>
    <row r="602" s="196" customFormat="true" ht="15.75" hidden="true" customHeight="true" outlineLevel="1" collapsed="false">
      <c r="A602" s="571"/>
      <c r="B602" s="787"/>
      <c r="C602" s="788"/>
      <c r="D602" s="540"/>
      <c r="E602" s="541" t="s">
        <v>1149</v>
      </c>
      <c r="F602" s="607" t="s">
        <v>1064</v>
      </c>
      <c r="G602" s="540"/>
      <c r="H602" s="522" t="s">
        <v>1065</v>
      </c>
      <c r="I602" s="602"/>
      <c r="J602" s="603"/>
      <c r="K602" s="782"/>
      <c r="L602" s="782"/>
      <c r="M602" s="783"/>
      <c r="N602" s="789"/>
      <c r="O602" s="785"/>
      <c r="P602" s="790"/>
      <c r="Q602" s="786"/>
      <c r="R602" s="558" t="n">
        <f aca="false">SUM(S602,T602,U602,V602)</f>
        <v>0</v>
      </c>
      <c r="S602" s="558"/>
      <c r="T602" s="558"/>
      <c r="U602" s="558"/>
      <c r="V602" s="558"/>
      <c r="AC602" s="303"/>
      <c r="AD602" s="474"/>
    </row>
    <row r="603" s="196" customFormat="true" ht="15.75" hidden="true" customHeight="false" outlineLevel="1" collapsed="false">
      <c r="A603" s="571"/>
      <c r="B603" s="787"/>
      <c r="C603" s="788"/>
      <c r="D603" s="540"/>
      <c r="E603" s="541" t="s">
        <v>1149</v>
      </c>
      <c r="F603" s="607" t="s">
        <v>1064</v>
      </c>
      <c r="G603" s="540"/>
      <c r="H603" s="522" t="s">
        <v>1065</v>
      </c>
      <c r="I603" s="602"/>
      <c r="J603" s="603"/>
      <c r="K603" s="782"/>
      <c r="L603" s="782"/>
      <c r="M603" s="783"/>
      <c r="N603" s="789"/>
      <c r="O603" s="785"/>
      <c r="P603" s="791"/>
      <c r="Q603" s="792"/>
      <c r="R603" s="793" t="n">
        <f aca="false">SUM(S603,T603,U603,V603)</f>
        <v>0</v>
      </c>
      <c r="S603" s="558"/>
      <c r="T603" s="558"/>
      <c r="U603" s="558"/>
      <c r="V603" s="558"/>
      <c r="AC603" s="303"/>
      <c r="AD603" s="474"/>
    </row>
    <row r="604" s="196" customFormat="true" ht="15.75" hidden="true" customHeight="true" outlineLevel="1" collapsed="false">
      <c r="A604" s="571"/>
      <c r="B604" s="787"/>
      <c r="C604" s="788"/>
      <c r="D604" s="540"/>
      <c r="E604" s="541" t="s">
        <v>1149</v>
      </c>
      <c r="F604" s="607" t="s">
        <v>1064</v>
      </c>
      <c r="G604" s="540"/>
      <c r="H604" s="522" t="s">
        <v>1065</v>
      </c>
      <c r="I604" s="602"/>
      <c r="J604" s="603"/>
      <c r="K604" s="782"/>
      <c r="L604" s="782"/>
      <c r="M604" s="783"/>
      <c r="N604" s="784"/>
      <c r="O604" s="785"/>
      <c r="P604" s="785"/>
      <c r="Q604" s="786"/>
      <c r="R604" s="558" t="n">
        <f aca="false">SUM(S604,T604,U604,V604)</f>
        <v>0</v>
      </c>
      <c r="S604" s="558"/>
      <c r="T604" s="558"/>
      <c r="U604" s="558"/>
      <c r="V604" s="558"/>
      <c r="AC604" s="303"/>
      <c r="AD604" s="474"/>
    </row>
    <row r="605" s="196" customFormat="true" ht="15.75" hidden="true" customHeight="true" outlineLevel="1" collapsed="false">
      <c r="A605" s="571"/>
      <c r="B605" s="787"/>
      <c r="C605" s="788"/>
      <c r="D605" s="540"/>
      <c r="E605" s="541" t="s">
        <v>1149</v>
      </c>
      <c r="F605" s="607" t="s">
        <v>1064</v>
      </c>
      <c r="G605" s="540"/>
      <c r="H605" s="522" t="s">
        <v>1065</v>
      </c>
      <c r="I605" s="602"/>
      <c r="J605" s="603"/>
      <c r="K605" s="782"/>
      <c r="L605" s="782"/>
      <c r="M605" s="783"/>
      <c r="N605" s="789"/>
      <c r="O605" s="785"/>
      <c r="P605" s="790"/>
      <c r="Q605" s="786"/>
      <c r="R605" s="558" t="n">
        <f aca="false">SUM(S605,T605,U605,V605)</f>
        <v>0</v>
      </c>
      <c r="S605" s="558"/>
      <c r="T605" s="558"/>
      <c r="U605" s="558"/>
      <c r="V605" s="558"/>
      <c r="AC605" s="303"/>
      <c r="AD605" s="474"/>
    </row>
    <row r="606" s="196" customFormat="true" ht="15.75" hidden="true" customHeight="false" outlineLevel="1" collapsed="false">
      <c r="A606" s="571"/>
      <c r="B606" s="787"/>
      <c r="C606" s="788"/>
      <c r="D606" s="540"/>
      <c r="E606" s="541" t="s">
        <v>1149</v>
      </c>
      <c r="F606" s="607" t="s">
        <v>1064</v>
      </c>
      <c r="G606" s="540"/>
      <c r="H606" s="522" t="s">
        <v>1065</v>
      </c>
      <c r="I606" s="602"/>
      <c r="J606" s="603"/>
      <c r="K606" s="782"/>
      <c r="L606" s="782"/>
      <c r="M606" s="783"/>
      <c r="N606" s="789"/>
      <c r="O606" s="785"/>
      <c r="P606" s="791"/>
      <c r="Q606" s="792"/>
      <c r="R606" s="793" t="n">
        <f aca="false">SUM(S606,T606,U606,V606)</f>
        <v>0</v>
      </c>
      <c r="S606" s="558"/>
      <c r="T606" s="558"/>
      <c r="U606" s="558"/>
      <c r="V606" s="558"/>
      <c r="AC606" s="303"/>
      <c r="AD606" s="474"/>
    </row>
    <row r="607" s="196" customFormat="true" ht="15.75" hidden="true" customHeight="true" outlineLevel="1" collapsed="false">
      <c r="A607" s="571"/>
      <c r="B607" s="787"/>
      <c r="C607" s="788"/>
      <c r="D607" s="540"/>
      <c r="E607" s="541" t="s">
        <v>1149</v>
      </c>
      <c r="F607" s="607" t="s">
        <v>1064</v>
      </c>
      <c r="G607" s="540"/>
      <c r="H607" s="522" t="s">
        <v>1065</v>
      </c>
      <c r="I607" s="602"/>
      <c r="J607" s="603"/>
      <c r="K607" s="782"/>
      <c r="L607" s="782"/>
      <c r="M607" s="783"/>
      <c r="N607" s="784"/>
      <c r="O607" s="785"/>
      <c r="P607" s="785"/>
      <c r="Q607" s="786"/>
      <c r="R607" s="558" t="n">
        <f aca="false">SUM(S607,T607,U607,V607)</f>
        <v>0</v>
      </c>
      <c r="S607" s="558"/>
      <c r="T607" s="558"/>
      <c r="U607" s="558"/>
      <c r="V607" s="558"/>
      <c r="AC607" s="303"/>
      <c r="AD607" s="474"/>
    </row>
    <row r="608" s="196" customFormat="true" ht="15.75" hidden="true" customHeight="true" outlineLevel="1" collapsed="false">
      <c r="A608" s="571"/>
      <c r="B608" s="787"/>
      <c r="C608" s="788"/>
      <c r="D608" s="540"/>
      <c r="E608" s="541" t="s">
        <v>1149</v>
      </c>
      <c r="F608" s="607" t="s">
        <v>1064</v>
      </c>
      <c r="G608" s="540"/>
      <c r="H608" s="522" t="s">
        <v>1065</v>
      </c>
      <c r="I608" s="602"/>
      <c r="J608" s="603"/>
      <c r="K608" s="782"/>
      <c r="L608" s="782"/>
      <c r="M608" s="783"/>
      <c r="N608" s="789"/>
      <c r="O608" s="785"/>
      <c r="P608" s="790"/>
      <c r="Q608" s="786"/>
      <c r="R608" s="558" t="n">
        <f aca="false">SUM(S608,T608,U608,V608)</f>
        <v>0</v>
      </c>
      <c r="S608" s="558"/>
      <c r="T608" s="558"/>
      <c r="U608" s="558"/>
      <c r="V608" s="558"/>
      <c r="AC608" s="303"/>
      <c r="AD608" s="474"/>
    </row>
    <row r="609" s="196" customFormat="true" ht="15.75" hidden="true" customHeight="false" outlineLevel="1" collapsed="false">
      <c r="A609" s="571"/>
      <c r="B609" s="787"/>
      <c r="C609" s="788"/>
      <c r="D609" s="540"/>
      <c r="E609" s="541" t="s">
        <v>1149</v>
      </c>
      <c r="F609" s="607" t="s">
        <v>1064</v>
      </c>
      <c r="G609" s="540"/>
      <c r="H609" s="522" t="s">
        <v>1065</v>
      </c>
      <c r="I609" s="602"/>
      <c r="J609" s="603"/>
      <c r="K609" s="782"/>
      <c r="L609" s="782"/>
      <c r="M609" s="783"/>
      <c r="N609" s="789"/>
      <c r="O609" s="785"/>
      <c r="P609" s="791"/>
      <c r="Q609" s="792"/>
      <c r="R609" s="793" t="n">
        <f aca="false">SUM(S609,T609,U609,V609)</f>
        <v>0</v>
      </c>
      <c r="S609" s="558"/>
      <c r="T609" s="558"/>
      <c r="U609" s="558"/>
      <c r="V609" s="558"/>
      <c r="AC609" s="303"/>
      <c r="AD609" s="474"/>
    </row>
    <row r="610" s="196" customFormat="true" ht="15.75" hidden="true" customHeight="true" outlineLevel="1" collapsed="false">
      <c r="A610" s="571"/>
      <c r="B610" s="787"/>
      <c r="C610" s="788"/>
      <c r="D610" s="540"/>
      <c r="E610" s="541" t="s">
        <v>1149</v>
      </c>
      <c r="F610" s="607" t="s">
        <v>1064</v>
      </c>
      <c r="G610" s="540"/>
      <c r="H610" s="522" t="s">
        <v>1065</v>
      </c>
      <c r="I610" s="602"/>
      <c r="J610" s="603"/>
      <c r="K610" s="782"/>
      <c r="L610" s="782"/>
      <c r="M610" s="783"/>
      <c r="N610" s="784"/>
      <c r="O610" s="785"/>
      <c r="P610" s="785"/>
      <c r="Q610" s="786"/>
      <c r="R610" s="558" t="n">
        <f aca="false">SUM(S610,T610,U610,V610)</f>
        <v>0</v>
      </c>
      <c r="S610" s="558"/>
      <c r="T610" s="558"/>
      <c r="U610" s="558"/>
      <c r="V610" s="558"/>
      <c r="AC610" s="303"/>
      <c r="AD610" s="474"/>
    </row>
    <row r="611" s="196" customFormat="true" ht="15.75" hidden="true" customHeight="true" outlineLevel="1" collapsed="false">
      <c r="A611" s="571"/>
      <c r="B611" s="787"/>
      <c r="C611" s="788"/>
      <c r="D611" s="540"/>
      <c r="E611" s="541" t="s">
        <v>1149</v>
      </c>
      <c r="F611" s="607" t="s">
        <v>1064</v>
      </c>
      <c r="G611" s="540"/>
      <c r="H611" s="522" t="s">
        <v>1065</v>
      </c>
      <c r="I611" s="602"/>
      <c r="J611" s="603"/>
      <c r="K611" s="782"/>
      <c r="L611" s="782"/>
      <c r="M611" s="783"/>
      <c r="N611" s="789"/>
      <c r="O611" s="785"/>
      <c r="P611" s="790"/>
      <c r="Q611" s="786"/>
      <c r="R611" s="558" t="n">
        <f aca="false">SUM(S611,T611,U611,V611)</f>
        <v>0</v>
      </c>
      <c r="S611" s="558"/>
      <c r="T611" s="558"/>
      <c r="U611" s="558"/>
      <c r="V611" s="558"/>
      <c r="AC611" s="303"/>
      <c r="AD611" s="474"/>
    </row>
    <row r="612" s="196" customFormat="true" ht="15.75" hidden="true" customHeight="true" outlineLevel="1" collapsed="false">
      <c r="A612" s="571"/>
      <c r="B612" s="787"/>
      <c r="C612" s="788"/>
      <c r="D612" s="540"/>
      <c r="E612" s="541" t="s">
        <v>1149</v>
      </c>
      <c r="F612" s="607" t="s">
        <v>1064</v>
      </c>
      <c r="G612" s="540"/>
      <c r="H612" s="522" t="s">
        <v>1065</v>
      </c>
      <c r="I612" s="602"/>
      <c r="J612" s="603"/>
      <c r="K612" s="782"/>
      <c r="L612" s="782"/>
      <c r="M612" s="783"/>
      <c r="N612" s="784"/>
      <c r="O612" s="785"/>
      <c r="P612" s="785"/>
      <c r="Q612" s="786"/>
      <c r="R612" s="558" t="n">
        <f aca="false">SUM(S612,T612,U612,V612)</f>
        <v>0</v>
      </c>
      <c r="S612" s="558"/>
      <c r="T612" s="558"/>
      <c r="U612" s="558"/>
      <c r="V612" s="558"/>
      <c r="AC612" s="303"/>
      <c r="AD612" s="474"/>
    </row>
    <row r="613" s="196" customFormat="true" ht="15.75" hidden="true" customHeight="true" outlineLevel="1" collapsed="false">
      <c r="A613" s="571"/>
      <c r="B613" s="787"/>
      <c r="C613" s="788"/>
      <c r="D613" s="540"/>
      <c r="E613" s="541" t="s">
        <v>1149</v>
      </c>
      <c r="F613" s="607" t="s">
        <v>1064</v>
      </c>
      <c r="G613" s="540"/>
      <c r="H613" s="522" t="s">
        <v>1065</v>
      </c>
      <c r="I613" s="602"/>
      <c r="J613" s="603"/>
      <c r="K613" s="782"/>
      <c r="L613" s="782"/>
      <c r="M613" s="783"/>
      <c r="N613" s="789"/>
      <c r="O613" s="785"/>
      <c r="P613" s="790"/>
      <c r="Q613" s="786"/>
      <c r="R613" s="558" t="n">
        <f aca="false">SUM(S613,T613,U613,V613)</f>
        <v>0</v>
      </c>
      <c r="S613" s="558"/>
      <c r="T613" s="558"/>
      <c r="U613" s="558"/>
      <c r="V613" s="558"/>
      <c r="AC613" s="303"/>
      <c r="AD613" s="474"/>
    </row>
    <row r="614" s="196" customFormat="true" ht="15.75" hidden="true" customHeight="false" outlineLevel="1" collapsed="false">
      <c r="A614" s="571"/>
      <c r="B614" s="787"/>
      <c r="C614" s="788"/>
      <c r="D614" s="540"/>
      <c r="E614" s="541" t="s">
        <v>1149</v>
      </c>
      <c r="F614" s="607" t="s">
        <v>1064</v>
      </c>
      <c r="G614" s="540"/>
      <c r="H614" s="522" t="s">
        <v>1065</v>
      </c>
      <c r="I614" s="602"/>
      <c r="J614" s="603"/>
      <c r="K614" s="782"/>
      <c r="L614" s="782"/>
      <c r="M614" s="783"/>
      <c r="N614" s="789"/>
      <c r="O614" s="785"/>
      <c r="P614" s="791"/>
      <c r="Q614" s="792"/>
      <c r="R614" s="793" t="n">
        <f aca="false">SUM(S614,T614,U614,V614)</f>
        <v>0</v>
      </c>
      <c r="S614" s="558"/>
      <c r="T614" s="558"/>
      <c r="U614" s="558"/>
      <c r="V614" s="558"/>
      <c r="AC614" s="303"/>
      <c r="AD614" s="474"/>
    </row>
    <row r="615" s="196" customFormat="true" ht="15.75" hidden="true" customHeight="true" outlineLevel="1" collapsed="false">
      <c r="A615" s="571"/>
      <c r="B615" s="787"/>
      <c r="C615" s="788"/>
      <c r="D615" s="540"/>
      <c r="E615" s="541" t="s">
        <v>1149</v>
      </c>
      <c r="F615" s="607" t="s">
        <v>1064</v>
      </c>
      <c r="G615" s="540"/>
      <c r="H615" s="522" t="s">
        <v>1065</v>
      </c>
      <c r="I615" s="602"/>
      <c r="J615" s="603"/>
      <c r="K615" s="782"/>
      <c r="L615" s="782"/>
      <c r="M615" s="783"/>
      <c r="N615" s="784"/>
      <c r="O615" s="785"/>
      <c r="P615" s="785"/>
      <c r="Q615" s="786"/>
      <c r="R615" s="558" t="n">
        <f aca="false">SUM(S615,T615,U615,V615)</f>
        <v>0</v>
      </c>
      <c r="S615" s="558"/>
      <c r="T615" s="558"/>
      <c r="U615" s="558"/>
      <c r="V615" s="558"/>
      <c r="AC615" s="303"/>
      <c r="AD615" s="474"/>
    </row>
    <row r="616" s="196" customFormat="true" ht="15.75" hidden="true" customHeight="true" outlineLevel="1" collapsed="false">
      <c r="A616" s="571"/>
      <c r="B616" s="787"/>
      <c r="C616" s="788"/>
      <c r="D616" s="540"/>
      <c r="E616" s="541" t="s">
        <v>1149</v>
      </c>
      <c r="F616" s="607" t="s">
        <v>1064</v>
      </c>
      <c r="G616" s="540"/>
      <c r="H616" s="522" t="s">
        <v>1065</v>
      </c>
      <c r="I616" s="602"/>
      <c r="J616" s="603"/>
      <c r="K616" s="782"/>
      <c r="L616" s="782"/>
      <c r="M616" s="783"/>
      <c r="N616" s="789"/>
      <c r="O616" s="785"/>
      <c r="P616" s="790"/>
      <c r="Q616" s="786"/>
      <c r="R616" s="558" t="n">
        <f aca="false">SUM(S616,T616,U616,V616)</f>
        <v>0</v>
      </c>
      <c r="S616" s="558"/>
      <c r="T616" s="558"/>
      <c r="U616" s="558"/>
      <c r="V616" s="558"/>
      <c r="AC616" s="303"/>
      <c r="AD616" s="474"/>
    </row>
    <row r="617" s="196" customFormat="true" ht="15.75" hidden="true" customHeight="false" outlineLevel="1" collapsed="false">
      <c r="A617" s="571"/>
      <c r="B617" s="787"/>
      <c r="C617" s="788"/>
      <c r="D617" s="540"/>
      <c r="E617" s="541" t="s">
        <v>1149</v>
      </c>
      <c r="F617" s="607" t="s">
        <v>1064</v>
      </c>
      <c r="G617" s="540"/>
      <c r="H617" s="522" t="s">
        <v>1065</v>
      </c>
      <c r="I617" s="602"/>
      <c r="J617" s="603"/>
      <c r="K617" s="782"/>
      <c r="L617" s="782"/>
      <c r="M617" s="783"/>
      <c r="N617" s="789"/>
      <c r="O617" s="785"/>
      <c r="P617" s="791"/>
      <c r="Q617" s="792"/>
      <c r="R617" s="793" t="n">
        <f aca="false">SUM(S617,T617,U617,V617)</f>
        <v>0</v>
      </c>
      <c r="S617" s="558"/>
      <c r="T617" s="558"/>
      <c r="U617" s="558"/>
      <c r="V617" s="558"/>
      <c r="AC617" s="303"/>
      <c r="AD617" s="474"/>
    </row>
    <row r="618" s="196" customFormat="true" ht="15.75" hidden="false" customHeight="false" outlineLevel="0" collapsed="false">
      <c r="A618" s="570" t="s">
        <v>1407</v>
      </c>
      <c r="B618" s="571"/>
      <c r="C618" s="571"/>
      <c r="D618" s="571"/>
      <c r="E618" s="571"/>
      <c r="F618" s="603"/>
      <c r="G618" s="601"/>
      <c r="H618" s="560"/>
      <c r="I618" s="602"/>
      <c r="J618" s="603"/>
      <c r="K618" s="228"/>
      <c r="L618" s="711"/>
      <c r="M618" s="794"/>
      <c r="N618" s="595" t="s">
        <v>528</v>
      </c>
      <c r="O618" s="625" t="n">
        <v>244</v>
      </c>
      <c r="P618" s="626" t="n">
        <v>346</v>
      </c>
      <c r="Q618" s="627"/>
      <c r="R618" s="551" t="n">
        <f aca="false">SUM(R619:R653)</f>
        <v>0</v>
      </c>
      <c r="S618" s="551" t="n">
        <f aca="false">SUM(S619:S653)</f>
        <v>0</v>
      </c>
      <c r="T618" s="551" t="n">
        <f aca="false">SUM(T619:T653)</f>
        <v>0</v>
      </c>
      <c r="U618" s="551" t="n">
        <f aca="false">SUM(U619:U653)</f>
        <v>0</v>
      </c>
      <c r="V618" s="551" t="n">
        <f aca="false">SUM(V619:V653)</f>
        <v>0</v>
      </c>
      <c r="AC618" s="303"/>
      <c r="AD618" s="474"/>
    </row>
    <row r="619" s="196" customFormat="true" ht="15.75" hidden="true" customHeight="false" outlineLevel="1" collapsed="false">
      <c r="A619" s="747"/>
      <c r="B619" s="752"/>
      <c r="C619" s="571"/>
      <c r="D619" s="540"/>
      <c r="E619" s="541" t="s">
        <v>1149</v>
      </c>
      <c r="F619" s="541" t="s">
        <v>1064</v>
      </c>
      <c r="G619" s="540"/>
      <c r="H619" s="522" t="s">
        <v>1065</v>
      </c>
      <c r="I619" s="571"/>
      <c r="J619" s="571"/>
      <c r="K619" s="190"/>
      <c r="L619" s="571"/>
      <c r="M619" s="624"/>
      <c r="N619" s="595"/>
      <c r="O619" s="625"/>
      <c r="P619" s="626"/>
      <c r="Q619" s="627"/>
      <c r="R619" s="558" t="n">
        <f aca="false">SUM(S619,T619,U619,V619)</f>
        <v>0</v>
      </c>
      <c r="S619" s="698"/>
      <c r="T619" s="698"/>
      <c r="U619" s="698"/>
      <c r="V619" s="698"/>
      <c r="AC619" s="303"/>
      <c r="AD619" s="474"/>
    </row>
    <row r="620" customFormat="false" ht="15.75" hidden="true" customHeight="false" outlineLevel="1" collapsed="false">
      <c r="A620" s="747"/>
      <c r="B620" s="752"/>
      <c r="C620" s="571"/>
      <c r="D620" s="540"/>
      <c r="E620" s="541" t="s">
        <v>1149</v>
      </c>
      <c r="F620" s="541" t="s">
        <v>1064</v>
      </c>
      <c r="G620" s="540"/>
      <c r="H620" s="522" t="s">
        <v>1065</v>
      </c>
      <c r="I620" s="571"/>
      <c r="J620" s="571"/>
      <c r="K620" s="190"/>
      <c r="L620" s="571"/>
      <c r="M620" s="624"/>
      <c r="N620" s="595"/>
      <c r="O620" s="625"/>
      <c r="P620" s="626"/>
      <c r="Q620" s="627"/>
      <c r="R620" s="558" t="n">
        <f aca="false">SUM(S620,T620,U620,V620)</f>
        <v>0</v>
      </c>
      <c r="S620" s="698"/>
      <c r="T620" s="698"/>
      <c r="U620" s="698"/>
      <c r="V620" s="698"/>
    </row>
    <row r="621" customFormat="false" ht="15.75" hidden="true" customHeight="false" outlineLevel="1" collapsed="false">
      <c r="A621" s="747"/>
      <c r="B621" s="752"/>
      <c r="C621" s="571"/>
      <c r="D621" s="540"/>
      <c r="E621" s="541" t="s">
        <v>1149</v>
      </c>
      <c r="F621" s="541" t="s">
        <v>1064</v>
      </c>
      <c r="G621" s="540"/>
      <c r="H621" s="522" t="s">
        <v>1065</v>
      </c>
      <c r="I621" s="571"/>
      <c r="J621" s="571"/>
      <c r="K621" s="190"/>
      <c r="L621" s="571"/>
      <c r="M621" s="624"/>
      <c r="N621" s="595"/>
      <c r="O621" s="625"/>
      <c r="P621" s="626"/>
      <c r="Q621" s="627"/>
      <c r="R621" s="558" t="n">
        <f aca="false">SUM(S621,T621,U621,V621)</f>
        <v>0</v>
      </c>
      <c r="S621" s="698"/>
      <c r="T621" s="698"/>
      <c r="U621" s="698"/>
      <c r="V621" s="698"/>
    </row>
    <row r="622" customFormat="false" ht="15.75" hidden="true" customHeight="false" outlineLevel="1" collapsed="false">
      <c r="A622" s="747"/>
      <c r="B622" s="752"/>
      <c r="C622" s="571"/>
      <c r="D622" s="540"/>
      <c r="E622" s="541" t="s">
        <v>1149</v>
      </c>
      <c r="F622" s="541" t="s">
        <v>1064</v>
      </c>
      <c r="G622" s="540"/>
      <c r="H622" s="522" t="s">
        <v>1065</v>
      </c>
      <c r="I622" s="571"/>
      <c r="J622" s="571"/>
      <c r="K622" s="190"/>
      <c r="L622" s="571"/>
      <c r="M622" s="624"/>
      <c r="N622" s="595"/>
      <c r="O622" s="625"/>
      <c r="P622" s="626"/>
      <c r="Q622" s="627"/>
      <c r="R622" s="558" t="n">
        <f aca="false">SUM(S622,T622,U622,V622)</f>
        <v>0</v>
      </c>
      <c r="S622" s="698"/>
      <c r="T622" s="698"/>
      <c r="U622" s="698"/>
      <c r="V622" s="698"/>
    </row>
    <row r="623" customFormat="false" ht="15.75" hidden="true" customHeight="false" outlineLevel="1" collapsed="false">
      <c r="A623" s="747"/>
      <c r="B623" s="752"/>
      <c r="C623" s="571"/>
      <c r="D623" s="540"/>
      <c r="E623" s="541" t="s">
        <v>1149</v>
      </c>
      <c r="F623" s="541" t="s">
        <v>1064</v>
      </c>
      <c r="G623" s="540"/>
      <c r="H623" s="522" t="s">
        <v>1065</v>
      </c>
      <c r="I623" s="571"/>
      <c r="J623" s="571"/>
      <c r="K623" s="190"/>
      <c r="L623" s="571"/>
      <c r="M623" s="624"/>
      <c r="N623" s="595"/>
      <c r="O623" s="625"/>
      <c r="P623" s="626"/>
      <c r="Q623" s="627"/>
      <c r="R623" s="558" t="n">
        <f aca="false">SUM(S623,T623,U623,V623)</f>
        <v>0</v>
      </c>
      <c r="S623" s="698"/>
      <c r="T623" s="698"/>
      <c r="U623" s="698"/>
      <c r="V623" s="698"/>
    </row>
    <row r="624" s="196" customFormat="true" ht="15.75" hidden="true" customHeight="false" outlineLevel="1" collapsed="false">
      <c r="A624" s="747"/>
      <c r="B624" s="752"/>
      <c r="C624" s="571"/>
      <c r="D624" s="540"/>
      <c r="E624" s="541" t="s">
        <v>1149</v>
      </c>
      <c r="F624" s="541" t="s">
        <v>1064</v>
      </c>
      <c r="G624" s="540"/>
      <c r="H624" s="522" t="s">
        <v>1065</v>
      </c>
      <c r="I624" s="571"/>
      <c r="J624" s="571"/>
      <c r="K624" s="190"/>
      <c r="L624" s="571"/>
      <c r="M624" s="624"/>
      <c r="N624" s="595"/>
      <c r="O624" s="625"/>
      <c r="P624" s="626"/>
      <c r="Q624" s="627"/>
      <c r="R624" s="558" t="n">
        <f aca="false">SUM(S624,T624,U624,V624)</f>
        <v>0</v>
      </c>
      <c r="S624" s="698"/>
      <c r="T624" s="698"/>
      <c r="U624" s="698"/>
      <c r="V624" s="698"/>
      <c r="AC624" s="303"/>
      <c r="AD624" s="474"/>
    </row>
    <row r="625" customFormat="false" ht="15.75" hidden="true" customHeight="false" outlineLevel="1" collapsed="false">
      <c r="A625" s="747"/>
      <c r="B625" s="752"/>
      <c r="C625" s="571"/>
      <c r="D625" s="540"/>
      <c r="E625" s="541" t="s">
        <v>1149</v>
      </c>
      <c r="F625" s="541" t="s">
        <v>1064</v>
      </c>
      <c r="G625" s="540"/>
      <c r="H625" s="522" t="s">
        <v>1065</v>
      </c>
      <c r="I625" s="571"/>
      <c r="J625" s="571"/>
      <c r="K625" s="190"/>
      <c r="L625" s="571"/>
      <c r="M625" s="624"/>
      <c r="N625" s="595"/>
      <c r="O625" s="625"/>
      <c r="P625" s="626"/>
      <c r="Q625" s="627"/>
      <c r="R625" s="558" t="n">
        <f aca="false">SUM(S625,T625,U625,V625)</f>
        <v>0</v>
      </c>
      <c r="S625" s="698"/>
      <c r="T625" s="698"/>
      <c r="U625" s="698"/>
      <c r="V625" s="698"/>
    </row>
    <row r="626" s="196" customFormat="true" ht="15.75" hidden="true" customHeight="false" outlineLevel="1" collapsed="false">
      <c r="A626" s="747"/>
      <c r="B626" s="752"/>
      <c r="C626" s="571"/>
      <c r="D626" s="540"/>
      <c r="E626" s="541" t="s">
        <v>1149</v>
      </c>
      <c r="F626" s="541" t="s">
        <v>1064</v>
      </c>
      <c r="G626" s="540"/>
      <c r="H626" s="522" t="s">
        <v>1065</v>
      </c>
      <c r="I626" s="571"/>
      <c r="J626" s="571"/>
      <c r="K626" s="190"/>
      <c r="L626" s="571"/>
      <c r="M626" s="624"/>
      <c r="N626" s="595"/>
      <c r="O626" s="625"/>
      <c r="P626" s="626"/>
      <c r="Q626" s="627"/>
      <c r="R626" s="558" t="n">
        <f aca="false">SUM(S626,T626,U626,V626)</f>
        <v>0</v>
      </c>
      <c r="S626" s="698"/>
      <c r="T626" s="698"/>
      <c r="U626" s="698"/>
      <c r="V626" s="698"/>
      <c r="AC626" s="303"/>
      <c r="AD626" s="474"/>
    </row>
    <row r="627" customFormat="false" ht="15.75" hidden="true" customHeight="false" outlineLevel="1" collapsed="false">
      <c r="A627" s="747"/>
      <c r="B627" s="752"/>
      <c r="C627" s="571"/>
      <c r="D627" s="540"/>
      <c r="E627" s="541" t="s">
        <v>1149</v>
      </c>
      <c r="F627" s="541" t="s">
        <v>1064</v>
      </c>
      <c r="G627" s="540"/>
      <c r="H627" s="522" t="s">
        <v>1065</v>
      </c>
      <c r="I627" s="571"/>
      <c r="J627" s="571"/>
      <c r="K627" s="190"/>
      <c r="L627" s="571"/>
      <c r="M627" s="624"/>
      <c r="N627" s="595"/>
      <c r="O627" s="625"/>
      <c r="P627" s="626"/>
      <c r="Q627" s="627"/>
      <c r="R627" s="558" t="n">
        <f aca="false">SUM(S627,T627,U627,V627)</f>
        <v>0</v>
      </c>
      <c r="S627" s="698"/>
      <c r="T627" s="698"/>
      <c r="U627" s="698"/>
      <c r="V627" s="698"/>
    </row>
    <row r="628" customFormat="false" ht="15.75" hidden="true" customHeight="false" outlineLevel="1" collapsed="false">
      <c r="A628" s="747"/>
      <c r="B628" s="752"/>
      <c r="C628" s="571"/>
      <c r="D628" s="540"/>
      <c r="E628" s="541" t="s">
        <v>1149</v>
      </c>
      <c r="F628" s="541" t="s">
        <v>1064</v>
      </c>
      <c r="G628" s="540"/>
      <c r="H628" s="522" t="s">
        <v>1065</v>
      </c>
      <c r="I628" s="571"/>
      <c r="J628" s="571"/>
      <c r="K628" s="190"/>
      <c r="L628" s="571"/>
      <c r="M628" s="624"/>
      <c r="N628" s="595"/>
      <c r="O628" s="625"/>
      <c r="P628" s="626"/>
      <c r="Q628" s="627"/>
      <c r="R628" s="558" t="n">
        <f aca="false">SUM(S628,T628,U628,V628)</f>
        <v>0</v>
      </c>
      <c r="S628" s="698"/>
      <c r="T628" s="698"/>
      <c r="U628" s="698"/>
      <c r="V628" s="698"/>
    </row>
    <row r="629" customFormat="false" ht="15.75" hidden="true" customHeight="false" outlineLevel="1" collapsed="false">
      <c r="A629" s="747"/>
      <c r="B629" s="752"/>
      <c r="C629" s="571"/>
      <c r="D629" s="540"/>
      <c r="E629" s="541" t="s">
        <v>1149</v>
      </c>
      <c r="F629" s="541" t="s">
        <v>1064</v>
      </c>
      <c r="G629" s="540"/>
      <c r="H629" s="522" t="s">
        <v>1065</v>
      </c>
      <c r="I629" s="571"/>
      <c r="J629" s="571"/>
      <c r="K629" s="190"/>
      <c r="L629" s="571"/>
      <c r="M629" s="624"/>
      <c r="N629" s="595"/>
      <c r="O629" s="625"/>
      <c r="P629" s="626"/>
      <c r="Q629" s="627"/>
      <c r="R629" s="558" t="n">
        <f aca="false">SUM(S629,T629,U629,V629)</f>
        <v>0</v>
      </c>
      <c r="S629" s="698"/>
      <c r="T629" s="698"/>
      <c r="U629" s="698"/>
      <c r="V629" s="698"/>
    </row>
    <row r="630" customFormat="false" ht="15.75" hidden="true" customHeight="false" outlineLevel="1" collapsed="false">
      <c r="A630" s="747"/>
      <c r="B630" s="752"/>
      <c r="C630" s="571"/>
      <c r="D630" s="540"/>
      <c r="E630" s="541" t="s">
        <v>1149</v>
      </c>
      <c r="F630" s="541" t="s">
        <v>1064</v>
      </c>
      <c r="G630" s="540"/>
      <c r="H630" s="522" t="s">
        <v>1065</v>
      </c>
      <c r="I630" s="571"/>
      <c r="J630" s="571"/>
      <c r="K630" s="190"/>
      <c r="L630" s="571"/>
      <c r="M630" s="624"/>
      <c r="N630" s="595"/>
      <c r="O630" s="625"/>
      <c r="P630" s="626"/>
      <c r="Q630" s="627"/>
      <c r="R630" s="558" t="n">
        <f aca="false">SUM(S630,T630,U630,V630)</f>
        <v>0</v>
      </c>
      <c r="S630" s="698"/>
      <c r="T630" s="698"/>
      <c r="U630" s="698"/>
      <c r="V630" s="698"/>
    </row>
    <row r="631" customFormat="false" ht="15.75" hidden="true" customHeight="false" outlineLevel="1" collapsed="false">
      <c r="A631" s="747"/>
      <c r="B631" s="752"/>
      <c r="C631" s="571"/>
      <c r="D631" s="540"/>
      <c r="E631" s="541" t="s">
        <v>1149</v>
      </c>
      <c r="F631" s="541" t="s">
        <v>1064</v>
      </c>
      <c r="G631" s="540"/>
      <c r="H631" s="522" t="s">
        <v>1065</v>
      </c>
      <c r="I631" s="571"/>
      <c r="J631" s="571"/>
      <c r="K631" s="190"/>
      <c r="L631" s="571"/>
      <c r="M631" s="624"/>
      <c r="N631" s="595"/>
      <c r="O631" s="625"/>
      <c r="P631" s="626"/>
      <c r="Q631" s="627"/>
      <c r="R631" s="558" t="n">
        <f aca="false">SUM(S631,T631,U631,V631)</f>
        <v>0</v>
      </c>
      <c r="S631" s="698"/>
      <c r="T631" s="698"/>
      <c r="U631" s="698"/>
      <c r="V631" s="698"/>
    </row>
    <row r="632" s="196" customFormat="true" ht="15.75" hidden="true" customHeight="false" outlineLevel="1" collapsed="false">
      <c r="A632" s="747"/>
      <c r="B632" s="752"/>
      <c r="C632" s="571"/>
      <c r="D632" s="540"/>
      <c r="E632" s="541" t="s">
        <v>1149</v>
      </c>
      <c r="F632" s="541" t="s">
        <v>1064</v>
      </c>
      <c r="G632" s="540"/>
      <c r="H632" s="522" t="s">
        <v>1065</v>
      </c>
      <c r="I632" s="571"/>
      <c r="J632" s="571"/>
      <c r="K632" s="190"/>
      <c r="L632" s="571"/>
      <c r="M632" s="624"/>
      <c r="N632" s="595"/>
      <c r="O632" s="625"/>
      <c r="P632" s="626"/>
      <c r="Q632" s="627"/>
      <c r="R632" s="558" t="n">
        <f aca="false">SUM(S632,T632,U632,V632)</f>
        <v>0</v>
      </c>
      <c r="S632" s="698"/>
      <c r="T632" s="698"/>
      <c r="U632" s="698"/>
      <c r="V632" s="698"/>
      <c r="AC632" s="303"/>
      <c r="AD632" s="474"/>
    </row>
    <row r="633" customFormat="false" ht="15.75" hidden="true" customHeight="false" outlineLevel="1" collapsed="false">
      <c r="A633" s="747"/>
      <c r="B633" s="752"/>
      <c r="C633" s="571"/>
      <c r="D633" s="540"/>
      <c r="E633" s="541" t="s">
        <v>1149</v>
      </c>
      <c r="F633" s="541" t="s">
        <v>1064</v>
      </c>
      <c r="G633" s="540"/>
      <c r="H633" s="522" t="s">
        <v>1065</v>
      </c>
      <c r="I633" s="571"/>
      <c r="J633" s="571"/>
      <c r="K633" s="190"/>
      <c r="L633" s="571"/>
      <c r="M633" s="624"/>
      <c r="N633" s="595"/>
      <c r="O633" s="625"/>
      <c r="P633" s="626"/>
      <c r="Q633" s="627"/>
      <c r="R633" s="558" t="n">
        <f aca="false">SUM(S633,T633,U633,V633)</f>
        <v>0</v>
      </c>
      <c r="S633" s="698"/>
      <c r="T633" s="698"/>
      <c r="U633" s="698"/>
      <c r="V633" s="698"/>
    </row>
    <row r="634" customFormat="false" ht="15.75" hidden="true" customHeight="false" outlineLevel="1" collapsed="false">
      <c r="A634" s="747"/>
      <c r="B634" s="752"/>
      <c r="C634" s="571"/>
      <c r="D634" s="540"/>
      <c r="E634" s="541" t="s">
        <v>1149</v>
      </c>
      <c r="F634" s="541" t="s">
        <v>1064</v>
      </c>
      <c r="G634" s="540"/>
      <c r="H634" s="522" t="s">
        <v>1065</v>
      </c>
      <c r="I634" s="571"/>
      <c r="J634" s="571"/>
      <c r="K634" s="190"/>
      <c r="L634" s="571"/>
      <c r="M634" s="624"/>
      <c r="N634" s="595"/>
      <c r="O634" s="625"/>
      <c r="P634" s="626"/>
      <c r="Q634" s="627"/>
      <c r="R634" s="558" t="n">
        <f aca="false">SUM(S634,T634,U634,V634)</f>
        <v>0</v>
      </c>
      <c r="S634" s="698"/>
      <c r="T634" s="698"/>
      <c r="U634" s="698"/>
      <c r="V634" s="698"/>
    </row>
    <row r="635" customFormat="false" ht="15.75" hidden="true" customHeight="false" outlineLevel="1" collapsed="false">
      <c r="A635" s="747"/>
      <c r="B635" s="752"/>
      <c r="C635" s="571"/>
      <c r="D635" s="540"/>
      <c r="E635" s="541" t="s">
        <v>1149</v>
      </c>
      <c r="F635" s="541" t="s">
        <v>1064</v>
      </c>
      <c r="G635" s="540"/>
      <c r="H635" s="522" t="s">
        <v>1065</v>
      </c>
      <c r="I635" s="571"/>
      <c r="J635" s="571"/>
      <c r="K635" s="190"/>
      <c r="L635" s="571"/>
      <c r="M635" s="624"/>
      <c r="N635" s="595"/>
      <c r="O635" s="625"/>
      <c r="P635" s="626"/>
      <c r="Q635" s="627"/>
      <c r="R635" s="558" t="n">
        <f aca="false">SUM(S635,T635,U635,V635)</f>
        <v>0</v>
      </c>
      <c r="S635" s="698"/>
      <c r="T635" s="698"/>
      <c r="U635" s="698"/>
      <c r="V635" s="698"/>
    </row>
    <row r="636" customFormat="false" ht="15.75" hidden="true" customHeight="false" outlineLevel="1" collapsed="false">
      <c r="A636" s="747"/>
      <c r="B636" s="752"/>
      <c r="C636" s="571"/>
      <c r="D636" s="540"/>
      <c r="E636" s="541" t="s">
        <v>1149</v>
      </c>
      <c r="F636" s="541" t="s">
        <v>1064</v>
      </c>
      <c r="G636" s="540"/>
      <c r="H636" s="522" t="s">
        <v>1065</v>
      </c>
      <c r="I636" s="571"/>
      <c r="J636" s="571"/>
      <c r="K636" s="190"/>
      <c r="L636" s="571"/>
      <c r="M636" s="624"/>
      <c r="N636" s="595"/>
      <c r="O636" s="625"/>
      <c r="P636" s="626"/>
      <c r="Q636" s="627"/>
      <c r="R636" s="558" t="n">
        <f aca="false">SUM(S636,T636,U636,V636)</f>
        <v>0</v>
      </c>
      <c r="S636" s="698"/>
      <c r="T636" s="698"/>
      <c r="U636" s="698"/>
      <c r="V636" s="698"/>
    </row>
    <row r="637" customFormat="false" ht="15.75" hidden="true" customHeight="false" outlineLevel="1" collapsed="false">
      <c r="A637" s="747"/>
      <c r="B637" s="752"/>
      <c r="C637" s="571"/>
      <c r="D637" s="540"/>
      <c r="E637" s="541" t="s">
        <v>1149</v>
      </c>
      <c r="F637" s="541" t="s">
        <v>1064</v>
      </c>
      <c r="G637" s="540"/>
      <c r="H637" s="522" t="s">
        <v>1065</v>
      </c>
      <c r="I637" s="571"/>
      <c r="J637" s="571"/>
      <c r="K637" s="190"/>
      <c r="L637" s="571"/>
      <c r="M637" s="624"/>
      <c r="N637" s="595"/>
      <c r="O637" s="625"/>
      <c r="P637" s="626"/>
      <c r="Q637" s="627"/>
      <c r="R637" s="558" t="n">
        <f aca="false">SUM(S637,T637,U637,V637)</f>
        <v>0</v>
      </c>
      <c r="S637" s="698"/>
      <c r="T637" s="698"/>
      <c r="U637" s="698"/>
      <c r="V637" s="698"/>
    </row>
    <row r="638" s="196" customFormat="true" ht="15.75" hidden="true" customHeight="false" outlineLevel="1" collapsed="false">
      <c r="A638" s="747"/>
      <c r="B638" s="752"/>
      <c r="C638" s="571"/>
      <c r="D638" s="540"/>
      <c r="E638" s="541" t="s">
        <v>1149</v>
      </c>
      <c r="F638" s="541" t="s">
        <v>1064</v>
      </c>
      <c r="G638" s="540"/>
      <c r="H638" s="522" t="s">
        <v>1065</v>
      </c>
      <c r="I638" s="571"/>
      <c r="J638" s="571"/>
      <c r="K638" s="190"/>
      <c r="L638" s="571"/>
      <c r="M638" s="624"/>
      <c r="N638" s="595"/>
      <c r="O638" s="625"/>
      <c r="P638" s="626"/>
      <c r="Q638" s="627"/>
      <c r="R638" s="558" t="n">
        <f aca="false">SUM(S638,T638,U638,V638)</f>
        <v>0</v>
      </c>
      <c r="S638" s="698"/>
      <c r="T638" s="698"/>
      <c r="U638" s="698"/>
      <c r="V638" s="698"/>
      <c r="AC638" s="303"/>
      <c r="AD638" s="474"/>
    </row>
    <row r="639" customFormat="false" ht="15.75" hidden="true" customHeight="false" outlineLevel="1" collapsed="false">
      <c r="A639" s="747"/>
      <c r="B639" s="752"/>
      <c r="C639" s="571"/>
      <c r="D639" s="540"/>
      <c r="E639" s="541" t="s">
        <v>1149</v>
      </c>
      <c r="F639" s="541" t="s">
        <v>1064</v>
      </c>
      <c r="G639" s="540"/>
      <c r="H639" s="522" t="s">
        <v>1065</v>
      </c>
      <c r="I639" s="571"/>
      <c r="J639" s="571"/>
      <c r="K639" s="190"/>
      <c r="L639" s="571"/>
      <c r="M639" s="624"/>
      <c r="N639" s="595"/>
      <c r="O639" s="625"/>
      <c r="P639" s="626"/>
      <c r="Q639" s="627"/>
      <c r="R639" s="558" t="n">
        <f aca="false">SUM(S639,T639,U639,V639)</f>
        <v>0</v>
      </c>
      <c r="S639" s="698"/>
      <c r="T639" s="698"/>
      <c r="U639" s="698"/>
      <c r="V639" s="698"/>
    </row>
    <row r="640" customFormat="false" ht="15.75" hidden="true" customHeight="false" outlineLevel="1" collapsed="false">
      <c r="A640" s="747"/>
      <c r="B640" s="752"/>
      <c r="C640" s="571"/>
      <c r="D640" s="540"/>
      <c r="E640" s="541" t="s">
        <v>1149</v>
      </c>
      <c r="F640" s="541" t="s">
        <v>1064</v>
      </c>
      <c r="G640" s="540"/>
      <c r="H640" s="522" t="s">
        <v>1065</v>
      </c>
      <c r="I640" s="571"/>
      <c r="J640" s="571"/>
      <c r="K640" s="190"/>
      <c r="L640" s="571"/>
      <c r="M640" s="624"/>
      <c r="N640" s="595"/>
      <c r="O640" s="625"/>
      <c r="P640" s="626"/>
      <c r="Q640" s="627"/>
      <c r="R640" s="558" t="n">
        <f aca="false">SUM(S640,T640,U640,V640)</f>
        <v>0</v>
      </c>
      <c r="S640" s="698"/>
      <c r="T640" s="698"/>
      <c r="U640" s="698"/>
      <c r="V640" s="698"/>
    </row>
    <row r="641" customFormat="false" ht="15.75" hidden="true" customHeight="false" outlineLevel="1" collapsed="false">
      <c r="A641" s="747"/>
      <c r="B641" s="752"/>
      <c r="C641" s="571"/>
      <c r="D641" s="540"/>
      <c r="E641" s="541" t="s">
        <v>1149</v>
      </c>
      <c r="F641" s="541" t="s">
        <v>1064</v>
      </c>
      <c r="G641" s="540"/>
      <c r="H641" s="522" t="s">
        <v>1065</v>
      </c>
      <c r="I641" s="571"/>
      <c r="J641" s="571"/>
      <c r="K641" s="190"/>
      <c r="L641" s="571"/>
      <c r="M641" s="624"/>
      <c r="N641" s="595"/>
      <c r="O641" s="625"/>
      <c r="P641" s="626"/>
      <c r="Q641" s="627"/>
      <c r="R641" s="558" t="n">
        <f aca="false">SUM(S641,T641,U641,V641)</f>
        <v>0</v>
      </c>
      <c r="S641" s="698"/>
      <c r="T641" s="698"/>
      <c r="U641" s="698"/>
      <c r="V641" s="698"/>
    </row>
    <row r="642" customFormat="false" ht="15.75" hidden="true" customHeight="false" outlineLevel="1" collapsed="false">
      <c r="A642" s="747"/>
      <c r="B642" s="752"/>
      <c r="C642" s="571"/>
      <c r="D642" s="540"/>
      <c r="E642" s="541" t="s">
        <v>1149</v>
      </c>
      <c r="F642" s="541" t="s">
        <v>1064</v>
      </c>
      <c r="G642" s="540"/>
      <c r="H642" s="522" t="s">
        <v>1065</v>
      </c>
      <c r="I642" s="571"/>
      <c r="J642" s="571"/>
      <c r="K642" s="190"/>
      <c r="L642" s="571"/>
      <c r="M642" s="624"/>
      <c r="N642" s="595"/>
      <c r="O642" s="625"/>
      <c r="P642" s="626"/>
      <c r="Q642" s="627"/>
      <c r="R642" s="558" t="n">
        <f aca="false">SUM(S642,T642,U642,V642)</f>
        <v>0</v>
      </c>
      <c r="S642" s="698"/>
      <c r="T642" s="698"/>
      <c r="U642" s="698"/>
      <c r="V642" s="698"/>
    </row>
    <row r="643" s="196" customFormat="true" ht="15.75" hidden="true" customHeight="false" outlineLevel="1" collapsed="false">
      <c r="A643" s="747"/>
      <c r="B643" s="752"/>
      <c r="C643" s="571"/>
      <c r="D643" s="540"/>
      <c r="E643" s="541" t="s">
        <v>1149</v>
      </c>
      <c r="F643" s="541" t="s">
        <v>1064</v>
      </c>
      <c r="G643" s="540"/>
      <c r="H643" s="522" t="s">
        <v>1065</v>
      </c>
      <c r="I643" s="571"/>
      <c r="J643" s="571"/>
      <c r="K643" s="190"/>
      <c r="L643" s="571"/>
      <c r="M643" s="624"/>
      <c r="N643" s="595"/>
      <c r="O643" s="625"/>
      <c r="P643" s="626"/>
      <c r="Q643" s="627"/>
      <c r="R643" s="558" t="n">
        <f aca="false">SUM(S643,T643,U643,V643)</f>
        <v>0</v>
      </c>
      <c r="S643" s="698"/>
      <c r="T643" s="698"/>
      <c r="U643" s="698"/>
      <c r="V643" s="698"/>
      <c r="AC643" s="303"/>
      <c r="AD643" s="474"/>
    </row>
    <row r="644" customFormat="false" ht="15.75" hidden="true" customHeight="false" outlineLevel="1" collapsed="false">
      <c r="A644" s="747"/>
      <c r="B644" s="709"/>
      <c r="C644" s="571"/>
      <c r="D644" s="540"/>
      <c r="E644" s="541" t="s">
        <v>1149</v>
      </c>
      <c r="F644" s="541" t="s">
        <v>1064</v>
      </c>
      <c r="G644" s="540"/>
      <c r="H644" s="522" t="s">
        <v>1065</v>
      </c>
      <c r="I644" s="571"/>
      <c r="J644" s="571"/>
      <c r="K644" s="190"/>
      <c r="L644" s="571"/>
      <c r="M644" s="624"/>
      <c r="N644" s="595"/>
      <c r="O644" s="625"/>
      <c r="P644" s="626"/>
      <c r="Q644" s="627"/>
      <c r="R644" s="558" t="n">
        <f aca="false">SUM(S644,T644,U644,V644)</f>
        <v>0</v>
      </c>
      <c r="S644" s="698"/>
      <c r="T644" s="698"/>
      <c r="U644" s="698"/>
      <c r="V644" s="698"/>
    </row>
    <row r="645" customFormat="false" ht="15.75" hidden="true" customHeight="false" outlineLevel="1" collapsed="false">
      <c r="A645" s="747"/>
      <c r="B645" s="752"/>
      <c r="C645" s="571"/>
      <c r="D645" s="540"/>
      <c r="E645" s="541" t="s">
        <v>1149</v>
      </c>
      <c r="F645" s="541" t="s">
        <v>1064</v>
      </c>
      <c r="G645" s="540"/>
      <c r="H645" s="522" t="s">
        <v>1065</v>
      </c>
      <c r="I645" s="571"/>
      <c r="J645" s="571"/>
      <c r="K645" s="190"/>
      <c r="L645" s="571"/>
      <c r="M645" s="624"/>
      <c r="N645" s="595"/>
      <c r="O645" s="625"/>
      <c r="P645" s="626"/>
      <c r="Q645" s="627"/>
      <c r="R645" s="558" t="n">
        <f aca="false">SUM(S645,T645,U645,V645)</f>
        <v>0</v>
      </c>
      <c r="S645" s="698"/>
      <c r="T645" s="698"/>
      <c r="U645" s="698"/>
      <c r="V645" s="698"/>
    </row>
    <row r="646" customFormat="false" ht="15.75" hidden="true" customHeight="false" outlineLevel="1" collapsed="false">
      <c r="A646" s="747"/>
      <c r="B646" s="752"/>
      <c r="C646" s="571"/>
      <c r="D646" s="540"/>
      <c r="E646" s="541" t="s">
        <v>1149</v>
      </c>
      <c r="F646" s="541" t="s">
        <v>1064</v>
      </c>
      <c r="G646" s="540"/>
      <c r="H646" s="522" t="s">
        <v>1065</v>
      </c>
      <c r="I646" s="571"/>
      <c r="J646" s="571"/>
      <c r="K646" s="190"/>
      <c r="L646" s="571"/>
      <c r="M646" s="624"/>
      <c r="N646" s="595"/>
      <c r="O646" s="625"/>
      <c r="P646" s="626"/>
      <c r="Q646" s="627"/>
      <c r="R646" s="558" t="n">
        <f aca="false">SUM(S646,T646,U646,V646)</f>
        <v>0</v>
      </c>
      <c r="S646" s="698"/>
      <c r="T646" s="698"/>
      <c r="U646" s="698"/>
      <c r="V646" s="698"/>
    </row>
    <row r="647" customFormat="false" ht="15.75" hidden="true" customHeight="false" outlineLevel="1" collapsed="false">
      <c r="A647" s="747"/>
      <c r="B647" s="752"/>
      <c r="C647" s="571"/>
      <c r="D647" s="540"/>
      <c r="E647" s="541" t="s">
        <v>1149</v>
      </c>
      <c r="F647" s="541" t="s">
        <v>1064</v>
      </c>
      <c r="G647" s="540"/>
      <c r="H647" s="522" t="s">
        <v>1065</v>
      </c>
      <c r="I647" s="571"/>
      <c r="J647" s="571"/>
      <c r="K647" s="190"/>
      <c r="L647" s="571"/>
      <c r="M647" s="624"/>
      <c r="N647" s="595"/>
      <c r="O647" s="625"/>
      <c r="P647" s="626"/>
      <c r="Q647" s="627"/>
      <c r="R647" s="558" t="n">
        <f aca="false">SUM(S647,T647,U647,V647)</f>
        <v>0</v>
      </c>
      <c r="S647" s="698"/>
      <c r="T647" s="698"/>
      <c r="U647" s="698"/>
      <c r="V647" s="698"/>
    </row>
    <row r="648" s="196" customFormat="true" ht="15.75" hidden="true" customHeight="false" outlineLevel="1" collapsed="false">
      <c r="A648" s="747"/>
      <c r="B648" s="709"/>
      <c r="C648" s="571"/>
      <c r="D648" s="540"/>
      <c r="E648" s="541" t="s">
        <v>1149</v>
      </c>
      <c r="F648" s="541" t="s">
        <v>1064</v>
      </c>
      <c r="G648" s="540"/>
      <c r="H648" s="522" t="s">
        <v>1065</v>
      </c>
      <c r="I648" s="571"/>
      <c r="J648" s="571"/>
      <c r="K648" s="190"/>
      <c r="L648" s="571"/>
      <c r="M648" s="624"/>
      <c r="N648" s="595"/>
      <c r="O648" s="625"/>
      <c r="P648" s="626"/>
      <c r="Q648" s="627"/>
      <c r="R648" s="558" t="n">
        <f aca="false">SUM(S648,T648,U648,V648)</f>
        <v>0</v>
      </c>
      <c r="S648" s="698"/>
      <c r="T648" s="698"/>
      <c r="U648" s="698"/>
      <c r="V648" s="698"/>
      <c r="AC648" s="303"/>
      <c r="AD648" s="474"/>
    </row>
    <row r="649" customFormat="false" ht="15.75" hidden="true" customHeight="false" outlineLevel="1" collapsed="false">
      <c r="A649" s="747"/>
      <c r="B649" s="709"/>
      <c r="C649" s="571"/>
      <c r="D649" s="540"/>
      <c r="E649" s="541" t="s">
        <v>1149</v>
      </c>
      <c r="F649" s="541" t="s">
        <v>1064</v>
      </c>
      <c r="G649" s="540"/>
      <c r="H649" s="522" t="s">
        <v>1065</v>
      </c>
      <c r="I649" s="571"/>
      <c r="J649" s="571"/>
      <c r="K649" s="190"/>
      <c r="L649" s="571"/>
      <c r="M649" s="624"/>
      <c r="N649" s="595"/>
      <c r="O649" s="625"/>
      <c r="P649" s="626"/>
      <c r="Q649" s="627"/>
      <c r="R649" s="558" t="n">
        <f aca="false">SUM(S649,T649,U649,V649)</f>
        <v>0</v>
      </c>
      <c r="S649" s="698"/>
      <c r="T649" s="698"/>
      <c r="U649" s="698"/>
      <c r="V649" s="698"/>
    </row>
    <row r="650" customFormat="false" ht="15.75" hidden="true" customHeight="false" outlineLevel="1" collapsed="false">
      <c r="A650" s="747"/>
      <c r="B650" s="709"/>
      <c r="C650" s="571"/>
      <c r="D650" s="540"/>
      <c r="E650" s="541" t="s">
        <v>1149</v>
      </c>
      <c r="F650" s="541" t="s">
        <v>1064</v>
      </c>
      <c r="G650" s="540"/>
      <c r="H650" s="522" t="s">
        <v>1065</v>
      </c>
      <c r="I650" s="571"/>
      <c r="J650" s="571"/>
      <c r="K650" s="190"/>
      <c r="L650" s="571"/>
      <c r="M650" s="624"/>
      <c r="N650" s="595"/>
      <c r="O650" s="625"/>
      <c r="P650" s="626"/>
      <c r="Q650" s="627"/>
      <c r="R650" s="558" t="n">
        <f aca="false">SUM(S650,T650,U650,V650)</f>
        <v>0</v>
      </c>
      <c r="S650" s="698"/>
      <c r="T650" s="698"/>
      <c r="U650" s="698"/>
      <c r="V650" s="698"/>
    </row>
    <row r="651" customFormat="false" ht="15.75" hidden="true" customHeight="false" outlineLevel="1" collapsed="false">
      <c r="A651" s="747"/>
      <c r="B651" s="709"/>
      <c r="C651" s="571"/>
      <c r="D651" s="540"/>
      <c r="E651" s="541" t="s">
        <v>1149</v>
      </c>
      <c r="F651" s="541" t="s">
        <v>1064</v>
      </c>
      <c r="G651" s="540"/>
      <c r="H651" s="522" t="s">
        <v>1065</v>
      </c>
      <c r="I651" s="571"/>
      <c r="J651" s="571"/>
      <c r="K651" s="190"/>
      <c r="L651" s="571"/>
      <c r="M651" s="624"/>
      <c r="N651" s="595"/>
      <c r="O651" s="625"/>
      <c r="P651" s="626"/>
      <c r="Q651" s="627"/>
      <c r="R651" s="558" t="n">
        <f aca="false">SUM(S651,T651,U651,V651)</f>
        <v>0</v>
      </c>
      <c r="S651" s="698"/>
      <c r="T651" s="698"/>
      <c r="U651" s="698"/>
      <c r="V651" s="698"/>
    </row>
    <row r="652" customFormat="false" ht="15.75" hidden="true" customHeight="false" outlineLevel="1" collapsed="false">
      <c r="A652" s="747"/>
      <c r="B652" s="709"/>
      <c r="C652" s="571"/>
      <c r="D652" s="540"/>
      <c r="E652" s="541" t="s">
        <v>1149</v>
      </c>
      <c r="F652" s="541" t="s">
        <v>1064</v>
      </c>
      <c r="G652" s="540"/>
      <c r="H652" s="522" t="s">
        <v>1065</v>
      </c>
      <c r="I652" s="571"/>
      <c r="J652" s="571"/>
      <c r="K652" s="190"/>
      <c r="L652" s="571"/>
      <c r="M652" s="624"/>
      <c r="N652" s="595"/>
      <c r="O652" s="625"/>
      <c r="P652" s="626"/>
      <c r="Q652" s="627"/>
      <c r="R652" s="558" t="n">
        <f aca="false">SUM(S652,T652,U652,V652)</f>
        <v>0</v>
      </c>
      <c r="S652" s="698"/>
      <c r="T652" s="698"/>
      <c r="U652" s="698"/>
      <c r="V652" s="698"/>
    </row>
    <row r="653" customFormat="false" ht="15.75" hidden="true" customHeight="false" outlineLevel="1" collapsed="false">
      <c r="A653" s="747"/>
      <c r="B653" s="709"/>
      <c r="C653" s="571"/>
      <c r="D653" s="540"/>
      <c r="E653" s="541" t="s">
        <v>1149</v>
      </c>
      <c r="F653" s="541" t="s">
        <v>1064</v>
      </c>
      <c r="G653" s="540"/>
      <c r="H653" s="522" t="s">
        <v>1065</v>
      </c>
      <c r="I653" s="571"/>
      <c r="J653" s="571"/>
      <c r="K653" s="190"/>
      <c r="L653" s="571"/>
      <c r="M653" s="624"/>
      <c r="N653" s="595"/>
      <c r="O653" s="625"/>
      <c r="P653" s="626"/>
      <c r="Q653" s="627"/>
      <c r="R653" s="558" t="n">
        <f aca="false">SUM(S653,T653,U653,V653)</f>
        <v>0</v>
      </c>
      <c r="S653" s="698"/>
      <c r="T653" s="698"/>
      <c r="U653" s="698"/>
      <c r="V653" s="698"/>
    </row>
    <row r="654" s="745" customFormat="true" ht="19.5" hidden="false" customHeight="false" outlineLevel="0" collapsed="false">
      <c r="A654" s="683" t="s">
        <v>1347</v>
      </c>
      <c r="B654" s="684"/>
      <c r="C654" s="684"/>
      <c r="D654" s="684"/>
      <c r="E654" s="684"/>
      <c r="F654" s="684"/>
      <c r="G654" s="684"/>
      <c r="H654" s="773"/>
      <c r="I654" s="773"/>
      <c r="J654" s="773"/>
      <c r="K654" s="795"/>
      <c r="L654" s="796"/>
      <c r="M654" s="797"/>
      <c r="N654" s="690" t="s">
        <v>528</v>
      </c>
      <c r="O654" s="798" t="n">
        <v>244</v>
      </c>
      <c r="P654" s="799" t="n">
        <v>342</v>
      </c>
      <c r="Q654" s="800"/>
      <c r="R654" s="774" t="n">
        <f aca="false">SUM(R655,R658,R667,R661,R664,R670,R675)</f>
        <v>6822102.56358333</v>
      </c>
      <c r="S654" s="774" t="n">
        <f aca="false">SUM(S655,S658,S667,S661,S664,S670,S675)</f>
        <v>427276.559583333</v>
      </c>
      <c r="T654" s="774" t="n">
        <f aca="false">SUM(T655,T658,T667,T661,T664,T670,T675)</f>
        <v>0</v>
      </c>
      <c r="U654" s="774" t="n">
        <f aca="false">SUM(U655,U658,U667,U661,U664,U670,U675)</f>
        <v>0</v>
      </c>
      <c r="V654" s="774" t="n">
        <f aca="false">SUM(V655,V658,V667,V661,V664,V670,V675)</f>
        <v>6394826.004</v>
      </c>
      <c r="AB654" s="801"/>
      <c r="AC654" s="696"/>
      <c r="AD654" s="697"/>
    </row>
    <row r="655" s="196" customFormat="true" ht="15.75" hidden="true" customHeight="true" outlineLevel="1" collapsed="false">
      <c r="A655" s="559" t="s">
        <v>1348</v>
      </c>
      <c r="B655" s="571"/>
      <c r="C655" s="571"/>
      <c r="D655" s="571"/>
      <c r="E655" s="571"/>
      <c r="F655" s="603"/>
      <c r="G655" s="601"/>
      <c r="H655" s="560"/>
      <c r="I655" s="602"/>
      <c r="J655" s="603"/>
      <c r="K655" s="592"/>
      <c r="L655" s="802"/>
      <c r="M655" s="624"/>
      <c r="N655" s="595"/>
      <c r="O655" s="625"/>
      <c r="P655" s="626"/>
      <c r="Q655" s="627"/>
      <c r="R655" s="551" t="n">
        <f aca="false">SUM(S655,T655,U655,V655)</f>
        <v>250000</v>
      </c>
      <c r="S655" s="551"/>
      <c r="T655" s="551"/>
      <c r="U655" s="551"/>
      <c r="V655" s="551" t="n">
        <f aca="false">250000</f>
        <v>250000</v>
      </c>
      <c r="AB655" s="230" t="n">
        <f aca="false">SUM(AC654,AC706,AC914,AC950)</f>
        <v>0</v>
      </c>
      <c r="AC655" s="303"/>
      <c r="AD655" s="474"/>
    </row>
    <row r="656" s="196" customFormat="true" ht="15.75" hidden="true" customHeight="true" outlineLevel="1" collapsed="false">
      <c r="A656" s="559" t="s">
        <v>1349</v>
      </c>
      <c r="B656" s="541"/>
      <c r="C656" s="541"/>
      <c r="D656" s="601"/>
      <c r="E656" s="541"/>
      <c r="F656" s="603"/>
      <c r="G656" s="601"/>
      <c r="H656" s="560"/>
      <c r="I656" s="602"/>
      <c r="J656" s="603"/>
      <c r="K656" s="804"/>
      <c r="L656" s="805"/>
      <c r="M656" s="554"/>
      <c r="N656" s="701"/>
      <c r="O656" s="557"/>
      <c r="P656" s="556"/>
      <c r="Q656" s="550"/>
      <c r="R656" s="558" t="s">
        <v>34</v>
      </c>
      <c r="S656" s="558" t="s">
        <v>34</v>
      </c>
      <c r="T656" s="558" t="s">
        <v>34</v>
      </c>
      <c r="U656" s="558" t="s">
        <v>34</v>
      </c>
      <c r="V656" s="558" t="s">
        <v>34</v>
      </c>
      <c r="AC656" s="303"/>
      <c r="AD656" s="474"/>
    </row>
    <row r="657" customFormat="false" ht="15.75" hidden="true" customHeight="true" outlineLevel="1" collapsed="false">
      <c r="A657" s="559"/>
      <c r="B657" s="806" t="n">
        <v>0.013</v>
      </c>
      <c r="C657" s="560" t="s">
        <v>1086</v>
      </c>
      <c r="D657" s="807" t="n">
        <f aca="false">G657*4%</f>
        <v>131.44</v>
      </c>
      <c r="E657" s="541" t="s">
        <v>1065</v>
      </c>
      <c r="F657" s="808"/>
      <c r="G657" s="540" t="n">
        <v>3286</v>
      </c>
      <c r="H657" s="541" t="s">
        <v>1065</v>
      </c>
      <c r="I657" s="540" t="n">
        <v>147.85</v>
      </c>
      <c r="J657" s="522" t="s">
        <v>1065</v>
      </c>
      <c r="K657" s="808" t="s">
        <v>1350</v>
      </c>
      <c r="L657" s="809"/>
      <c r="M657" s="554"/>
      <c r="N657" s="701"/>
      <c r="O657" s="557"/>
      <c r="P657" s="556"/>
      <c r="Q657" s="550"/>
      <c r="R657" s="558" t="s">
        <v>34</v>
      </c>
      <c r="S657" s="558" t="s">
        <v>34</v>
      </c>
      <c r="T657" s="558" t="s">
        <v>34</v>
      </c>
      <c r="U657" s="558" t="s">
        <v>34</v>
      </c>
      <c r="V657" s="558" t="s">
        <v>34</v>
      </c>
    </row>
    <row r="658" customFormat="false" ht="15.75" hidden="true" customHeight="true" outlineLevel="1" collapsed="false">
      <c r="A658" s="559"/>
      <c r="B658" s="806"/>
      <c r="C658" s="560"/>
      <c r="D658" s="807"/>
      <c r="E658" s="541"/>
      <c r="F658" s="808"/>
      <c r="G658" s="540"/>
      <c r="H658" s="541"/>
      <c r="I658" s="540" t="n">
        <v>174.18</v>
      </c>
      <c r="J658" s="522" t="s">
        <v>1065</v>
      </c>
      <c r="K658" s="808" t="s">
        <v>1351</v>
      </c>
      <c r="L658" s="809"/>
      <c r="M658" s="624"/>
      <c r="N658" s="595"/>
      <c r="O658" s="625"/>
      <c r="P658" s="626"/>
      <c r="Q658" s="550" t="n">
        <v>2.5</v>
      </c>
      <c r="R658" s="551" t="n">
        <f aca="false">SUM(S658,T658,U658,V658)</f>
        <v>6522852.56358333</v>
      </c>
      <c r="S658" s="551" t="n">
        <f aca="false">(I660-G661)/12*Q658-7920.6</f>
        <v>427276.559583333</v>
      </c>
      <c r="T658" s="551"/>
      <c r="U658" s="551"/>
      <c r="V658" s="551" t="n">
        <f aca="false">G661-7199.63</f>
        <v>6095576.004</v>
      </c>
    </row>
    <row r="659" s="196" customFormat="true" ht="15.75" hidden="true" customHeight="true" outlineLevel="1" collapsed="false">
      <c r="A659" s="559"/>
      <c r="B659" s="806"/>
      <c r="C659" s="560"/>
      <c r="D659" s="807"/>
      <c r="E659" s="541"/>
      <c r="F659" s="808"/>
      <c r="G659" s="810" t="n">
        <v>48</v>
      </c>
      <c r="H659" s="808" t="s">
        <v>1350</v>
      </c>
      <c r="I659" s="540"/>
      <c r="J659" s="522"/>
      <c r="K659" s="808"/>
      <c r="L659" s="809"/>
      <c r="M659" s="554"/>
      <c r="N659" s="701"/>
      <c r="O659" s="557"/>
      <c r="P659" s="556"/>
      <c r="Q659" s="550"/>
      <c r="R659" s="558" t="s">
        <v>34</v>
      </c>
      <c r="S659" s="558" t="s">
        <v>34</v>
      </c>
      <c r="T659" s="558" t="s">
        <v>34</v>
      </c>
      <c r="U659" s="558" t="s">
        <v>34</v>
      </c>
      <c r="V659" s="558" t="s">
        <v>34</v>
      </c>
      <c r="AC659" s="303"/>
      <c r="AD659" s="474"/>
    </row>
    <row r="660" customFormat="false" ht="15.75" hidden="true" customHeight="true" outlineLevel="1" collapsed="false">
      <c r="A660" s="559"/>
      <c r="B660" s="560"/>
      <c r="C660" s="560"/>
      <c r="D660" s="811" t="n">
        <v>175</v>
      </c>
      <c r="E660" s="541" t="s">
        <v>1352</v>
      </c>
      <c r="F660" s="808"/>
      <c r="G660" s="810" t="n">
        <v>228</v>
      </c>
      <c r="H660" s="808" t="s">
        <v>1351</v>
      </c>
      <c r="I660" s="540" t="n">
        <f aca="false">G659*D660*I657+G660*D660*I658</f>
        <v>8191722</v>
      </c>
      <c r="J660" s="522" t="s">
        <v>1065</v>
      </c>
      <c r="K660" s="522"/>
      <c r="L660" s="812"/>
      <c r="M660" s="554"/>
      <c r="N660" s="701"/>
      <c r="O660" s="557"/>
      <c r="P660" s="556"/>
      <c r="Q660" s="550"/>
      <c r="R660" s="558" t="s">
        <v>34</v>
      </c>
      <c r="S660" s="558" t="s">
        <v>34</v>
      </c>
      <c r="T660" s="558" t="s">
        <v>34</v>
      </c>
      <c r="U660" s="558" t="s">
        <v>34</v>
      </c>
      <c r="V660" s="558" t="s">
        <v>34</v>
      </c>
    </row>
    <row r="661" customFormat="false" ht="15.75" hidden="true" customHeight="true" outlineLevel="1" collapsed="false">
      <c r="A661" s="552"/>
      <c r="B661" s="584" t="s">
        <v>1353</v>
      </c>
      <c r="C661" s="813" t="n">
        <f aca="false">C662+C663+C664+C665+C666</f>
        <v>276</v>
      </c>
      <c r="D661" s="541" t="s">
        <v>1346</v>
      </c>
      <c r="E661" s="814"/>
      <c r="F661" s="584" t="s">
        <v>1354</v>
      </c>
      <c r="G661" s="540" t="n">
        <f aca="false">SUM(G662:G666)</f>
        <v>6102775.634</v>
      </c>
      <c r="H661" s="541" t="s">
        <v>1065</v>
      </c>
      <c r="I661" s="541"/>
      <c r="J661" s="766"/>
      <c r="K661" s="522"/>
      <c r="L661" s="805"/>
      <c r="M661" s="624"/>
      <c r="N661" s="595"/>
      <c r="O661" s="625"/>
      <c r="P661" s="626"/>
      <c r="Q661" s="627"/>
      <c r="R661" s="551" t="n">
        <f aca="false">SUM(S661,T661,U661,V661)</f>
        <v>0</v>
      </c>
      <c r="S661" s="551"/>
      <c r="T661" s="551"/>
      <c r="U661" s="551"/>
      <c r="V661" s="551"/>
    </row>
    <row r="662" s="196" customFormat="true" ht="15.75" hidden="true" customHeight="true" outlineLevel="1" collapsed="false">
      <c r="A662" s="581" t="s">
        <v>1355</v>
      </c>
      <c r="B662" s="815" t="n">
        <v>0</v>
      </c>
      <c r="C662" s="816" t="n">
        <v>214</v>
      </c>
      <c r="D662" s="541" t="s">
        <v>1346</v>
      </c>
      <c r="E662" s="814"/>
      <c r="F662" s="814"/>
      <c r="G662" s="540" t="n">
        <f aca="false">(($G$657*(100%-B662)-$D$657)*(100%-$B$657))*C662/21*$D$660-71352.2</f>
        <v>5481146.584</v>
      </c>
      <c r="H662" s="541" t="s">
        <v>1065</v>
      </c>
      <c r="I662" s="814"/>
      <c r="J662" s="814"/>
      <c r="K662" s="522"/>
      <c r="L662" s="805"/>
      <c r="M662" s="554"/>
      <c r="N662" s="701"/>
      <c r="O662" s="557"/>
      <c r="P662" s="556"/>
      <c r="Q662" s="550"/>
      <c r="R662" s="558" t="s">
        <v>34</v>
      </c>
      <c r="S662" s="558" t="s">
        <v>34</v>
      </c>
      <c r="T662" s="558" t="s">
        <v>34</v>
      </c>
      <c r="U662" s="558" t="s">
        <v>34</v>
      </c>
      <c r="V662" s="558" t="s">
        <v>34</v>
      </c>
      <c r="AC662" s="303"/>
      <c r="AD662" s="474"/>
    </row>
    <row r="663" customFormat="false" ht="15.75" hidden="true" customHeight="true" outlineLevel="1" collapsed="false">
      <c r="A663" s="581" t="s">
        <v>1356</v>
      </c>
      <c r="B663" s="815" t="n">
        <v>0.2</v>
      </c>
      <c r="C663" s="811" t="n">
        <v>2</v>
      </c>
      <c r="D663" s="541" t="s">
        <v>1346</v>
      </c>
      <c r="E663" s="814"/>
      <c r="F663" s="814"/>
      <c r="G663" s="540" t="n">
        <f aca="false">(($G$657*(100%-B663)-$D$657)*(100%-$B$657))*C663/21*$D$660</f>
        <v>41081.572</v>
      </c>
      <c r="H663" s="541" t="s">
        <v>1065</v>
      </c>
      <c r="I663" s="814"/>
      <c r="J663" s="766"/>
      <c r="K663" s="522"/>
      <c r="L663" s="805"/>
      <c r="M663" s="554"/>
      <c r="N663" s="701"/>
      <c r="O663" s="557"/>
      <c r="P663" s="556"/>
      <c r="Q663" s="550"/>
      <c r="R663" s="558" t="s">
        <v>34</v>
      </c>
      <c r="S663" s="558" t="s">
        <v>34</v>
      </c>
      <c r="T663" s="558" t="s">
        <v>34</v>
      </c>
      <c r="U663" s="558" t="s">
        <v>34</v>
      </c>
      <c r="V663" s="558" t="s">
        <v>34</v>
      </c>
    </row>
    <row r="664" customFormat="false" ht="15.75" hidden="true" customHeight="true" outlineLevel="1" collapsed="false">
      <c r="A664" s="581" t="s">
        <v>1356</v>
      </c>
      <c r="B664" s="815" t="n">
        <v>0.5</v>
      </c>
      <c r="C664" s="811" t="n">
        <v>42</v>
      </c>
      <c r="D664" s="541" t="s">
        <v>1346</v>
      </c>
      <c r="E664" s="814"/>
      <c r="F664" s="814"/>
      <c r="G664" s="540" t="n">
        <f aca="false">(($G$657*(100%-B664)-$D$657)*(100%-$B$657))*C664/21*$D$660</f>
        <v>522168.402</v>
      </c>
      <c r="H664" s="541" t="s">
        <v>1065</v>
      </c>
      <c r="I664" s="814"/>
      <c r="J664" s="766"/>
      <c r="K664" s="541"/>
      <c r="L664" s="805"/>
      <c r="M664" s="624"/>
      <c r="N664" s="595"/>
      <c r="O664" s="625"/>
      <c r="P664" s="626"/>
      <c r="Q664" s="627"/>
      <c r="R664" s="551" t="n">
        <f aca="false">SUM(S664,T664,U664,V664)</f>
        <v>0</v>
      </c>
      <c r="S664" s="551"/>
      <c r="T664" s="551"/>
      <c r="U664" s="551"/>
      <c r="V664" s="551"/>
    </row>
    <row r="665" s="196" customFormat="true" ht="15.75" hidden="true" customHeight="true" outlineLevel="1" collapsed="false">
      <c r="A665" s="581" t="s">
        <v>1356</v>
      </c>
      <c r="B665" s="815" t="n">
        <v>0.6</v>
      </c>
      <c r="C665" s="810" t="n">
        <v>6</v>
      </c>
      <c r="D665" s="541" t="s">
        <v>1346</v>
      </c>
      <c r="E665" s="814"/>
      <c r="F665" s="814"/>
      <c r="G665" s="540" t="n">
        <f aca="false">(($G$657*(100%-B665)-$D$657)*(100%-$B$657))*C665/21*$D$660</f>
        <v>58379.076</v>
      </c>
      <c r="H665" s="541" t="s">
        <v>1065</v>
      </c>
      <c r="I665" s="814"/>
      <c r="J665" s="541"/>
      <c r="K665" s="541"/>
      <c r="L665" s="805"/>
      <c r="M665" s="554"/>
      <c r="N665" s="701"/>
      <c r="O665" s="557"/>
      <c r="P665" s="556"/>
      <c r="Q665" s="550"/>
      <c r="R665" s="558" t="s">
        <v>34</v>
      </c>
      <c r="S665" s="558" t="s">
        <v>34</v>
      </c>
      <c r="T665" s="558" t="s">
        <v>34</v>
      </c>
      <c r="U665" s="558" t="s">
        <v>34</v>
      </c>
      <c r="V665" s="558" t="s">
        <v>34</v>
      </c>
      <c r="AC665" s="303"/>
      <c r="AD665" s="474"/>
    </row>
    <row r="666" customFormat="false" ht="15.75" hidden="true" customHeight="true" outlineLevel="1" collapsed="false">
      <c r="A666" s="581" t="s">
        <v>1356</v>
      </c>
      <c r="B666" s="815" t="n">
        <v>1</v>
      </c>
      <c r="C666" s="810" t="n">
        <v>12</v>
      </c>
      <c r="D666" s="541" t="s">
        <v>1346</v>
      </c>
      <c r="E666" s="814"/>
      <c r="F666" s="814"/>
      <c r="G666" s="540" t="n">
        <f aca="false">(($G$657*(100%-B666))*(100%-$B$657))*C666/21*$D$657</f>
        <v>0</v>
      </c>
      <c r="H666" s="541" t="s">
        <v>1065</v>
      </c>
      <c r="I666" s="814"/>
      <c r="J666" s="541"/>
      <c r="K666" s="541"/>
      <c r="L666" s="805"/>
      <c r="M666" s="554"/>
      <c r="N666" s="701"/>
      <c r="O666" s="557"/>
      <c r="P666" s="556"/>
      <c r="Q666" s="550"/>
      <c r="R666" s="558" t="s">
        <v>34</v>
      </c>
      <c r="S666" s="558" t="s">
        <v>34</v>
      </c>
      <c r="T666" s="558" t="s">
        <v>34</v>
      </c>
      <c r="U666" s="558" t="s">
        <v>34</v>
      </c>
      <c r="V666" s="558" t="s">
        <v>34</v>
      </c>
    </row>
    <row r="667" customFormat="false" ht="15.75" hidden="true" customHeight="true" outlineLevel="1" collapsed="false">
      <c r="A667" s="559" t="s">
        <v>1357</v>
      </c>
      <c r="B667" s="571"/>
      <c r="C667" s="571"/>
      <c r="D667" s="571"/>
      <c r="E667" s="571"/>
      <c r="F667" s="603"/>
      <c r="G667" s="601"/>
      <c r="H667" s="560"/>
      <c r="I667" s="602"/>
      <c r="J667" s="603"/>
      <c r="K667" s="592"/>
      <c r="L667" s="802"/>
      <c r="M667" s="624"/>
      <c r="N667" s="595"/>
      <c r="O667" s="625"/>
      <c r="P667" s="626"/>
      <c r="Q667" s="627"/>
      <c r="R667" s="551" t="n">
        <f aca="false">SUM(S667,T667,U667,V667)</f>
        <v>49250</v>
      </c>
      <c r="S667" s="551"/>
      <c r="T667" s="551"/>
      <c r="U667" s="551"/>
      <c r="V667" s="551" t="n">
        <f aca="false">V668</f>
        <v>49250</v>
      </c>
    </row>
    <row r="668" s="196" customFormat="true" ht="15.75" hidden="true" customHeight="true" outlineLevel="1" collapsed="false">
      <c r="A668" s="600"/>
      <c r="B668" s="541"/>
      <c r="C668" s="541"/>
      <c r="D668" s="540" t="n">
        <v>985</v>
      </c>
      <c r="E668" s="541" t="s">
        <v>1149</v>
      </c>
      <c r="F668" s="607" t="s">
        <v>1064</v>
      </c>
      <c r="G668" s="540" t="n">
        <v>50</v>
      </c>
      <c r="H668" s="522" t="s">
        <v>1065</v>
      </c>
      <c r="I668" s="700"/>
      <c r="J668" s="541"/>
      <c r="K668" s="190"/>
      <c r="L668" s="541"/>
      <c r="M668" s="554"/>
      <c r="N668" s="701"/>
      <c r="O668" s="557"/>
      <c r="P668" s="556"/>
      <c r="Q668" s="550"/>
      <c r="R668" s="558" t="s">
        <v>34</v>
      </c>
      <c r="S668" s="558" t="s">
        <v>34</v>
      </c>
      <c r="T668" s="558" t="s">
        <v>34</v>
      </c>
      <c r="U668" s="558" t="s">
        <v>34</v>
      </c>
      <c r="V668" s="558" t="n">
        <f aca="false">D668*G668</f>
        <v>49250</v>
      </c>
      <c r="AC668" s="303"/>
      <c r="AD668" s="474"/>
    </row>
    <row r="669" customFormat="false" ht="15.75" hidden="true" customHeight="true" outlineLevel="1" collapsed="false">
      <c r="A669" s="600"/>
      <c r="B669" s="541"/>
      <c r="C669" s="541"/>
      <c r="D669" s="541"/>
      <c r="E669" s="541"/>
      <c r="F669" s="541"/>
      <c r="G669" s="541"/>
      <c r="H669" s="541"/>
      <c r="I669" s="700"/>
      <c r="J669" s="541"/>
      <c r="K669" s="190"/>
      <c r="L669" s="541"/>
      <c r="M669" s="554"/>
      <c r="N669" s="701"/>
      <c r="O669" s="557"/>
      <c r="P669" s="556"/>
      <c r="Q669" s="550"/>
      <c r="R669" s="558" t="s">
        <v>34</v>
      </c>
      <c r="S669" s="558" t="s">
        <v>34</v>
      </c>
      <c r="T669" s="558" t="s">
        <v>34</v>
      </c>
      <c r="U669" s="558" t="s">
        <v>34</v>
      </c>
      <c r="V669" s="558" t="s">
        <v>34</v>
      </c>
    </row>
    <row r="670" s="669" customFormat="true" ht="15.75" hidden="true" customHeight="true" outlineLevel="1" collapsed="false">
      <c r="A670" s="559"/>
      <c r="B670" s="571"/>
      <c r="C670" s="571"/>
      <c r="D670" s="746"/>
      <c r="E670" s="541"/>
      <c r="F670" s="541"/>
      <c r="G670" s="746"/>
      <c r="H670" s="522"/>
      <c r="I670" s="602"/>
      <c r="J670" s="603"/>
      <c r="K670" s="592"/>
      <c r="L670" s="817"/>
      <c r="M670" s="818"/>
      <c r="N670" s="595"/>
      <c r="O670" s="819" t="n">
        <v>244</v>
      </c>
      <c r="P670" s="820" t="n">
        <v>343</v>
      </c>
      <c r="Q670" s="821"/>
      <c r="R670" s="551" t="n">
        <f aca="false">SUM(S670,T670,U670,V670)</f>
        <v>0</v>
      </c>
      <c r="S670" s="551" t="n">
        <f aca="false">SUM(S671:S674)</f>
        <v>0</v>
      </c>
      <c r="T670" s="551" t="n">
        <f aca="false">SUM(T671:T674)</f>
        <v>0</v>
      </c>
      <c r="U670" s="551" t="n">
        <f aca="false">SUM(U671:U674)</f>
        <v>0</v>
      </c>
      <c r="V670" s="551" t="n">
        <f aca="false">SUM(V671:V674)</f>
        <v>0</v>
      </c>
      <c r="AC670" s="303"/>
      <c r="AD670" s="474"/>
    </row>
    <row r="671" s="669" customFormat="true" ht="15.75" hidden="true" customHeight="true" outlineLevel="1" collapsed="false">
      <c r="A671" s="559"/>
      <c r="B671" s="571"/>
      <c r="C671" s="571"/>
      <c r="D671" s="540"/>
      <c r="E671" s="541"/>
      <c r="F671" s="541"/>
      <c r="G671" s="540"/>
      <c r="H671" s="522"/>
      <c r="I671" s="602"/>
      <c r="J671" s="603"/>
      <c r="K671" s="592"/>
      <c r="L671" s="817"/>
      <c r="M671" s="818"/>
      <c r="N671" s="595"/>
      <c r="O671" s="819"/>
      <c r="P671" s="820"/>
      <c r="Q671" s="821"/>
      <c r="R671" s="558" t="n">
        <f aca="false">SUM(S671,T671,U671,V671)</f>
        <v>0</v>
      </c>
      <c r="S671" s="558"/>
      <c r="T671" s="558"/>
      <c r="U671" s="558"/>
      <c r="V671" s="558"/>
      <c r="AC671" s="303"/>
      <c r="AD671" s="474"/>
    </row>
    <row r="672" s="669" customFormat="true" ht="15.75" hidden="true" customHeight="true" outlineLevel="1" collapsed="false">
      <c r="A672" s="559"/>
      <c r="B672" s="571"/>
      <c r="C672" s="571"/>
      <c r="D672" s="540"/>
      <c r="E672" s="541"/>
      <c r="F672" s="541"/>
      <c r="G672" s="540"/>
      <c r="H672" s="522"/>
      <c r="I672" s="602"/>
      <c r="J672" s="603"/>
      <c r="K672" s="592"/>
      <c r="L672" s="817"/>
      <c r="M672" s="818"/>
      <c r="N672" s="595"/>
      <c r="O672" s="819"/>
      <c r="P672" s="820"/>
      <c r="Q672" s="821"/>
      <c r="R672" s="558" t="n">
        <f aca="false">SUM(S672,T672,U672,V672)</f>
        <v>0</v>
      </c>
      <c r="S672" s="558"/>
      <c r="T672" s="558"/>
      <c r="U672" s="558"/>
      <c r="V672" s="558"/>
      <c r="AC672" s="303"/>
      <c r="AD672" s="474"/>
    </row>
    <row r="673" s="669" customFormat="true" ht="15.75" hidden="true" customHeight="true" outlineLevel="1" collapsed="false">
      <c r="A673" s="559"/>
      <c r="B673" s="571"/>
      <c r="C673" s="571"/>
      <c r="D673" s="540"/>
      <c r="E673" s="541"/>
      <c r="F673" s="541"/>
      <c r="G673" s="540"/>
      <c r="H673" s="522"/>
      <c r="I673" s="602"/>
      <c r="J673" s="603"/>
      <c r="K673" s="592"/>
      <c r="L673" s="817"/>
      <c r="M673" s="818"/>
      <c r="N673" s="595"/>
      <c r="O673" s="819"/>
      <c r="P673" s="820"/>
      <c r="Q673" s="821"/>
      <c r="R673" s="558" t="n">
        <f aca="false">SUM(S673,T673,U673,V673)</f>
        <v>0</v>
      </c>
      <c r="S673" s="558"/>
      <c r="T673" s="558"/>
      <c r="U673" s="558"/>
      <c r="V673" s="558"/>
      <c r="AC673" s="303"/>
      <c r="AD673" s="474"/>
    </row>
    <row r="674" s="669" customFormat="true" ht="15.75" hidden="true" customHeight="true" outlineLevel="1" collapsed="false">
      <c r="A674" s="559"/>
      <c r="B674" s="571"/>
      <c r="C674" s="571"/>
      <c r="D674" s="540"/>
      <c r="E674" s="541"/>
      <c r="F674" s="541"/>
      <c r="G674" s="540"/>
      <c r="H674" s="522"/>
      <c r="I674" s="602"/>
      <c r="J674" s="603"/>
      <c r="K674" s="592"/>
      <c r="L674" s="817"/>
      <c r="M674" s="818"/>
      <c r="N674" s="595"/>
      <c r="O674" s="819"/>
      <c r="P674" s="820"/>
      <c r="Q674" s="821"/>
      <c r="R674" s="558" t="n">
        <f aca="false">SUM(S674,T674,U674,V674)</f>
        <v>0</v>
      </c>
      <c r="S674" s="558"/>
      <c r="T674" s="558"/>
      <c r="U674" s="558"/>
      <c r="V674" s="558"/>
      <c r="AC674" s="303"/>
      <c r="AD674" s="474"/>
    </row>
    <row r="675" s="669" customFormat="true" ht="15.75" hidden="true" customHeight="true" outlineLevel="1" collapsed="false">
      <c r="A675" s="559"/>
      <c r="B675" s="571"/>
      <c r="C675" s="571"/>
      <c r="D675" s="540"/>
      <c r="E675" s="541"/>
      <c r="F675" s="541"/>
      <c r="G675" s="540"/>
      <c r="H675" s="522"/>
      <c r="I675" s="602"/>
      <c r="J675" s="603"/>
      <c r="K675" s="592"/>
      <c r="L675" s="817"/>
      <c r="M675" s="818"/>
      <c r="N675" s="595"/>
      <c r="O675" s="819" t="n">
        <v>244</v>
      </c>
      <c r="P675" s="820" t="n">
        <v>343</v>
      </c>
      <c r="Q675" s="821"/>
      <c r="R675" s="551" t="n">
        <f aca="false">SUM(S675,T675,U675,V675)</f>
        <v>0</v>
      </c>
      <c r="S675" s="551" t="n">
        <f aca="false">SUM(S676:S679)</f>
        <v>0</v>
      </c>
      <c r="T675" s="551" t="n">
        <f aca="false">SUM(T676:T679)</f>
        <v>0</v>
      </c>
      <c r="U675" s="551" t="n">
        <f aca="false">SUM(U676:U679)</f>
        <v>0</v>
      </c>
      <c r="V675" s="551" t="n">
        <f aca="false">SUM(V676:V679)</f>
        <v>0</v>
      </c>
      <c r="AC675" s="303"/>
      <c r="AD675" s="474"/>
    </row>
    <row r="676" s="669" customFormat="true" ht="15.75" hidden="true" customHeight="true" outlineLevel="1" collapsed="false">
      <c r="A676" s="559"/>
      <c r="B676" s="571"/>
      <c r="C676" s="571"/>
      <c r="D676" s="540"/>
      <c r="E676" s="541"/>
      <c r="F676" s="541"/>
      <c r="G676" s="540"/>
      <c r="H676" s="522"/>
      <c r="I676" s="602"/>
      <c r="J676" s="603"/>
      <c r="K676" s="592"/>
      <c r="L676" s="817"/>
      <c r="M676" s="818"/>
      <c r="N676" s="595"/>
      <c r="O676" s="819"/>
      <c r="P676" s="820"/>
      <c r="Q676" s="821"/>
      <c r="R676" s="558" t="n">
        <f aca="false">SUM(S676,T676,U676,V676)</f>
        <v>0</v>
      </c>
      <c r="S676" s="558"/>
      <c r="T676" s="558"/>
      <c r="U676" s="558"/>
      <c r="V676" s="558"/>
      <c r="AC676" s="303"/>
      <c r="AD676" s="474"/>
    </row>
    <row r="677" s="669" customFormat="true" ht="15.75" hidden="true" customHeight="true" outlineLevel="1" collapsed="false">
      <c r="A677" s="559"/>
      <c r="B677" s="571"/>
      <c r="C677" s="571"/>
      <c r="D677" s="540"/>
      <c r="E677" s="541"/>
      <c r="F677" s="541"/>
      <c r="G677" s="540"/>
      <c r="H677" s="522"/>
      <c r="I677" s="602"/>
      <c r="J677" s="603"/>
      <c r="K677" s="592"/>
      <c r="L677" s="817"/>
      <c r="M677" s="818"/>
      <c r="N677" s="595"/>
      <c r="O677" s="819"/>
      <c r="P677" s="820"/>
      <c r="Q677" s="821"/>
      <c r="R677" s="558" t="n">
        <f aca="false">SUM(S677,T677,U677,V677)</f>
        <v>0</v>
      </c>
      <c r="S677" s="558"/>
      <c r="T677" s="558"/>
      <c r="U677" s="558"/>
      <c r="V677" s="558"/>
      <c r="AC677" s="303"/>
      <c r="AD677" s="474"/>
    </row>
    <row r="678" s="669" customFormat="true" ht="15.75" hidden="true" customHeight="true" outlineLevel="1" collapsed="false">
      <c r="A678" s="559"/>
      <c r="B678" s="571"/>
      <c r="C678" s="571"/>
      <c r="D678" s="540"/>
      <c r="E678" s="541"/>
      <c r="F678" s="541"/>
      <c r="G678" s="540"/>
      <c r="H678" s="522"/>
      <c r="I678" s="602"/>
      <c r="J678" s="603"/>
      <c r="K678" s="592"/>
      <c r="L678" s="817"/>
      <c r="M678" s="818"/>
      <c r="N678" s="595"/>
      <c r="O678" s="819"/>
      <c r="P678" s="820"/>
      <c r="Q678" s="821"/>
      <c r="R678" s="558" t="n">
        <f aca="false">SUM(S678,T678,U678,V678)</f>
        <v>0</v>
      </c>
      <c r="S678" s="558"/>
      <c r="T678" s="558"/>
      <c r="U678" s="558"/>
      <c r="V678" s="558"/>
      <c r="AC678" s="303"/>
      <c r="AD678" s="474"/>
    </row>
    <row r="679" s="669" customFormat="true" ht="15.75" hidden="true" customHeight="true" outlineLevel="1" collapsed="false">
      <c r="A679" s="559"/>
      <c r="B679" s="571"/>
      <c r="C679" s="571"/>
      <c r="D679" s="540"/>
      <c r="E679" s="541"/>
      <c r="F679" s="607"/>
      <c r="G679" s="540"/>
      <c r="H679" s="522"/>
      <c r="I679" s="602"/>
      <c r="J679" s="603"/>
      <c r="K679" s="592"/>
      <c r="L679" s="817"/>
      <c r="M679" s="818"/>
      <c r="N679" s="595"/>
      <c r="O679" s="819"/>
      <c r="P679" s="820"/>
      <c r="Q679" s="821"/>
      <c r="R679" s="558" t="n">
        <f aca="false">SUM(S679,T679,U679,V679)</f>
        <v>0</v>
      </c>
      <c r="S679" s="558"/>
      <c r="T679" s="558"/>
      <c r="U679" s="558"/>
      <c r="V679" s="558"/>
      <c r="AC679" s="303"/>
      <c r="AD679" s="474"/>
    </row>
    <row r="680" customFormat="false" ht="15.75" hidden="false" customHeight="false" outlineLevel="0" collapsed="false">
      <c r="A680" s="570" t="s">
        <v>1360</v>
      </c>
      <c r="B680" s="571"/>
      <c r="C680" s="571"/>
      <c r="D680" s="571"/>
      <c r="E680" s="571"/>
      <c r="F680" s="603"/>
      <c r="G680" s="601"/>
      <c r="H680" s="560"/>
      <c r="I680" s="602"/>
      <c r="J680" s="603"/>
      <c r="K680" s="592"/>
      <c r="L680" s="711"/>
      <c r="M680" s="794"/>
      <c r="N680" s="595"/>
      <c r="O680" s="819" t="n">
        <v>244</v>
      </c>
      <c r="P680" s="820"/>
      <c r="Q680" s="821"/>
      <c r="R680" s="551" t="n">
        <f aca="false">SUM(R681)</f>
        <v>0</v>
      </c>
      <c r="S680" s="551" t="n">
        <f aca="false">SUM(S681)</f>
        <v>0</v>
      </c>
      <c r="T680" s="551" t="n">
        <f aca="false">SUM(T681)</f>
        <v>0</v>
      </c>
      <c r="U680" s="551" t="n">
        <f aca="false">SUM(U681)</f>
        <v>0</v>
      </c>
      <c r="V680" s="551" t="n">
        <f aca="false">SUM(V681)</f>
        <v>0</v>
      </c>
    </row>
    <row r="681" s="196" customFormat="true" ht="15.75" hidden="false" customHeight="false" outlineLevel="0" collapsed="false">
      <c r="A681" s="559" t="s">
        <v>1361</v>
      </c>
      <c r="B681" s="560"/>
      <c r="C681" s="560"/>
      <c r="D681" s="560"/>
      <c r="E681" s="560"/>
      <c r="F681" s="603"/>
      <c r="G681" s="601"/>
      <c r="H681" s="560"/>
      <c r="I681" s="602"/>
      <c r="J681" s="603"/>
      <c r="K681" s="560"/>
      <c r="L681" s="560"/>
      <c r="M681" s="561"/>
      <c r="N681" s="707" t="s">
        <v>528</v>
      </c>
      <c r="O681" s="822" t="n">
        <v>244</v>
      </c>
      <c r="P681" s="823" t="n">
        <v>345</v>
      </c>
      <c r="Q681" s="824"/>
      <c r="R681" s="551" t="n">
        <f aca="false">SUM(R682:R704)</f>
        <v>0</v>
      </c>
      <c r="S681" s="551" t="n">
        <f aca="false">SUM(S682:S704)</f>
        <v>0</v>
      </c>
      <c r="T681" s="551" t="n">
        <f aca="false">SUM(T682:T704)</f>
        <v>0</v>
      </c>
      <c r="U681" s="551" t="n">
        <f aca="false">SUM(U682:U704)</f>
        <v>0</v>
      </c>
      <c r="V681" s="551" t="n">
        <f aca="false">SUM(V682:V704)</f>
        <v>0</v>
      </c>
      <c r="AC681" s="303"/>
      <c r="AD681" s="474"/>
    </row>
    <row r="682" customFormat="false" ht="15.75" hidden="true" customHeight="false" outlineLevel="1" collapsed="false">
      <c r="A682" s="552"/>
      <c r="B682" s="716"/>
      <c r="C682" s="584"/>
      <c r="D682" s="540"/>
      <c r="E682" s="541" t="s">
        <v>1149</v>
      </c>
      <c r="F682" s="541" t="s">
        <v>1064</v>
      </c>
      <c r="G682" s="540"/>
      <c r="H682" s="522" t="s">
        <v>1065</v>
      </c>
      <c r="I682" s="541"/>
      <c r="J682" s="541"/>
      <c r="K682" s="541"/>
      <c r="L682" s="731"/>
      <c r="M682" s="735"/>
      <c r="N682" s="736"/>
      <c r="O682" s="557"/>
      <c r="P682" s="556"/>
      <c r="Q682" s="550"/>
      <c r="R682" s="558" t="n">
        <f aca="false">SUM(S682,T682,U682,V682)</f>
        <v>0</v>
      </c>
      <c r="S682" s="698"/>
      <c r="T682" s="558"/>
      <c r="U682" s="558"/>
      <c r="V682" s="558"/>
    </row>
    <row r="683" customFormat="false" ht="15.75" hidden="true" customHeight="false" outlineLevel="1" collapsed="false">
      <c r="A683" s="552"/>
      <c r="B683" s="716"/>
      <c r="C683" s="584"/>
      <c r="D683" s="540"/>
      <c r="E683" s="541" t="s">
        <v>1362</v>
      </c>
      <c r="F683" s="541" t="s">
        <v>1064</v>
      </c>
      <c r="G683" s="540"/>
      <c r="H683" s="522" t="s">
        <v>1065</v>
      </c>
      <c r="I683" s="541"/>
      <c r="J683" s="541"/>
      <c r="K683" s="541"/>
      <c r="L683" s="731"/>
      <c r="M683" s="735"/>
      <c r="N683" s="736"/>
      <c r="O683" s="557"/>
      <c r="P683" s="556"/>
      <c r="Q683" s="550"/>
      <c r="R683" s="558" t="n">
        <f aca="false">SUM(S683,T683,U683,V683)</f>
        <v>0</v>
      </c>
      <c r="S683" s="698"/>
      <c r="T683" s="558"/>
      <c r="U683" s="558"/>
      <c r="V683" s="558"/>
    </row>
    <row r="684" customFormat="false" ht="15.75" hidden="true" customHeight="false" outlineLevel="1" collapsed="false">
      <c r="A684" s="552"/>
      <c r="B684" s="716"/>
      <c r="C684" s="584"/>
      <c r="D684" s="540"/>
      <c r="E684" s="541" t="s">
        <v>1362</v>
      </c>
      <c r="F684" s="541" t="s">
        <v>1064</v>
      </c>
      <c r="G684" s="540"/>
      <c r="H684" s="522" t="s">
        <v>1065</v>
      </c>
      <c r="I684" s="541"/>
      <c r="J684" s="541"/>
      <c r="K684" s="541"/>
      <c r="L684" s="731"/>
      <c r="M684" s="735"/>
      <c r="N684" s="736"/>
      <c r="O684" s="557"/>
      <c r="P684" s="556"/>
      <c r="Q684" s="550"/>
      <c r="R684" s="558" t="n">
        <f aca="false">SUM(S684,T684,U684,V684)</f>
        <v>0</v>
      </c>
      <c r="S684" s="698"/>
      <c r="T684" s="558"/>
      <c r="U684" s="558"/>
      <c r="V684" s="558"/>
    </row>
    <row r="685" customFormat="false" ht="15.75" hidden="true" customHeight="false" outlineLevel="1" collapsed="false">
      <c r="A685" s="552"/>
      <c r="B685" s="716"/>
      <c r="C685" s="584"/>
      <c r="D685" s="540"/>
      <c r="E685" s="541" t="s">
        <v>1149</v>
      </c>
      <c r="F685" s="541" t="s">
        <v>1064</v>
      </c>
      <c r="G685" s="540"/>
      <c r="H685" s="522" t="s">
        <v>1065</v>
      </c>
      <c r="I685" s="541"/>
      <c r="J685" s="541"/>
      <c r="K685" s="541"/>
      <c r="L685" s="731"/>
      <c r="M685" s="735"/>
      <c r="N685" s="736"/>
      <c r="O685" s="557"/>
      <c r="P685" s="556"/>
      <c r="Q685" s="550"/>
      <c r="R685" s="558" t="n">
        <f aca="false">SUM(S685,T685,U685,V685)</f>
        <v>0</v>
      </c>
      <c r="S685" s="698"/>
      <c r="T685" s="558"/>
      <c r="U685" s="558"/>
      <c r="V685" s="558"/>
    </row>
    <row r="686" customFormat="false" ht="15.75" hidden="true" customHeight="false" outlineLevel="1" collapsed="false">
      <c r="A686" s="552"/>
      <c r="B686" s="716"/>
      <c r="C686" s="584"/>
      <c r="D686" s="540"/>
      <c r="E686" s="541" t="s">
        <v>1149</v>
      </c>
      <c r="F686" s="541" t="s">
        <v>1064</v>
      </c>
      <c r="G686" s="540"/>
      <c r="H686" s="522" t="s">
        <v>1065</v>
      </c>
      <c r="I686" s="541"/>
      <c r="J686" s="541"/>
      <c r="K686" s="541"/>
      <c r="L686" s="731"/>
      <c r="M686" s="735"/>
      <c r="N686" s="736"/>
      <c r="O686" s="557"/>
      <c r="P686" s="556"/>
      <c r="Q686" s="550"/>
      <c r="R686" s="558" t="n">
        <f aca="false">SUM(S686,T686,U686,V686)</f>
        <v>0</v>
      </c>
      <c r="S686" s="698"/>
      <c r="T686" s="558"/>
      <c r="U686" s="558"/>
      <c r="V686" s="558"/>
    </row>
    <row r="687" customFormat="false" ht="15.75" hidden="true" customHeight="false" outlineLevel="1" collapsed="false">
      <c r="A687" s="552"/>
      <c r="B687" s="716"/>
      <c r="C687" s="584"/>
      <c r="D687" s="540"/>
      <c r="E687" s="541" t="s">
        <v>1149</v>
      </c>
      <c r="F687" s="541" t="s">
        <v>1064</v>
      </c>
      <c r="G687" s="540"/>
      <c r="H687" s="522" t="s">
        <v>1065</v>
      </c>
      <c r="I687" s="541"/>
      <c r="J687" s="541"/>
      <c r="K687" s="541"/>
      <c r="L687" s="731"/>
      <c r="M687" s="735"/>
      <c r="N687" s="736"/>
      <c r="O687" s="557"/>
      <c r="P687" s="556"/>
      <c r="Q687" s="550"/>
      <c r="R687" s="558" t="n">
        <f aca="false">SUM(S687,T687,U687,V687)</f>
        <v>0</v>
      </c>
      <c r="S687" s="698"/>
      <c r="T687" s="558"/>
      <c r="U687" s="558"/>
      <c r="V687" s="558"/>
    </row>
    <row r="688" customFormat="false" ht="15.75" hidden="true" customHeight="false" outlineLevel="1" collapsed="false">
      <c r="A688" s="552"/>
      <c r="B688" s="755"/>
      <c r="C688" s="584"/>
      <c r="D688" s="540"/>
      <c r="E688" s="541" t="s">
        <v>1362</v>
      </c>
      <c r="F688" s="541" t="s">
        <v>1064</v>
      </c>
      <c r="G688" s="540"/>
      <c r="H688" s="522" t="s">
        <v>1065</v>
      </c>
      <c r="I688" s="541"/>
      <c r="J688" s="568"/>
      <c r="K688" s="541"/>
      <c r="L688" s="541"/>
      <c r="M688" s="554"/>
      <c r="N688" s="701"/>
      <c r="O688" s="557"/>
      <c r="P688" s="556"/>
      <c r="Q688" s="550"/>
      <c r="R688" s="558" t="n">
        <f aca="false">SUM(S688,T688,U688,V688)</f>
        <v>0</v>
      </c>
      <c r="S688" s="558"/>
      <c r="T688" s="558"/>
      <c r="U688" s="558"/>
      <c r="V688" s="558"/>
    </row>
    <row r="689" customFormat="false" ht="15.75" hidden="true" customHeight="false" outlineLevel="1" collapsed="false">
      <c r="A689" s="552"/>
      <c r="B689" s="755"/>
      <c r="C689" s="584"/>
      <c r="D689" s="540"/>
      <c r="E689" s="541" t="s">
        <v>1362</v>
      </c>
      <c r="F689" s="541" t="s">
        <v>1064</v>
      </c>
      <c r="G689" s="540"/>
      <c r="H689" s="522" t="s">
        <v>1065</v>
      </c>
      <c r="I689" s="541"/>
      <c r="J689" s="568"/>
      <c r="K689" s="541"/>
      <c r="L689" s="541"/>
      <c r="M689" s="554"/>
      <c r="N689" s="701"/>
      <c r="O689" s="557"/>
      <c r="P689" s="556"/>
      <c r="Q689" s="550"/>
      <c r="R689" s="558" t="n">
        <f aca="false">SUM(S689,T689,U689,V689)</f>
        <v>0</v>
      </c>
      <c r="S689" s="558"/>
      <c r="T689" s="558"/>
      <c r="U689" s="558"/>
      <c r="V689" s="558"/>
    </row>
    <row r="690" customFormat="false" ht="15.75" hidden="true" customHeight="false" outlineLevel="1" collapsed="false">
      <c r="A690" s="552"/>
      <c r="B690" s="752"/>
      <c r="C690" s="584"/>
      <c r="D690" s="540"/>
      <c r="E690" s="541" t="s">
        <v>1149</v>
      </c>
      <c r="F690" s="541" t="s">
        <v>1064</v>
      </c>
      <c r="G690" s="540"/>
      <c r="H690" s="522" t="s">
        <v>1065</v>
      </c>
      <c r="I690" s="541"/>
      <c r="J690" s="568"/>
      <c r="K690" s="541"/>
      <c r="L690" s="541"/>
      <c r="M690" s="554"/>
      <c r="N690" s="701"/>
      <c r="O690" s="557"/>
      <c r="P690" s="556"/>
      <c r="Q690" s="550"/>
      <c r="R690" s="558" t="n">
        <f aca="false">SUM(S690,T690,U690,V690)</f>
        <v>0</v>
      </c>
      <c r="S690" s="558"/>
      <c r="T690" s="558"/>
      <c r="U690" s="558"/>
      <c r="V690" s="558"/>
    </row>
    <row r="691" customFormat="false" ht="15.75" hidden="true" customHeight="false" outlineLevel="1" collapsed="false">
      <c r="A691" s="552"/>
      <c r="B691" s="752"/>
      <c r="C691" s="584"/>
      <c r="D691" s="540"/>
      <c r="E691" s="541" t="s">
        <v>1149</v>
      </c>
      <c r="F691" s="541" t="s">
        <v>1064</v>
      </c>
      <c r="G691" s="540"/>
      <c r="H691" s="522" t="s">
        <v>1065</v>
      </c>
      <c r="I691" s="541"/>
      <c r="J691" s="568"/>
      <c r="K691" s="541"/>
      <c r="L691" s="541"/>
      <c r="M691" s="554"/>
      <c r="N691" s="701"/>
      <c r="O691" s="557"/>
      <c r="P691" s="556"/>
      <c r="Q691" s="550"/>
      <c r="R691" s="558" t="n">
        <f aca="false">SUM(S691,T691,U691,V691)</f>
        <v>0</v>
      </c>
      <c r="S691" s="558"/>
      <c r="T691" s="558"/>
      <c r="U691" s="558"/>
      <c r="V691" s="558"/>
    </row>
    <row r="692" customFormat="false" ht="15.75" hidden="true" customHeight="false" outlineLevel="1" collapsed="false">
      <c r="A692" s="552"/>
      <c r="B692" s="752"/>
      <c r="C692" s="584"/>
      <c r="D692" s="540"/>
      <c r="E692" s="541" t="s">
        <v>1149</v>
      </c>
      <c r="F692" s="541" t="s">
        <v>1064</v>
      </c>
      <c r="G692" s="540"/>
      <c r="H692" s="522" t="s">
        <v>1065</v>
      </c>
      <c r="I692" s="541"/>
      <c r="J692" s="568"/>
      <c r="K692" s="541"/>
      <c r="L692" s="541"/>
      <c r="M692" s="554"/>
      <c r="N692" s="701"/>
      <c r="O692" s="557"/>
      <c r="P692" s="556"/>
      <c r="Q692" s="550"/>
      <c r="R692" s="558" t="n">
        <f aca="false">SUM(S692,T692,U692,V692)</f>
        <v>0</v>
      </c>
      <c r="S692" s="558"/>
      <c r="T692" s="558"/>
      <c r="U692" s="558"/>
      <c r="V692" s="558"/>
    </row>
    <row r="693" customFormat="false" ht="15.75" hidden="true" customHeight="false" outlineLevel="1" collapsed="false">
      <c r="A693" s="552"/>
      <c r="B693" s="752"/>
      <c r="C693" s="584"/>
      <c r="D693" s="540"/>
      <c r="E693" s="541" t="s">
        <v>1149</v>
      </c>
      <c r="F693" s="541" t="s">
        <v>1064</v>
      </c>
      <c r="G693" s="540"/>
      <c r="H693" s="522" t="s">
        <v>1065</v>
      </c>
      <c r="I693" s="541"/>
      <c r="J693" s="568"/>
      <c r="K693" s="541"/>
      <c r="L693" s="541"/>
      <c r="M693" s="554"/>
      <c r="N693" s="701"/>
      <c r="O693" s="557"/>
      <c r="P693" s="556"/>
      <c r="Q693" s="550"/>
      <c r="R693" s="558" t="n">
        <f aca="false">SUM(S693,T693,U693,V693)</f>
        <v>0</v>
      </c>
      <c r="S693" s="558"/>
      <c r="T693" s="558"/>
      <c r="U693" s="558"/>
      <c r="V693" s="558"/>
    </row>
    <row r="694" customFormat="false" ht="15.75" hidden="true" customHeight="false" outlineLevel="1" collapsed="false">
      <c r="A694" s="552"/>
      <c r="B694" s="752"/>
      <c r="C694" s="584"/>
      <c r="D694" s="540"/>
      <c r="E694" s="541" t="s">
        <v>1149</v>
      </c>
      <c r="F694" s="541" t="s">
        <v>1064</v>
      </c>
      <c r="G694" s="540"/>
      <c r="H694" s="522" t="s">
        <v>1065</v>
      </c>
      <c r="I694" s="541"/>
      <c r="J694" s="568"/>
      <c r="K694" s="541"/>
      <c r="L694" s="541"/>
      <c r="M694" s="554"/>
      <c r="N694" s="701"/>
      <c r="O694" s="557"/>
      <c r="P694" s="556"/>
      <c r="Q694" s="550"/>
      <c r="R694" s="558" t="n">
        <f aca="false">SUM(S694,T694,U694,V694)</f>
        <v>0</v>
      </c>
      <c r="S694" s="558"/>
      <c r="T694" s="558"/>
      <c r="U694" s="558"/>
      <c r="V694" s="558"/>
    </row>
    <row r="695" customFormat="false" ht="15.75" hidden="true" customHeight="false" outlineLevel="1" collapsed="false">
      <c r="A695" s="552"/>
      <c r="B695" s="752"/>
      <c r="C695" s="584"/>
      <c r="D695" s="540"/>
      <c r="E695" s="541" t="s">
        <v>1149</v>
      </c>
      <c r="F695" s="541" t="s">
        <v>1064</v>
      </c>
      <c r="G695" s="540"/>
      <c r="H695" s="522" t="s">
        <v>1065</v>
      </c>
      <c r="I695" s="541"/>
      <c r="J695" s="568"/>
      <c r="K695" s="541"/>
      <c r="L695" s="541"/>
      <c r="M695" s="554"/>
      <c r="N695" s="701"/>
      <c r="O695" s="557"/>
      <c r="P695" s="556"/>
      <c r="Q695" s="550"/>
      <c r="R695" s="558" t="n">
        <f aca="false">SUM(S695,T695,U695,V695)</f>
        <v>0</v>
      </c>
      <c r="S695" s="558"/>
      <c r="T695" s="558"/>
      <c r="U695" s="558"/>
      <c r="V695" s="558"/>
    </row>
    <row r="696" customFormat="false" ht="15.75" hidden="true" customHeight="false" outlineLevel="1" collapsed="false">
      <c r="A696" s="552"/>
      <c r="B696" s="752"/>
      <c r="C696" s="584"/>
      <c r="D696" s="540"/>
      <c r="E696" s="541" t="s">
        <v>1149</v>
      </c>
      <c r="F696" s="541" t="s">
        <v>1064</v>
      </c>
      <c r="G696" s="540"/>
      <c r="H696" s="522" t="s">
        <v>1065</v>
      </c>
      <c r="I696" s="541"/>
      <c r="J696" s="568"/>
      <c r="K696" s="541"/>
      <c r="L696" s="541"/>
      <c r="M696" s="554"/>
      <c r="N696" s="701"/>
      <c r="O696" s="557"/>
      <c r="P696" s="556"/>
      <c r="Q696" s="550"/>
      <c r="R696" s="558" t="n">
        <f aca="false">SUM(S696,T696,U696,V696)</f>
        <v>0</v>
      </c>
      <c r="S696" s="558"/>
      <c r="T696" s="558"/>
      <c r="U696" s="558"/>
      <c r="V696" s="558"/>
    </row>
    <row r="697" customFormat="false" ht="15.75" hidden="true" customHeight="false" outlineLevel="1" collapsed="false">
      <c r="A697" s="552"/>
      <c r="B697" s="752"/>
      <c r="C697" s="584"/>
      <c r="D697" s="540"/>
      <c r="E697" s="541" t="s">
        <v>1149</v>
      </c>
      <c r="F697" s="541" t="s">
        <v>1064</v>
      </c>
      <c r="G697" s="540"/>
      <c r="H697" s="522" t="s">
        <v>1065</v>
      </c>
      <c r="I697" s="541"/>
      <c r="J697" s="568"/>
      <c r="K697" s="541"/>
      <c r="L697" s="541"/>
      <c r="M697" s="554"/>
      <c r="N697" s="701"/>
      <c r="O697" s="557"/>
      <c r="P697" s="556"/>
      <c r="Q697" s="550"/>
      <c r="R697" s="558" t="n">
        <f aca="false">SUM(S697,T697,U697,V697)</f>
        <v>0</v>
      </c>
      <c r="S697" s="558"/>
      <c r="T697" s="558"/>
      <c r="U697" s="558"/>
      <c r="V697" s="558"/>
    </row>
    <row r="698" customFormat="false" ht="15.75" hidden="true" customHeight="false" outlineLevel="1" collapsed="false">
      <c r="A698" s="552"/>
      <c r="B698" s="752"/>
      <c r="C698" s="584"/>
      <c r="D698" s="540"/>
      <c r="E698" s="541" t="s">
        <v>1149</v>
      </c>
      <c r="F698" s="541" t="s">
        <v>1064</v>
      </c>
      <c r="G698" s="540"/>
      <c r="H698" s="522" t="s">
        <v>1065</v>
      </c>
      <c r="I698" s="541"/>
      <c r="J698" s="568"/>
      <c r="K698" s="541"/>
      <c r="L698" s="541"/>
      <c r="M698" s="554"/>
      <c r="N698" s="701"/>
      <c r="O698" s="557"/>
      <c r="P698" s="556"/>
      <c r="Q698" s="550"/>
      <c r="R698" s="558" t="n">
        <f aca="false">SUM(S698,T698,U698,V698)</f>
        <v>0</v>
      </c>
      <c r="S698" s="558"/>
      <c r="T698" s="558"/>
      <c r="U698" s="558"/>
      <c r="V698" s="558"/>
    </row>
    <row r="699" customFormat="false" ht="15.75" hidden="true" customHeight="false" outlineLevel="1" collapsed="false">
      <c r="A699" s="552"/>
      <c r="B699" s="752"/>
      <c r="C699" s="584"/>
      <c r="D699" s="540"/>
      <c r="E699" s="541" t="s">
        <v>1149</v>
      </c>
      <c r="F699" s="541" t="s">
        <v>1064</v>
      </c>
      <c r="G699" s="540"/>
      <c r="H699" s="522" t="s">
        <v>1065</v>
      </c>
      <c r="I699" s="541"/>
      <c r="J699" s="568"/>
      <c r="K699" s="541"/>
      <c r="L699" s="541"/>
      <c r="M699" s="554"/>
      <c r="N699" s="701"/>
      <c r="O699" s="557"/>
      <c r="P699" s="556"/>
      <c r="Q699" s="550"/>
      <c r="R699" s="558" t="n">
        <f aca="false">SUM(S699,T699,U699,V699)</f>
        <v>0</v>
      </c>
      <c r="S699" s="558"/>
      <c r="T699" s="558"/>
      <c r="U699" s="558"/>
      <c r="V699" s="558"/>
    </row>
    <row r="700" customFormat="false" ht="15.75" hidden="true" customHeight="false" outlineLevel="1" collapsed="false">
      <c r="A700" s="552"/>
      <c r="B700" s="752"/>
      <c r="C700" s="584"/>
      <c r="D700" s="540"/>
      <c r="E700" s="541" t="s">
        <v>1149</v>
      </c>
      <c r="F700" s="541" t="s">
        <v>1064</v>
      </c>
      <c r="G700" s="540"/>
      <c r="H700" s="522" t="s">
        <v>1065</v>
      </c>
      <c r="I700" s="541"/>
      <c r="J700" s="568"/>
      <c r="K700" s="541"/>
      <c r="L700" s="541"/>
      <c r="M700" s="554"/>
      <c r="N700" s="701"/>
      <c r="O700" s="557"/>
      <c r="P700" s="556"/>
      <c r="Q700" s="550"/>
      <c r="R700" s="558" t="n">
        <f aca="false">SUM(S700,T700,U700,V700)</f>
        <v>0</v>
      </c>
      <c r="S700" s="558"/>
      <c r="T700" s="558"/>
      <c r="U700" s="558"/>
      <c r="V700" s="558"/>
    </row>
    <row r="701" customFormat="false" ht="15.75" hidden="true" customHeight="false" outlineLevel="1" collapsed="false">
      <c r="A701" s="552"/>
      <c r="B701" s="752"/>
      <c r="C701" s="584"/>
      <c r="D701" s="540"/>
      <c r="E701" s="541" t="s">
        <v>1149</v>
      </c>
      <c r="F701" s="541" t="s">
        <v>1064</v>
      </c>
      <c r="G701" s="540"/>
      <c r="H701" s="522" t="s">
        <v>1065</v>
      </c>
      <c r="I701" s="541"/>
      <c r="J701" s="568"/>
      <c r="K701" s="541"/>
      <c r="L701" s="541"/>
      <c r="M701" s="554"/>
      <c r="N701" s="701"/>
      <c r="O701" s="557"/>
      <c r="P701" s="556"/>
      <c r="Q701" s="550"/>
      <c r="R701" s="558" t="n">
        <f aca="false">SUM(S701,T701,U701,V701)</f>
        <v>0</v>
      </c>
      <c r="S701" s="558"/>
      <c r="T701" s="558"/>
      <c r="U701" s="558"/>
      <c r="V701" s="558"/>
    </row>
    <row r="702" customFormat="false" ht="15.75" hidden="true" customHeight="false" outlineLevel="1" collapsed="false">
      <c r="A702" s="552"/>
      <c r="B702" s="752"/>
      <c r="C702" s="584"/>
      <c r="D702" s="540"/>
      <c r="E702" s="541" t="s">
        <v>1149</v>
      </c>
      <c r="F702" s="541" t="s">
        <v>1064</v>
      </c>
      <c r="G702" s="540"/>
      <c r="H702" s="522" t="s">
        <v>1065</v>
      </c>
      <c r="I702" s="541"/>
      <c r="J702" s="568"/>
      <c r="K702" s="541"/>
      <c r="L702" s="541"/>
      <c r="M702" s="554"/>
      <c r="N702" s="701"/>
      <c r="O702" s="557"/>
      <c r="P702" s="556"/>
      <c r="Q702" s="550"/>
      <c r="R702" s="558" t="n">
        <f aca="false">SUM(S702,T702,U702,V702)</f>
        <v>0</v>
      </c>
      <c r="S702" s="558"/>
      <c r="T702" s="558"/>
      <c r="U702" s="558"/>
      <c r="V702" s="558"/>
    </row>
    <row r="703" customFormat="false" ht="15.75" hidden="true" customHeight="false" outlineLevel="1" collapsed="false">
      <c r="A703" s="552"/>
      <c r="B703" s="752"/>
      <c r="C703" s="584"/>
      <c r="D703" s="540"/>
      <c r="E703" s="541" t="s">
        <v>1149</v>
      </c>
      <c r="F703" s="541" t="s">
        <v>1064</v>
      </c>
      <c r="G703" s="540"/>
      <c r="H703" s="522" t="s">
        <v>1065</v>
      </c>
      <c r="I703" s="541"/>
      <c r="J703" s="568"/>
      <c r="K703" s="541"/>
      <c r="L703" s="541"/>
      <c r="M703" s="554"/>
      <c r="N703" s="701"/>
      <c r="O703" s="557"/>
      <c r="P703" s="556"/>
      <c r="Q703" s="550"/>
      <c r="R703" s="558" t="n">
        <f aca="false">SUM(S703,T703,U703,V703)</f>
        <v>0</v>
      </c>
      <c r="S703" s="558"/>
      <c r="T703" s="558"/>
      <c r="U703" s="558"/>
      <c r="V703" s="558"/>
    </row>
    <row r="704" customFormat="false" ht="15.75" hidden="true" customHeight="false" outlineLevel="1" collapsed="false">
      <c r="A704" s="552"/>
      <c r="B704" s="752"/>
      <c r="C704" s="584"/>
      <c r="D704" s="540"/>
      <c r="E704" s="541" t="s">
        <v>1149</v>
      </c>
      <c r="F704" s="541" t="s">
        <v>1064</v>
      </c>
      <c r="G704" s="540"/>
      <c r="H704" s="522" t="s">
        <v>1065</v>
      </c>
      <c r="I704" s="541"/>
      <c r="J704" s="568"/>
      <c r="K704" s="541"/>
      <c r="L704" s="541"/>
      <c r="M704" s="554"/>
      <c r="N704" s="701"/>
      <c r="O704" s="557"/>
      <c r="P704" s="556"/>
      <c r="Q704" s="550"/>
      <c r="R704" s="558" t="n">
        <f aca="false">SUM(S704,T704,U704,V704)</f>
        <v>0</v>
      </c>
      <c r="S704" s="558"/>
      <c r="T704" s="558"/>
      <c r="U704" s="558"/>
      <c r="V704" s="558"/>
    </row>
    <row r="705" s="826" customFormat="true" ht="19.5" hidden="false" customHeight="false" outlineLevel="0" collapsed="false">
      <c r="A705" s="683" t="s">
        <v>1363</v>
      </c>
      <c r="B705" s="684"/>
      <c r="C705" s="684"/>
      <c r="D705" s="684"/>
      <c r="E705" s="684"/>
      <c r="F705" s="684"/>
      <c r="G705" s="684"/>
      <c r="H705" s="773"/>
      <c r="I705" s="773"/>
      <c r="J705" s="773"/>
      <c r="K705" s="773"/>
      <c r="L705" s="780"/>
      <c r="M705" s="825"/>
      <c r="N705" s="690"/>
      <c r="O705" s="798" t="n">
        <v>244</v>
      </c>
      <c r="P705" s="799"/>
      <c r="Q705" s="800"/>
      <c r="R705" s="774" t="n">
        <f aca="false">SUM(R706,R853,R858,R914,R950,R1038)</f>
        <v>598748</v>
      </c>
      <c r="S705" s="774" t="n">
        <f aca="false">SUM(S706,S853,S858,S914,S950,S1038)</f>
        <v>0</v>
      </c>
      <c r="T705" s="774" t="n">
        <f aca="false">SUM(T706,T853,T858,T914,T950,T1038)</f>
        <v>0</v>
      </c>
      <c r="U705" s="774" t="n">
        <f aca="false">SUM(U706,U853,U858,U914,U950,U1038)</f>
        <v>0</v>
      </c>
      <c r="V705" s="774" t="n">
        <f aca="false">SUM(V706,V853,V858,V914,V950,V1038)</f>
        <v>598748</v>
      </c>
      <c r="AC705" s="696"/>
      <c r="AD705" s="697"/>
    </row>
    <row r="706" s="196" customFormat="true" ht="15.75" hidden="false" customHeight="false" outlineLevel="0" collapsed="false">
      <c r="A706" s="559" t="s">
        <v>1364</v>
      </c>
      <c r="B706" s="560"/>
      <c r="C706" s="560"/>
      <c r="D706" s="827"/>
      <c r="E706" s="560"/>
      <c r="F706" s="603"/>
      <c r="G706" s="601"/>
      <c r="H706" s="560"/>
      <c r="I706" s="602"/>
      <c r="J706" s="603"/>
      <c r="K706" s="560"/>
      <c r="L706" s="560"/>
      <c r="M706" s="561"/>
      <c r="N706" s="707" t="s">
        <v>528</v>
      </c>
      <c r="O706" s="822" t="n">
        <v>244</v>
      </c>
      <c r="P706" s="823" t="n">
        <v>346</v>
      </c>
      <c r="Q706" s="824"/>
      <c r="R706" s="551" t="n">
        <f aca="false">SUM(R707:R852)</f>
        <v>54487</v>
      </c>
      <c r="S706" s="551" t="n">
        <f aca="false">SUM(S707:S852)</f>
        <v>0</v>
      </c>
      <c r="T706" s="551" t="n">
        <f aca="false">SUM(T707:T852)</f>
        <v>0</v>
      </c>
      <c r="U706" s="551" t="n">
        <f aca="false">SUM(U707:U852)</f>
        <v>0</v>
      </c>
      <c r="V706" s="551" t="n">
        <f aca="false">SUM(V707:V852)</f>
        <v>54487</v>
      </c>
      <c r="AC706" s="303"/>
      <c r="AD706" s="474"/>
    </row>
    <row r="707" s="673" customFormat="true" ht="15.75" hidden="true" customHeight="false" outlineLevel="1" collapsed="false">
      <c r="A707" s="747"/>
      <c r="B707" s="566"/>
      <c r="C707" s="583"/>
      <c r="D707" s="540"/>
      <c r="E707" s="541" t="s">
        <v>1149</v>
      </c>
      <c r="F707" s="541" t="s">
        <v>1064</v>
      </c>
      <c r="G707" s="540"/>
      <c r="H707" s="522" t="s">
        <v>1065</v>
      </c>
      <c r="I707" s="540"/>
      <c r="J707" s="522" t="s">
        <v>1065</v>
      </c>
      <c r="K707" s="540"/>
      <c r="L707" s="522" t="s">
        <v>1065</v>
      </c>
      <c r="M707" s="633"/>
      <c r="N707" s="634"/>
      <c r="O707" s="635"/>
      <c r="P707" s="636"/>
      <c r="Q707" s="627"/>
      <c r="R707" s="558" t="n">
        <f aca="false">SUM(S707,T707,U707,V707)</f>
        <v>54487</v>
      </c>
      <c r="S707" s="698"/>
      <c r="T707" s="698"/>
      <c r="U707" s="698"/>
      <c r="V707" s="698" t="n">
        <v>54487</v>
      </c>
      <c r="AC707" s="303"/>
      <c r="AD707" s="474"/>
    </row>
    <row r="708" customFormat="false" ht="15.75" hidden="true" customHeight="false" outlineLevel="1" collapsed="false">
      <c r="A708" s="747"/>
      <c r="B708" s="566"/>
      <c r="C708" s="583"/>
      <c r="D708" s="540"/>
      <c r="E708" s="541" t="s">
        <v>1149</v>
      </c>
      <c r="F708" s="541" t="s">
        <v>1064</v>
      </c>
      <c r="G708" s="540"/>
      <c r="H708" s="522" t="s">
        <v>1065</v>
      </c>
      <c r="I708" s="568"/>
      <c r="J708" s="568"/>
      <c r="K708" s="568"/>
      <c r="L708" s="568"/>
      <c r="M708" s="633"/>
      <c r="N708" s="634"/>
      <c r="O708" s="635"/>
      <c r="P708" s="636"/>
      <c r="Q708" s="627"/>
      <c r="R708" s="558" t="n">
        <f aca="false">SUM(S708,T708,U708,V708)</f>
        <v>0</v>
      </c>
      <c r="S708" s="698"/>
      <c r="T708" s="698"/>
      <c r="U708" s="698"/>
      <c r="V708" s="698"/>
    </row>
    <row r="709" customFormat="false" ht="15.75" hidden="true" customHeight="false" outlineLevel="1" collapsed="false">
      <c r="A709" s="747"/>
      <c r="B709" s="566"/>
      <c r="C709" s="583"/>
      <c r="D709" s="540"/>
      <c r="E709" s="541" t="s">
        <v>1149</v>
      </c>
      <c r="F709" s="541" t="s">
        <v>1064</v>
      </c>
      <c r="G709" s="540"/>
      <c r="H709" s="522" t="s">
        <v>1065</v>
      </c>
      <c r="I709" s="568"/>
      <c r="J709" s="568"/>
      <c r="K709" s="568"/>
      <c r="L709" s="568"/>
      <c r="M709" s="633"/>
      <c r="N709" s="634"/>
      <c r="O709" s="635"/>
      <c r="P709" s="636"/>
      <c r="Q709" s="627"/>
      <c r="R709" s="558" t="n">
        <f aca="false">SUM(S709,T709,U709,V709)</f>
        <v>0</v>
      </c>
      <c r="S709" s="698"/>
      <c r="T709" s="698"/>
      <c r="U709" s="698"/>
      <c r="V709" s="698"/>
    </row>
    <row r="710" customFormat="false" ht="15.75" hidden="true" customHeight="false" outlineLevel="1" collapsed="false">
      <c r="A710" s="747"/>
      <c r="B710" s="566"/>
      <c r="C710" s="583"/>
      <c r="D710" s="540"/>
      <c r="E710" s="541" t="s">
        <v>1149</v>
      </c>
      <c r="F710" s="541" t="s">
        <v>1064</v>
      </c>
      <c r="G710" s="540"/>
      <c r="H710" s="522" t="s">
        <v>1065</v>
      </c>
      <c r="I710" s="568"/>
      <c r="J710" s="568"/>
      <c r="K710" s="568"/>
      <c r="L710" s="568"/>
      <c r="M710" s="633"/>
      <c r="N710" s="634"/>
      <c r="O710" s="635"/>
      <c r="P710" s="636"/>
      <c r="Q710" s="627"/>
      <c r="R710" s="558" t="n">
        <f aca="false">SUM(S710,T710,U710,V710)</f>
        <v>0</v>
      </c>
      <c r="S710" s="698"/>
      <c r="T710" s="698"/>
      <c r="U710" s="698"/>
      <c r="V710" s="698"/>
    </row>
    <row r="711" customFormat="false" ht="15.75" hidden="true" customHeight="false" outlineLevel="1" collapsed="false">
      <c r="A711" s="747"/>
      <c r="B711" s="566"/>
      <c r="C711" s="583"/>
      <c r="D711" s="540"/>
      <c r="E711" s="541" t="s">
        <v>1149</v>
      </c>
      <c r="F711" s="541" t="s">
        <v>1064</v>
      </c>
      <c r="G711" s="540"/>
      <c r="H711" s="522" t="s">
        <v>1065</v>
      </c>
      <c r="I711" s="568"/>
      <c r="J711" s="568"/>
      <c r="K711" s="568"/>
      <c r="L711" s="568"/>
      <c r="M711" s="633"/>
      <c r="N711" s="634"/>
      <c r="O711" s="635"/>
      <c r="P711" s="636"/>
      <c r="Q711" s="627"/>
      <c r="R711" s="558" t="n">
        <f aca="false">SUM(S711,T711,U711,V711)</f>
        <v>0</v>
      </c>
      <c r="S711" s="698"/>
      <c r="T711" s="698"/>
      <c r="U711" s="698"/>
      <c r="V711" s="698"/>
    </row>
    <row r="712" customFormat="false" ht="15.75" hidden="true" customHeight="false" outlineLevel="1" collapsed="false">
      <c r="A712" s="747"/>
      <c r="B712" s="566"/>
      <c r="C712" s="583"/>
      <c r="D712" s="540"/>
      <c r="E712" s="541" t="s">
        <v>1149</v>
      </c>
      <c r="F712" s="541" t="s">
        <v>1064</v>
      </c>
      <c r="G712" s="540"/>
      <c r="H712" s="522" t="s">
        <v>1065</v>
      </c>
      <c r="I712" s="568"/>
      <c r="J712" s="568"/>
      <c r="K712" s="568"/>
      <c r="L712" s="568"/>
      <c r="M712" s="633"/>
      <c r="N712" s="634"/>
      <c r="O712" s="635"/>
      <c r="P712" s="636"/>
      <c r="Q712" s="627"/>
      <c r="R712" s="558" t="n">
        <f aca="false">SUM(S712,T712,U712,V712)</f>
        <v>0</v>
      </c>
      <c r="S712" s="698"/>
      <c r="T712" s="698"/>
      <c r="U712" s="698"/>
      <c r="V712" s="698"/>
    </row>
    <row r="713" customFormat="false" ht="15.75" hidden="true" customHeight="false" outlineLevel="1" collapsed="false">
      <c r="A713" s="747"/>
      <c r="B713" s="566"/>
      <c r="C713" s="583"/>
      <c r="D713" s="540"/>
      <c r="E713" s="541" t="s">
        <v>1149</v>
      </c>
      <c r="F713" s="541" t="s">
        <v>1064</v>
      </c>
      <c r="G713" s="540"/>
      <c r="H713" s="522" t="s">
        <v>1065</v>
      </c>
      <c r="I713" s="568"/>
      <c r="J713" s="568"/>
      <c r="K713" s="568"/>
      <c r="L713" s="568"/>
      <c r="M713" s="633"/>
      <c r="N713" s="634"/>
      <c r="O713" s="635"/>
      <c r="P713" s="636"/>
      <c r="Q713" s="627"/>
      <c r="R713" s="558" t="n">
        <f aca="false">SUM(S713,T713,U713,V713)</f>
        <v>0</v>
      </c>
      <c r="S713" s="698"/>
      <c r="T713" s="698"/>
      <c r="U713" s="698"/>
      <c r="V713" s="698"/>
    </row>
    <row r="714" customFormat="false" ht="15.75" hidden="true" customHeight="false" outlineLevel="1" collapsed="false">
      <c r="A714" s="747"/>
      <c r="B714" s="566"/>
      <c r="C714" s="583"/>
      <c r="D714" s="540"/>
      <c r="E714" s="541" t="s">
        <v>1149</v>
      </c>
      <c r="F714" s="541" t="s">
        <v>1064</v>
      </c>
      <c r="G714" s="540"/>
      <c r="H714" s="522" t="s">
        <v>1065</v>
      </c>
      <c r="I714" s="568"/>
      <c r="J714" s="568"/>
      <c r="K714" s="568"/>
      <c r="L714" s="568"/>
      <c r="M714" s="633"/>
      <c r="N714" s="634"/>
      <c r="O714" s="635"/>
      <c r="P714" s="636"/>
      <c r="Q714" s="627"/>
      <c r="R714" s="558" t="n">
        <f aca="false">SUM(S714,T714,U714,V714)</f>
        <v>0</v>
      </c>
      <c r="S714" s="698"/>
      <c r="T714" s="698"/>
      <c r="U714" s="698"/>
      <c r="V714" s="698"/>
    </row>
    <row r="715" customFormat="false" ht="15.75" hidden="true" customHeight="false" outlineLevel="1" collapsed="false">
      <c r="A715" s="747"/>
      <c r="B715" s="566"/>
      <c r="C715" s="583"/>
      <c r="D715" s="540"/>
      <c r="E715" s="541" t="s">
        <v>1149</v>
      </c>
      <c r="F715" s="541" t="s">
        <v>1064</v>
      </c>
      <c r="G715" s="540"/>
      <c r="H715" s="522" t="s">
        <v>1065</v>
      </c>
      <c r="I715" s="568"/>
      <c r="J715" s="568"/>
      <c r="K715" s="568"/>
      <c r="L715" s="568"/>
      <c r="M715" s="633"/>
      <c r="N715" s="634"/>
      <c r="O715" s="635"/>
      <c r="P715" s="636"/>
      <c r="Q715" s="627"/>
      <c r="R715" s="558" t="n">
        <f aca="false">SUM(S715,T715,U715,V715)</f>
        <v>0</v>
      </c>
      <c r="S715" s="698"/>
      <c r="T715" s="698"/>
      <c r="U715" s="698"/>
      <c r="V715" s="698"/>
    </row>
    <row r="716" customFormat="false" ht="15.75" hidden="true" customHeight="false" outlineLevel="1" collapsed="false">
      <c r="A716" s="747"/>
      <c r="B716" s="566"/>
      <c r="C716" s="583"/>
      <c r="D716" s="540"/>
      <c r="E716" s="541" t="s">
        <v>1149</v>
      </c>
      <c r="F716" s="541" t="s">
        <v>1064</v>
      </c>
      <c r="G716" s="540"/>
      <c r="H716" s="522" t="s">
        <v>1065</v>
      </c>
      <c r="I716" s="568"/>
      <c r="J716" s="568"/>
      <c r="K716" s="568"/>
      <c r="L716" s="568"/>
      <c r="M716" s="633"/>
      <c r="N716" s="634"/>
      <c r="O716" s="635"/>
      <c r="P716" s="636"/>
      <c r="Q716" s="627"/>
      <c r="R716" s="558" t="n">
        <f aca="false">SUM(S716,T716,U716,V716)</f>
        <v>0</v>
      </c>
      <c r="S716" s="698"/>
      <c r="T716" s="698"/>
      <c r="U716" s="698"/>
      <c r="V716" s="698"/>
    </row>
    <row r="717" customFormat="false" ht="15.75" hidden="true" customHeight="false" outlineLevel="1" collapsed="false">
      <c r="A717" s="747"/>
      <c r="B717" s="566"/>
      <c r="C717" s="583"/>
      <c r="D717" s="540"/>
      <c r="E717" s="541" t="s">
        <v>1149</v>
      </c>
      <c r="F717" s="541" t="s">
        <v>1064</v>
      </c>
      <c r="G717" s="540"/>
      <c r="H717" s="522" t="s">
        <v>1065</v>
      </c>
      <c r="I717" s="568"/>
      <c r="J717" s="568"/>
      <c r="K717" s="568"/>
      <c r="L717" s="568"/>
      <c r="M717" s="633"/>
      <c r="N717" s="634"/>
      <c r="O717" s="635"/>
      <c r="P717" s="636"/>
      <c r="Q717" s="627"/>
      <c r="R717" s="558" t="n">
        <f aca="false">SUM(S717,T717,U717,V717)</f>
        <v>0</v>
      </c>
      <c r="S717" s="698"/>
      <c r="T717" s="698"/>
      <c r="U717" s="698"/>
      <c r="V717" s="698"/>
    </row>
    <row r="718" customFormat="false" ht="15.75" hidden="true" customHeight="false" outlineLevel="1" collapsed="false">
      <c r="A718" s="747"/>
      <c r="B718" s="566"/>
      <c r="C718" s="583"/>
      <c r="D718" s="540"/>
      <c r="E718" s="541" t="s">
        <v>1149</v>
      </c>
      <c r="F718" s="541" t="s">
        <v>1064</v>
      </c>
      <c r="G718" s="540"/>
      <c r="H718" s="522" t="s">
        <v>1065</v>
      </c>
      <c r="I718" s="568"/>
      <c r="J718" s="568"/>
      <c r="K718" s="568"/>
      <c r="L718" s="568"/>
      <c r="M718" s="633"/>
      <c r="N718" s="634"/>
      <c r="O718" s="635"/>
      <c r="P718" s="636"/>
      <c r="Q718" s="627"/>
      <c r="R718" s="558" t="n">
        <f aca="false">SUM(S718,T718,U718,V718)</f>
        <v>0</v>
      </c>
      <c r="S718" s="698"/>
      <c r="T718" s="698"/>
      <c r="U718" s="698"/>
      <c r="V718" s="698"/>
    </row>
    <row r="719" customFormat="false" ht="15.75" hidden="true" customHeight="false" outlineLevel="1" collapsed="false">
      <c r="A719" s="747"/>
      <c r="B719" s="566"/>
      <c r="C719" s="583"/>
      <c r="D719" s="540"/>
      <c r="E719" s="541" t="s">
        <v>1149</v>
      </c>
      <c r="F719" s="541" t="s">
        <v>1064</v>
      </c>
      <c r="G719" s="540"/>
      <c r="H719" s="522" t="s">
        <v>1065</v>
      </c>
      <c r="I719" s="568"/>
      <c r="J719" s="568"/>
      <c r="K719" s="568"/>
      <c r="L719" s="568"/>
      <c r="M719" s="633"/>
      <c r="N719" s="634"/>
      <c r="O719" s="635"/>
      <c r="P719" s="636"/>
      <c r="Q719" s="627"/>
      <c r="R719" s="558" t="n">
        <f aca="false">SUM(S719,T719,U719,V719)</f>
        <v>0</v>
      </c>
      <c r="S719" s="698"/>
      <c r="T719" s="698"/>
      <c r="U719" s="698"/>
      <c r="V719" s="698"/>
    </row>
    <row r="720" customFormat="false" ht="15.75" hidden="true" customHeight="false" outlineLevel="1" collapsed="false">
      <c r="A720" s="747"/>
      <c r="B720" s="566"/>
      <c r="C720" s="583"/>
      <c r="D720" s="540"/>
      <c r="E720" s="541" t="s">
        <v>1149</v>
      </c>
      <c r="F720" s="541" t="s">
        <v>1064</v>
      </c>
      <c r="G720" s="540"/>
      <c r="H720" s="522" t="s">
        <v>1065</v>
      </c>
      <c r="I720" s="568"/>
      <c r="J720" s="568"/>
      <c r="K720" s="568"/>
      <c r="L720" s="568"/>
      <c r="M720" s="633"/>
      <c r="N720" s="634"/>
      <c r="O720" s="635"/>
      <c r="P720" s="636"/>
      <c r="Q720" s="627"/>
      <c r="R720" s="558" t="n">
        <f aca="false">SUM(S720,T720,U720,V720)</f>
        <v>0</v>
      </c>
      <c r="S720" s="698"/>
      <c r="T720" s="698"/>
      <c r="U720" s="698"/>
      <c r="V720" s="698"/>
    </row>
    <row r="721" customFormat="false" ht="15.75" hidden="true" customHeight="false" outlineLevel="1" collapsed="false">
      <c r="A721" s="747"/>
      <c r="B721" s="566"/>
      <c r="C721" s="583"/>
      <c r="D721" s="540"/>
      <c r="E721" s="541" t="s">
        <v>1149</v>
      </c>
      <c r="F721" s="541" t="s">
        <v>1064</v>
      </c>
      <c r="G721" s="540"/>
      <c r="H721" s="522" t="s">
        <v>1065</v>
      </c>
      <c r="I721" s="568"/>
      <c r="J721" s="568"/>
      <c r="K721" s="568"/>
      <c r="L721" s="568"/>
      <c r="M721" s="633"/>
      <c r="N721" s="634"/>
      <c r="O721" s="635"/>
      <c r="P721" s="636"/>
      <c r="Q721" s="627"/>
      <c r="R721" s="558" t="n">
        <f aca="false">SUM(S721,T721,U721,V721)</f>
        <v>0</v>
      </c>
      <c r="S721" s="698"/>
      <c r="T721" s="698"/>
      <c r="U721" s="698"/>
      <c r="V721" s="698"/>
    </row>
    <row r="722" customFormat="false" ht="15.75" hidden="true" customHeight="false" outlineLevel="1" collapsed="false">
      <c r="A722" s="747"/>
      <c r="B722" s="566"/>
      <c r="C722" s="583"/>
      <c r="D722" s="540"/>
      <c r="E722" s="541" t="s">
        <v>1149</v>
      </c>
      <c r="F722" s="541" t="s">
        <v>1064</v>
      </c>
      <c r="G722" s="540"/>
      <c r="H722" s="522" t="s">
        <v>1065</v>
      </c>
      <c r="I722" s="568"/>
      <c r="J722" s="568"/>
      <c r="K722" s="568"/>
      <c r="L722" s="568"/>
      <c r="M722" s="633"/>
      <c r="N722" s="634"/>
      <c r="O722" s="635"/>
      <c r="P722" s="636"/>
      <c r="Q722" s="627"/>
      <c r="R722" s="558" t="n">
        <f aca="false">SUM(S722,T722,U722,V722)</f>
        <v>0</v>
      </c>
      <c r="S722" s="698"/>
      <c r="T722" s="698"/>
      <c r="U722" s="698"/>
      <c r="V722" s="698"/>
    </row>
    <row r="723" customFormat="false" ht="15.75" hidden="true" customHeight="false" outlineLevel="1" collapsed="false">
      <c r="A723" s="747"/>
      <c r="B723" s="566"/>
      <c r="C723" s="583"/>
      <c r="D723" s="540"/>
      <c r="E723" s="541" t="s">
        <v>1149</v>
      </c>
      <c r="F723" s="541" t="s">
        <v>1064</v>
      </c>
      <c r="G723" s="540"/>
      <c r="H723" s="522" t="s">
        <v>1065</v>
      </c>
      <c r="I723" s="568"/>
      <c r="J723" s="568"/>
      <c r="K723" s="568"/>
      <c r="L723" s="568"/>
      <c r="M723" s="633"/>
      <c r="N723" s="634"/>
      <c r="O723" s="635"/>
      <c r="P723" s="636"/>
      <c r="Q723" s="627"/>
      <c r="R723" s="558" t="n">
        <f aca="false">SUM(S723,T723,U723,V723)</f>
        <v>0</v>
      </c>
      <c r="S723" s="698"/>
      <c r="T723" s="698"/>
      <c r="U723" s="698"/>
      <c r="V723" s="698"/>
    </row>
    <row r="724" customFormat="false" ht="15.75" hidden="true" customHeight="false" outlineLevel="1" collapsed="false">
      <c r="A724" s="747"/>
      <c r="B724" s="566"/>
      <c r="C724" s="583"/>
      <c r="D724" s="540"/>
      <c r="E724" s="541" t="s">
        <v>1149</v>
      </c>
      <c r="F724" s="541" t="s">
        <v>1064</v>
      </c>
      <c r="G724" s="540"/>
      <c r="H724" s="522" t="s">
        <v>1065</v>
      </c>
      <c r="I724" s="568"/>
      <c r="J724" s="568"/>
      <c r="K724" s="568"/>
      <c r="L724" s="568"/>
      <c r="M724" s="633"/>
      <c r="N724" s="634"/>
      <c r="O724" s="635"/>
      <c r="P724" s="636"/>
      <c r="Q724" s="627"/>
      <c r="R724" s="558" t="n">
        <f aca="false">SUM(S724,T724,U724,V724)</f>
        <v>0</v>
      </c>
      <c r="S724" s="698"/>
      <c r="T724" s="698"/>
      <c r="U724" s="698"/>
      <c r="V724" s="698"/>
    </row>
    <row r="725" customFormat="false" ht="15.75" hidden="true" customHeight="false" outlineLevel="1" collapsed="false">
      <c r="A725" s="747"/>
      <c r="B725" s="566"/>
      <c r="C725" s="583"/>
      <c r="D725" s="540"/>
      <c r="E725" s="541" t="s">
        <v>1149</v>
      </c>
      <c r="F725" s="541" t="s">
        <v>1064</v>
      </c>
      <c r="G725" s="540"/>
      <c r="H725" s="522" t="s">
        <v>1065</v>
      </c>
      <c r="I725" s="568"/>
      <c r="J725" s="568"/>
      <c r="K725" s="568"/>
      <c r="L725" s="568"/>
      <c r="M725" s="633"/>
      <c r="N725" s="634"/>
      <c r="O725" s="635"/>
      <c r="P725" s="636"/>
      <c r="Q725" s="627"/>
      <c r="R725" s="558" t="n">
        <f aca="false">SUM(S725,T725,U725,V725)</f>
        <v>0</v>
      </c>
      <c r="S725" s="698"/>
      <c r="T725" s="698"/>
      <c r="U725" s="698"/>
      <c r="V725" s="698"/>
    </row>
    <row r="726" customFormat="false" ht="15.75" hidden="true" customHeight="false" outlineLevel="1" collapsed="false">
      <c r="A726" s="747"/>
      <c r="B726" s="566"/>
      <c r="C726" s="583"/>
      <c r="D726" s="540"/>
      <c r="E726" s="541" t="s">
        <v>1149</v>
      </c>
      <c r="F726" s="541" t="s">
        <v>1064</v>
      </c>
      <c r="G726" s="540"/>
      <c r="H726" s="522" t="s">
        <v>1065</v>
      </c>
      <c r="I726" s="568"/>
      <c r="J726" s="568"/>
      <c r="K726" s="568"/>
      <c r="L726" s="568"/>
      <c r="M726" s="633"/>
      <c r="N726" s="634"/>
      <c r="O726" s="635"/>
      <c r="P726" s="636"/>
      <c r="Q726" s="627"/>
      <c r="R726" s="558" t="n">
        <f aca="false">SUM(S726,T726,U726,V726)</f>
        <v>0</v>
      </c>
      <c r="S726" s="698"/>
      <c r="T726" s="698"/>
      <c r="U726" s="698"/>
      <c r="V726" s="698"/>
    </row>
    <row r="727" customFormat="false" ht="15.75" hidden="true" customHeight="false" outlineLevel="1" collapsed="false">
      <c r="A727" s="747"/>
      <c r="B727" s="566"/>
      <c r="C727" s="583"/>
      <c r="D727" s="540"/>
      <c r="E727" s="541" t="s">
        <v>1149</v>
      </c>
      <c r="F727" s="541" t="s">
        <v>1064</v>
      </c>
      <c r="G727" s="540"/>
      <c r="H727" s="522" t="s">
        <v>1065</v>
      </c>
      <c r="I727" s="568"/>
      <c r="J727" s="568"/>
      <c r="K727" s="568"/>
      <c r="L727" s="568"/>
      <c r="M727" s="633"/>
      <c r="N727" s="634"/>
      <c r="O727" s="635"/>
      <c r="P727" s="636"/>
      <c r="Q727" s="627"/>
      <c r="R727" s="558" t="n">
        <f aca="false">SUM(S727,T727,U727,V727)</f>
        <v>0</v>
      </c>
      <c r="S727" s="698"/>
      <c r="T727" s="698"/>
      <c r="U727" s="698"/>
      <c r="V727" s="698"/>
    </row>
    <row r="728" customFormat="false" ht="15.75" hidden="true" customHeight="false" outlineLevel="1" collapsed="false">
      <c r="A728" s="747"/>
      <c r="B728" s="566"/>
      <c r="C728" s="583"/>
      <c r="D728" s="540"/>
      <c r="E728" s="541" t="s">
        <v>1149</v>
      </c>
      <c r="F728" s="541" t="s">
        <v>1064</v>
      </c>
      <c r="G728" s="540"/>
      <c r="H728" s="522" t="s">
        <v>1065</v>
      </c>
      <c r="I728" s="568"/>
      <c r="J728" s="568"/>
      <c r="K728" s="568"/>
      <c r="L728" s="568"/>
      <c r="M728" s="633"/>
      <c r="N728" s="634"/>
      <c r="O728" s="635"/>
      <c r="P728" s="636"/>
      <c r="Q728" s="627"/>
      <c r="R728" s="558" t="n">
        <f aca="false">SUM(S728,T728,U728,V728)</f>
        <v>0</v>
      </c>
      <c r="S728" s="698"/>
      <c r="T728" s="698"/>
      <c r="U728" s="698"/>
      <c r="V728" s="698"/>
    </row>
    <row r="729" customFormat="false" ht="15.75" hidden="true" customHeight="false" outlineLevel="1" collapsed="false">
      <c r="A729" s="747"/>
      <c r="B729" s="566"/>
      <c r="C729" s="583"/>
      <c r="D729" s="540"/>
      <c r="E729" s="541" t="s">
        <v>1149</v>
      </c>
      <c r="F729" s="541" t="s">
        <v>1064</v>
      </c>
      <c r="G729" s="540"/>
      <c r="H729" s="522" t="s">
        <v>1065</v>
      </c>
      <c r="I729" s="568"/>
      <c r="J729" s="568"/>
      <c r="K729" s="568"/>
      <c r="L729" s="568"/>
      <c r="M729" s="633"/>
      <c r="N729" s="634"/>
      <c r="O729" s="635"/>
      <c r="P729" s="636"/>
      <c r="Q729" s="627"/>
      <c r="R729" s="558" t="n">
        <f aca="false">SUM(S729,T729,U729,V729)</f>
        <v>0</v>
      </c>
      <c r="S729" s="698"/>
      <c r="T729" s="698"/>
      <c r="U729" s="698"/>
      <c r="V729" s="698"/>
    </row>
    <row r="730" customFormat="false" ht="15.75" hidden="true" customHeight="false" outlineLevel="1" collapsed="false">
      <c r="A730" s="747"/>
      <c r="B730" s="566"/>
      <c r="C730" s="583"/>
      <c r="D730" s="540"/>
      <c r="E730" s="541" t="s">
        <v>1149</v>
      </c>
      <c r="F730" s="541" t="s">
        <v>1064</v>
      </c>
      <c r="G730" s="540"/>
      <c r="H730" s="522" t="s">
        <v>1065</v>
      </c>
      <c r="I730" s="568"/>
      <c r="J730" s="568"/>
      <c r="K730" s="568"/>
      <c r="L730" s="568"/>
      <c r="M730" s="633"/>
      <c r="N730" s="634"/>
      <c r="O730" s="635"/>
      <c r="P730" s="636"/>
      <c r="Q730" s="627"/>
      <c r="R730" s="558" t="n">
        <f aca="false">SUM(S730,T730,U730,V730)</f>
        <v>0</v>
      </c>
      <c r="S730" s="698"/>
      <c r="T730" s="698"/>
      <c r="U730" s="698"/>
      <c r="V730" s="698"/>
    </row>
    <row r="731" customFormat="false" ht="15.75" hidden="true" customHeight="false" outlineLevel="1" collapsed="false">
      <c r="A731" s="747"/>
      <c r="B731" s="566"/>
      <c r="C731" s="583"/>
      <c r="D731" s="540"/>
      <c r="E731" s="541" t="s">
        <v>1365</v>
      </c>
      <c r="F731" s="541" t="s">
        <v>1064</v>
      </c>
      <c r="G731" s="540"/>
      <c r="H731" s="522" t="s">
        <v>1065</v>
      </c>
      <c r="I731" s="568"/>
      <c r="J731" s="568"/>
      <c r="K731" s="568"/>
      <c r="L731" s="568"/>
      <c r="M731" s="633"/>
      <c r="N731" s="634"/>
      <c r="O731" s="635"/>
      <c r="P731" s="636"/>
      <c r="Q731" s="627"/>
      <c r="R731" s="558" t="n">
        <f aca="false">SUM(S731,T731,U731,V731)</f>
        <v>0</v>
      </c>
      <c r="S731" s="698"/>
      <c r="T731" s="698"/>
      <c r="U731" s="698"/>
      <c r="V731" s="698"/>
    </row>
    <row r="732" customFormat="false" ht="15.75" hidden="true" customHeight="false" outlineLevel="1" collapsed="false">
      <c r="A732" s="747"/>
      <c r="B732" s="566"/>
      <c r="C732" s="583"/>
      <c r="D732" s="540"/>
      <c r="E732" s="541" t="s">
        <v>1149</v>
      </c>
      <c r="F732" s="541" t="s">
        <v>1064</v>
      </c>
      <c r="G732" s="540"/>
      <c r="H732" s="522" t="s">
        <v>1065</v>
      </c>
      <c r="I732" s="568"/>
      <c r="J732" s="568"/>
      <c r="K732" s="568"/>
      <c r="L732" s="568"/>
      <c r="M732" s="633"/>
      <c r="N732" s="634"/>
      <c r="O732" s="635"/>
      <c r="P732" s="636"/>
      <c r="Q732" s="627"/>
      <c r="R732" s="558" t="n">
        <f aca="false">SUM(S732,T732,U732,V732)</f>
        <v>0</v>
      </c>
      <c r="S732" s="698"/>
      <c r="T732" s="698"/>
      <c r="U732" s="698"/>
      <c r="V732" s="698"/>
    </row>
    <row r="733" customFormat="false" ht="15.75" hidden="true" customHeight="false" outlineLevel="1" collapsed="false">
      <c r="A733" s="747"/>
      <c r="B733" s="566"/>
      <c r="C733" s="583"/>
      <c r="D733" s="540"/>
      <c r="E733" s="541" t="s">
        <v>1365</v>
      </c>
      <c r="F733" s="541" t="s">
        <v>1064</v>
      </c>
      <c r="G733" s="540"/>
      <c r="H733" s="522" t="s">
        <v>1065</v>
      </c>
      <c r="I733" s="568"/>
      <c r="J733" s="568"/>
      <c r="K733" s="568"/>
      <c r="L733" s="568"/>
      <c r="M733" s="633"/>
      <c r="N733" s="634"/>
      <c r="O733" s="635"/>
      <c r="P733" s="636"/>
      <c r="Q733" s="627"/>
      <c r="R733" s="558" t="n">
        <f aca="false">SUM(S733,T733,U733,V733)</f>
        <v>0</v>
      </c>
      <c r="S733" s="698"/>
      <c r="T733" s="698"/>
      <c r="U733" s="698"/>
      <c r="V733" s="698"/>
    </row>
    <row r="734" customFormat="false" ht="15.75" hidden="true" customHeight="false" outlineLevel="1" collapsed="false">
      <c r="A734" s="747"/>
      <c r="B734" s="566"/>
      <c r="C734" s="583"/>
      <c r="D734" s="540"/>
      <c r="E734" s="541" t="s">
        <v>1149</v>
      </c>
      <c r="F734" s="541" t="s">
        <v>1064</v>
      </c>
      <c r="G734" s="540"/>
      <c r="H734" s="522" t="s">
        <v>1065</v>
      </c>
      <c r="I734" s="568"/>
      <c r="J734" s="568"/>
      <c r="K734" s="568"/>
      <c r="L734" s="568"/>
      <c r="M734" s="633"/>
      <c r="N734" s="634"/>
      <c r="O734" s="635"/>
      <c r="P734" s="636"/>
      <c r="Q734" s="627"/>
      <c r="R734" s="558" t="n">
        <f aca="false">SUM(S734,T734,U734,V734)</f>
        <v>0</v>
      </c>
      <c r="S734" s="698"/>
      <c r="T734" s="698"/>
      <c r="U734" s="698"/>
      <c r="V734" s="698"/>
    </row>
    <row r="735" customFormat="false" ht="15.75" hidden="true" customHeight="false" outlineLevel="1" collapsed="false">
      <c r="A735" s="747"/>
      <c r="B735" s="566"/>
      <c r="C735" s="583"/>
      <c r="D735" s="540"/>
      <c r="E735" s="541" t="s">
        <v>1149</v>
      </c>
      <c r="F735" s="541" t="s">
        <v>1064</v>
      </c>
      <c r="G735" s="540"/>
      <c r="H735" s="522" t="s">
        <v>1065</v>
      </c>
      <c r="I735" s="568"/>
      <c r="J735" s="568"/>
      <c r="K735" s="568"/>
      <c r="L735" s="568"/>
      <c r="M735" s="633"/>
      <c r="N735" s="634"/>
      <c r="O735" s="635"/>
      <c r="P735" s="636"/>
      <c r="Q735" s="627"/>
      <c r="R735" s="558" t="n">
        <f aca="false">SUM(S735,T735,U735,V735)</f>
        <v>0</v>
      </c>
      <c r="S735" s="698"/>
      <c r="T735" s="698"/>
      <c r="U735" s="698"/>
      <c r="V735" s="698"/>
    </row>
    <row r="736" customFormat="false" ht="15.75" hidden="true" customHeight="false" outlineLevel="1" collapsed="false">
      <c r="A736" s="747"/>
      <c r="B736" s="566"/>
      <c r="C736" s="583"/>
      <c r="D736" s="540"/>
      <c r="E736" s="541" t="s">
        <v>1149</v>
      </c>
      <c r="F736" s="541" t="s">
        <v>1064</v>
      </c>
      <c r="G736" s="540"/>
      <c r="H736" s="522" t="s">
        <v>1065</v>
      </c>
      <c r="I736" s="568"/>
      <c r="J736" s="568"/>
      <c r="K736" s="568"/>
      <c r="L736" s="568"/>
      <c r="M736" s="633"/>
      <c r="N736" s="634"/>
      <c r="O736" s="635"/>
      <c r="P736" s="636"/>
      <c r="Q736" s="627"/>
      <c r="R736" s="558" t="n">
        <f aca="false">SUM(S736,T736,U736,V736)</f>
        <v>0</v>
      </c>
      <c r="S736" s="698"/>
      <c r="T736" s="698"/>
      <c r="U736" s="698"/>
      <c r="V736" s="698"/>
    </row>
    <row r="737" customFormat="false" ht="15.75" hidden="true" customHeight="false" outlineLevel="1" collapsed="false">
      <c r="A737" s="747"/>
      <c r="B737" s="566"/>
      <c r="C737" s="583"/>
      <c r="D737" s="540"/>
      <c r="E737" s="541" t="s">
        <v>1149</v>
      </c>
      <c r="F737" s="541" t="s">
        <v>1064</v>
      </c>
      <c r="G737" s="540"/>
      <c r="H737" s="522" t="s">
        <v>1065</v>
      </c>
      <c r="I737" s="568"/>
      <c r="J737" s="568"/>
      <c r="K737" s="568"/>
      <c r="L737" s="568"/>
      <c r="M737" s="633"/>
      <c r="N737" s="634"/>
      <c r="O737" s="635"/>
      <c r="P737" s="636"/>
      <c r="Q737" s="627"/>
      <c r="R737" s="558" t="n">
        <f aca="false">SUM(S737,T737,U737,V737)</f>
        <v>0</v>
      </c>
      <c r="S737" s="698"/>
      <c r="T737" s="698"/>
      <c r="U737" s="698"/>
      <c r="V737" s="698"/>
    </row>
    <row r="738" customFormat="false" ht="15.75" hidden="true" customHeight="false" outlineLevel="1" collapsed="false">
      <c r="A738" s="747"/>
      <c r="B738" s="566"/>
      <c r="C738" s="583"/>
      <c r="D738" s="540"/>
      <c r="E738" s="541" t="s">
        <v>1149</v>
      </c>
      <c r="F738" s="541" t="s">
        <v>1064</v>
      </c>
      <c r="G738" s="540"/>
      <c r="H738" s="522" t="s">
        <v>1065</v>
      </c>
      <c r="I738" s="568"/>
      <c r="J738" s="568"/>
      <c r="K738" s="568"/>
      <c r="L738" s="568"/>
      <c r="M738" s="633"/>
      <c r="N738" s="634"/>
      <c r="O738" s="635"/>
      <c r="P738" s="636"/>
      <c r="Q738" s="627"/>
      <c r="R738" s="558" t="n">
        <f aca="false">SUM(S738,T738,U738,V738)</f>
        <v>0</v>
      </c>
      <c r="S738" s="698"/>
      <c r="T738" s="698"/>
      <c r="U738" s="698"/>
      <c r="V738" s="698"/>
    </row>
    <row r="739" customFormat="false" ht="15.75" hidden="true" customHeight="false" outlineLevel="1" collapsed="false">
      <c r="A739" s="747"/>
      <c r="B739" s="566"/>
      <c r="C739" s="583"/>
      <c r="D739" s="540"/>
      <c r="E739" s="541" t="s">
        <v>1149</v>
      </c>
      <c r="F739" s="541" t="s">
        <v>1064</v>
      </c>
      <c r="G739" s="540"/>
      <c r="H739" s="522" t="s">
        <v>1065</v>
      </c>
      <c r="I739" s="568"/>
      <c r="J739" s="568"/>
      <c r="K739" s="568"/>
      <c r="L739" s="568"/>
      <c r="M739" s="633"/>
      <c r="N739" s="634"/>
      <c r="O739" s="635"/>
      <c r="P739" s="636"/>
      <c r="Q739" s="627"/>
      <c r="R739" s="558" t="n">
        <f aca="false">SUM(S739,T739,U739,V739)</f>
        <v>0</v>
      </c>
      <c r="S739" s="698"/>
      <c r="T739" s="698"/>
      <c r="U739" s="698"/>
      <c r="V739" s="698"/>
    </row>
    <row r="740" customFormat="false" ht="15.75" hidden="true" customHeight="false" outlineLevel="1" collapsed="false">
      <c r="A740" s="747"/>
      <c r="B740" s="566"/>
      <c r="C740" s="583"/>
      <c r="D740" s="540"/>
      <c r="E740" s="541" t="s">
        <v>1149</v>
      </c>
      <c r="F740" s="541" t="s">
        <v>1064</v>
      </c>
      <c r="G740" s="540"/>
      <c r="H740" s="522" t="s">
        <v>1065</v>
      </c>
      <c r="I740" s="568"/>
      <c r="J740" s="568"/>
      <c r="K740" s="568"/>
      <c r="L740" s="568"/>
      <c r="M740" s="633"/>
      <c r="N740" s="634"/>
      <c r="O740" s="635"/>
      <c r="P740" s="636"/>
      <c r="Q740" s="627"/>
      <c r="R740" s="558" t="n">
        <f aca="false">SUM(S740,T740,U740,V740)</f>
        <v>0</v>
      </c>
      <c r="S740" s="698"/>
      <c r="T740" s="698"/>
      <c r="U740" s="698"/>
      <c r="V740" s="698"/>
    </row>
    <row r="741" customFormat="false" ht="15.75" hidden="true" customHeight="false" outlineLevel="1" collapsed="false">
      <c r="A741" s="747"/>
      <c r="B741" s="566"/>
      <c r="C741" s="583"/>
      <c r="D741" s="540"/>
      <c r="E741" s="541" t="s">
        <v>1149</v>
      </c>
      <c r="F741" s="541" t="s">
        <v>1064</v>
      </c>
      <c r="G741" s="540"/>
      <c r="H741" s="522" t="s">
        <v>1065</v>
      </c>
      <c r="I741" s="568"/>
      <c r="J741" s="568"/>
      <c r="K741" s="568"/>
      <c r="L741" s="568"/>
      <c r="M741" s="633"/>
      <c r="N741" s="634"/>
      <c r="O741" s="635"/>
      <c r="P741" s="636"/>
      <c r="Q741" s="627"/>
      <c r="R741" s="558" t="n">
        <f aca="false">SUM(S741,T741,U741,V741)</f>
        <v>0</v>
      </c>
      <c r="S741" s="698"/>
      <c r="T741" s="698"/>
      <c r="U741" s="698"/>
      <c r="V741" s="698"/>
    </row>
    <row r="742" customFormat="false" ht="15.75" hidden="true" customHeight="false" outlineLevel="1" collapsed="false">
      <c r="A742" s="747"/>
      <c r="B742" s="566"/>
      <c r="C742" s="583"/>
      <c r="D742" s="540"/>
      <c r="E742" s="541" t="s">
        <v>1149</v>
      </c>
      <c r="F742" s="541" t="s">
        <v>1064</v>
      </c>
      <c r="G742" s="540"/>
      <c r="H742" s="522" t="s">
        <v>1065</v>
      </c>
      <c r="I742" s="568"/>
      <c r="J742" s="568"/>
      <c r="K742" s="568"/>
      <c r="L742" s="568"/>
      <c r="M742" s="633"/>
      <c r="N742" s="634"/>
      <c r="O742" s="635"/>
      <c r="P742" s="636"/>
      <c r="Q742" s="627"/>
      <c r="R742" s="558" t="n">
        <f aca="false">SUM(S742,T742,U742,V742)</f>
        <v>0</v>
      </c>
      <c r="S742" s="698"/>
      <c r="T742" s="698"/>
      <c r="U742" s="698"/>
      <c r="V742" s="698"/>
    </row>
    <row r="743" customFormat="false" ht="15.75" hidden="true" customHeight="false" outlineLevel="1" collapsed="false">
      <c r="A743" s="747"/>
      <c r="B743" s="566"/>
      <c r="C743" s="583"/>
      <c r="D743" s="540"/>
      <c r="E743" s="541" t="s">
        <v>1366</v>
      </c>
      <c r="F743" s="541" t="s">
        <v>1064</v>
      </c>
      <c r="G743" s="540"/>
      <c r="H743" s="522" t="s">
        <v>1065</v>
      </c>
      <c r="I743" s="568"/>
      <c r="J743" s="568"/>
      <c r="K743" s="568"/>
      <c r="L743" s="568"/>
      <c r="M743" s="633"/>
      <c r="N743" s="634"/>
      <c r="O743" s="635"/>
      <c r="P743" s="636"/>
      <c r="Q743" s="627"/>
      <c r="R743" s="558" t="n">
        <f aca="false">SUM(S743,T743,U743,V743)</f>
        <v>0</v>
      </c>
      <c r="S743" s="698"/>
      <c r="T743" s="698"/>
      <c r="U743" s="698"/>
      <c r="V743" s="698"/>
    </row>
    <row r="744" customFormat="false" ht="15.75" hidden="true" customHeight="false" outlineLevel="1" collapsed="false">
      <c r="A744" s="747"/>
      <c r="B744" s="566"/>
      <c r="C744" s="583"/>
      <c r="D744" s="540"/>
      <c r="E744" s="541" t="s">
        <v>1149</v>
      </c>
      <c r="F744" s="541" t="s">
        <v>1064</v>
      </c>
      <c r="G744" s="540"/>
      <c r="H744" s="522" t="s">
        <v>1065</v>
      </c>
      <c r="I744" s="568"/>
      <c r="J744" s="568"/>
      <c r="K744" s="568"/>
      <c r="L744" s="568"/>
      <c r="M744" s="633"/>
      <c r="N744" s="634"/>
      <c r="O744" s="635"/>
      <c r="P744" s="636"/>
      <c r="Q744" s="627"/>
      <c r="R744" s="558" t="n">
        <f aca="false">SUM(S744,T744,U744,V744)</f>
        <v>0</v>
      </c>
      <c r="S744" s="698"/>
      <c r="T744" s="698"/>
      <c r="U744" s="698"/>
      <c r="V744" s="698"/>
    </row>
    <row r="745" customFormat="false" ht="15.75" hidden="true" customHeight="false" outlineLevel="1" collapsed="false">
      <c r="A745" s="747"/>
      <c r="B745" s="566"/>
      <c r="C745" s="583"/>
      <c r="D745" s="540"/>
      <c r="E745" s="541" t="s">
        <v>1149</v>
      </c>
      <c r="F745" s="541" t="s">
        <v>1064</v>
      </c>
      <c r="G745" s="540"/>
      <c r="H745" s="522" t="s">
        <v>1065</v>
      </c>
      <c r="I745" s="568"/>
      <c r="J745" s="568"/>
      <c r="K745" s="568"/>
      <c r="L745" s="568"/>
      <c r="M745" s="633"/>
      <c r="N745" s="634"/>
      <c r="O745" s="635"/>
      <c r="P745" s="636"/>
      <c r="Q745" s="627"/>
      <c r="R745" s="558" t="n">
        <f aca="false">SUM(S745,T745,U745,V745)</f>
        <v>0</v>
      </c>
      <c r="S745" s="698"/>
      <c r="T745" s="698"/>
      <c r="U745" s="698"/>
      <c r="V745" s="698"/>
    </row>
    <row r="746" customFormat="false" ht="15.75" hidden="true" customHeight="false" outlineLevel="1" collapsed="false">
      <c r="A746" s="747"/>
      <c r="B746" s="566"/>
      <c r="C746" s="583"/>
      <c r="D746" s="540"/>
      <c r="E746" s="541" t="s">
        <v>1149</v>
      </c>
      <c r="F746" s="541" t="s">
        <v>1064</v>
      </c>
      <c r="G746" s="540"/>
      <c r="H746" s="522" t="s">
        <v>1065</v>
      </c>
      <c r="I746" s="568"/>
      <c r="J746" s="568"/>
      <c r="K746" s="568"/>
      <c r="L746" s="568"/>
      <c r="M746" s="633"/>
      <c r="N746" s="634"/>
      <c r="O746" s="635"/>
      <c r="P746" s="636"/>
      <c r="Q746" s="627"/>
      <c r="R746" s="558" t="n">
        <f aca="false">SUM(S746,T746,U746,V746)</f>
        <v>0</v>
      </c>
      <c r="S746" s="698"/>
      <c r="T746" s="698"/>
      <c r="U746" s="698"/>
      <c r="V746" s="698"/>
    </row>
    <row r="747" customFormat="false" ht="15.75" hidden="true" customHeight="false" outlineLevel="1" collapsed="false">
      <c r="A747" s="747"/>
      <c r="B747" s="566"/>
      <c r="C747" s="583"/>
      <c r="D747" s="540"/>
      <c r="E747" s="541" t="s">
        <v>1149</v>
      </c>
      <c r="F747" s="541" t="s">
        <v>1064</v>
      </c>
      <c r="G747" s="540"/>
      <c r="H747" s="522" t="s">
        <v>1065</v>
      </c>
      <c r="I747" s="568"/>
      <c r="J747" s="568"/>
      <c r="K747" s="568"/>
      <c r="L747" s="568"/>
      <c r="M747" s="633"/>
      <c r="N747" s="634"/>
      <c r="O747" s="635"/>
      <c r="P747" s="636"/>
      <c r="Q747" s="627"/>
      <c r="R747" s="558" t="n">
        <f aca="false">SUM(S747,T747,U747,V747)</f>
        <v>0</v>
      </c>
      <c r="S747" s="698"/>
      <c r="T747" s="698"/>
      <c r="U747" s="698"/>
      <c r="V747" s="698"/>
    </row>
    <row r="748" customFormat="false" ht="15.75" hidden="true" customHeight="false" outlineLevel="1" collapsed="false">
      <c r="A748" s="747"/>
      <c r="B748" s="566"/>
      <c r="C748" s="583"/>
      <c r="D748" s="540"/>
      <c r="E748" s="541" t="s">
        <v>1149</v>
      </c>
      <c r="F748" s="541" t="s">
        <v>1064</v>
      </c>
      <c r="G748" s="540"/>
      <c r="H748" s="522" t="s">
        <v>1065</v>
      </c>
      <c r="I748" s="568"/>
      <c r="J748" s="568"/>
      <c r="K748" s="568"/>
      <c r="L748" s="568"/>
      <c r="M748" s="633"/>
      <c r="N748" s="634"/>
      <c r="O748" s="635"/>
      <c r="P748" s="636"/>
      <c r="Q748" s="627"/>
      <c r="R748" s="558" t="n">
        <f aca="false">SUM(S748,T748,U748,V748)</f>
        <v>0</v>
      </c>
      <c r="S748" s="698"/>
      <c r="T748" s="698"/>
      <c r="U748" s="698"/>
      <c r="V748" s="698"/>
    </row>
    <row r="749" customFormat="false" ht="15.75" hidden="true" customHeight="false" outlineLevel="1" collapsed="false">
      <c r="A749" s="747"/>
      <c r="B749" s="566"/>
      <c r="C749" s="583"/>
      <c r="D749" s="540"/>
      <c r="E749" s="541" t="s">
        <v>1149</v>
      </c>
      <c r="F749" s="541" t="s">
        <v>1064</v>
      </c>
      <c r="G749" s="540"/>
      <c r="H749" s="522" t="s">
        <v>1065</v>
      </c>
      <c r="I749" s="568"/>
      <c r="J749" s="568"/>
      <c r="K749" s="568"/>
      <c r="L749" s="568"/>
      <c r="M749" s="633"/>
      <c r="N749" s="634"/>
      <c r="O749" s="635"/>
      <c r="P749" s="636"/>
      <c r="Q749" s="627"/>
      <c r="R749" s="558" t="n">
        <f aca="false">SUM(S749,T749,U749,V749)</f>
        <v>0</v>
      </c>
      <c r="S749" s="698"/>
      <c r="T749" s="698"/>
      <c r="U749" s="698"/>
      <c r="V749" s="698"/>
    </row>
    <row r="750" customFormat="false" ht="15.75" hidden="true" customHeight="false" outlineLevel="1" collapsed="false">
      <c r="A750" s="747"/>
      <c r="B750" s="566"/>
      <c r="C750" s="583"/>
      <c r="D750" s="540"/>
      <c r="E750" s="541" t="s">
        <v>1149</v>
      </c>
      <c r="F750" s="541" t="s">
        <v>1064</v>
      </c>
      <c r="G750" s="540"/>
      <c r="H750" s="522" t="s">
        <v>1065</v>
      </c>
      <c r="I750" s="568"/>
      <c r="J750" s="568"/>
      <c r="K750" s="568"/>
      <c r="L750" s="568"/>
      <c r="M750" s="633"/>
      <c r="N750" s="634"/>
      <c r="O750" s="635"/>
      <c r="P750" s="636"/>
      <c r="Q750" s="627"/>
      <c r="R750" s="558" t="n">
        <f aca="false">SUM(S750,T750,U750,V750)</f>
        <v>0</v>
      </c>
      <c r="S750" s="698"/>
      <c r="T750" s="698"/>
      <c r="U750" s="698"/>
      <c r="V750" s="698"/>
    </row>
    <row r="751" customFormat="false" ht="15.75" hidden="true" customHeight="false" outlineLevel="1" collapsed="false">
      <c r="A751" s="747"/>
      <c r="B751" s="566"/>
      <c r="C751" s="583"/>
      <c r="D751" s="540"/>
      <c r="E751" s="541" t="s">
        <v>1149</v>
      </c>
      <c r="F751" s="541" t="s">
        <v>1064</v>
      </c>
      <c r="G751" s="540"/>
      <c r="H751" s="522" t="s">
        <v>1065</v>
      </c>
      <c r="I751" s="568"/>
      <c r="J751" s="568"/>
      <c r="K751" s="568"/>
      <c r="L751" s="568"/>
      <c r="M751" s="633"/>
      <c r="N751" s="634"/>
      <c r="O751" s="635"/>
      <c r="P751" s="636"/>
      <c r="Q751" s="627"/>
      <c r="R751" s="558" t="n">
        <f aca="false">SUM(S751,T751,U751,V751)</f>
        <v>0</v>
      </c>
      <c r="S751" s="698"/>
      <c r="T751" s="698"/>
      <c r="U751" s="698"/>
      <c r="V751" s="698"/>
    </row>
    <row r="752" customFormat="false" ht="15.75" hidden="true" customHeight="false" outlineLevel="1" collapsed="false">
      <c r="A752" s="747"/>
      <c r="B752" s="566"/>
      <c r="C752" s="583"/>
      <c r="D752" s="540"/>
      <c r="E752" s="541" t="s">
        <v>1149</v>
      </c>
      <c r="F752" s="541" t="s">
        <v>1064</v>
      </c>
      <c r="G752" s="540"/>
      <c r="H752" s="522" t="s">
        <v>1065</v>
      </c>
      <c r="I752" s="568"/>
      <c r="J752" s="568"/>
      <c r="K752" s="568"/>
      <c r="L752" s="568"/>
      <c r="M752" s="633"/>
      <c r="N752" s="634"/>
      <c r="O752" s="635"/>
      <c r="P752" s="636"/>
      <c r="Q752" s="627"/>
      <c r="R752" s="558" t="n">
        <f aca="false">SUM(S752,T752,U752,V752)</f>
        <v>0</v>
      </c>
      <c r="S752" s="698"/>
      <c r="T752" s="698"/>
      <c r="U752" s="698"/>
      <c r="V752" s="698"/>
    </row>
    <row r="753" customFormat="false" ht="15.75" hidden="true" customHeight="false" outlineLevel="1" collapsed="false">
      <c r="A753" s="747"/>
      <c r="B753" s="566"/>
      <c r="C753" s="583"/>
      <c r="D753" s="540"/>
      <c r="E753" s="541" t="s">
        <v>1149</v>
      </c>
      <c r="F753" s="541" t="s">
        <v>1064</v>
      </c>
      <c r="G753" s="540"/>
      <c r="H753" s="522" t="s">
        <v>1065</v>
      </c>
      <c r="I753" s="568"/>
      <c r="J753" s="568"/>
      <c r="K753" s="568"/>
      <c r="L753" s="568"/>
      <c r="M753" s="633"/>
      <c r="N753" s="634"/>
      <c r="O753" s="635"/>
      <c r="P753" s="636"/>
      <c r="Q753" s="627"/>
      <c r="R753" s="558" t="n">
        <f aca="false">SUM(S753,T753,U753,V753)</f>
        <v>0</v>
      </c>
      <c r="S753" s="698"/>
      <c r="T753" s="698"/>
      <c r="U753" s="698"/>
      <c r="V753" s="698"/>
    </row>
    <row r="754" customFormat="false" ht="15.75" hidden="true" customHeight="false" outlineLevel="1" collapsed="false">
      <c r="A754" s="747"/>
      <c r="B754" s="566"/>
      <c r="C754" s="583"/>
      <c r="D754" s="540"/>
      <c r="E754" s="541" t="s">
        <v>1149</v>
      </c>
      <c r="F754" s="541" t="s">
        <v>1064</v>
      </c>
      <c r="G754" s="540"/>
      <c r="H754" s="522" t="s">
        <v>1065</v>
      </c>
      <c r="I754" s="568"/>
      <c r="J754" s="568"/>
      <c r="K754" s="568"/>
      <c r="L754" s="568"/>
      <c r="M754" s="633"/>
      <c r="N754" s="634"/>
      <c r="O754" s="635"/>
      <c r="P754" s="636"/>
      <c r="Q754" s="627"/>
      <c r="R754" s="558" t="n">
        <f aca="false">SUM(S754,T754,U754,V754)</f>
        <v>0</v>
      </c>
      <c r="S754" s="698"/>
      <c r="T754" s="698"/>
      <c r="U754" s="698"/>
      <c r="V754" s="698"/>
    </row>
    <row r="755" customFormat="false" ht="15.75" hidden="true" customHeight="false" outlineLevel="1" collapsed="false">
      <c r="A755" s="747"/>
      <c r="B755" s="566"/>
      <c r="C755" s="583"/>
      <c r="D755" s="540"/>
      <c r="E755" s="541" t="s">
        <v>1149</v>
      </c>
      <c r="F755" s="541" t="s">
        <v>1064</v>
      </c>
      <c r="G755" s="540"/>
      <c r="H755" s="522" t="s">
        <v>1065</v>
      </c>
      <c r="I755" s="568"/>
      <c r="J755" s="568"/>
      <c r="K755" s="568"/>
      <c r="L755" s="568"/>
      <c r="M755" s="633"/>
      <c r="N755" s="634"/>
      <c r="O755" s="635"/>
      <c r="P755" s="636"/>
      <c r="Q755" s="627"/>
      <c r="R755" s="558" t="n">
        <f aca="false">SUM(S755,T755,U755,V755)</f>
        <v>0</v>
      </c>
      <c r="S755" s="698"/>
      <c r="T755" s="698"/>
      <c r="U755" s="698"/>
      <c r="V755" s="698"/>
    </row>
    <row r="756" customFormat="false" ht="15.75" hidden="true" customHeight="false" outlineLevel="1" collapsed="false">
      <c r="A756" s="747"/>
      <c r="B756" s="566"/>
      <c r="C756" s="583"/>
      <c r="D756" s="540"/>
      <c r="E756" s="541" t="s">
        <v>1149</v>
      </c>
      <c r="F756" s="541" t="s">
        <v>1064</v>
      </c>
      <c r="G756" s="540"/>
      <c r="H756" s="522" t="s">
        <v>1065</v>
      </c>
      <c r="I756" s="568"/>
      <c r="J756" s="568"/>
      <c r="K756" s="568"/>
      <c r="L756" s="568"/>
      <c r="M756" s="633"/>
      <c r="N756" s="634"/>
      <c r="O756" s="635"/>
      <c r="P756" s="636"/>
      <c r="Q756" s="627"/>
      <c r="R756" s="558" t="n">
        <f aca="false">SUM(S756,T756,U756,V756)</f>
        <v>0</v>
      </c>
      <c r="S756" s="698"/>
      <c r="T756" s="698"/>
      <c r="U756" s="698"/>
      <c r="V756" s="698"/>
    </row>
    <row r="757" customFormat="false" ht="15.75" hidden="true" customHeight="false" outlineLevel="1" collapsed="false">
      <c r="A757" s="747"/>
      <c r="B757" s="566"/>
      <c r="C757" s="583"/>
      <c r="D757" s="540"/>
      <c r="E757" s="541" t="s">
        <v>1149</v>
      </c>
      <c r="F757" s="541" t="s">
        <v>1064</v>
      </c>
      <c r="G757" s="540"/>
      <c r="H757" s="522" t="s">
        <v>1065</v>
      </c>
      <c r="I757" s="568"/>
      <c r="J757" s="568"/>
      <c r="K757" s="568"/>
      <c r="L757" s="568"/>
      <c r="M757" s="633"/>
      <c r="N757" s="634"/>
      <c r="O757" s="635"/>
      <c r="P757" s="636"/>
      <c r="Q757" s="627"/>
      <c r="R757" s="558" t="n">
        <f aca="false">SUM(S757,T757,U757,V757)</f>
        <v>0</v>
      </c>
      <c r="S757" s="698"/>
      <c r="T757" s="698"/>
      <c r="U757" s="698"/>
      <c r="V757" s="698"/>
    </row>
    <row r="758" customFormat="false" ht="15.75" hidden="true" customHeight="false" outlineLevel="1" collapsed="false">
      <c r="A758" s="747"/>
      <c r="B758" s="566"/>
      <c r="C758" s="583"/>
      <c r="D758" s="540"/>
      <c r="E758" s="541" t="s">
        <v>1149</v>
      </c>
      <c r="F758" s="541" t="s">
        <v>1064</v>
      </c>
      <c r="G758" s="540"/>
      <c r="H758" s="522" t="s">
        <v>1065</v>
      </c>
      <c r="I758" s="568"/>
      <c r="J758" s="568"/>
      <c r="K758" s="568"/>
      <c r="L758" s="568"/>
      <c r="M758" s="633"/>
      <c r="N758" s="634"/>
      <c r="O758" s="635"/>
      <c r="P758" s="636"/>
      <c r="Q758" s="627"/>
      <c r="R758" s="558" t="n">
        <f aca="false">SUM(S758,T758,U758,V758)</f>
        <v>0</v>
      </c>
      <c r="S758" s="698"/>
      <c r="T758" s="698"/>
      <c r="U758" s="698"/>
      <c r="V758" s="698"/>
    </row>
    <row r="759" customFormat="false" ht="15.75" hidden="true" customHeight="false" outlineLevel="1" collapsed="false">
      <c r="A759" s="747"/>
      <c r="B759" s="566"/>
      <c r="C759" s="583"/>
      <c r="D759" s="540"/>
      <c r="E759" s="541" t="s">
        <v>1149</v>
      </c>
      <c r="F759" s="541" t="s">
        <v>1064</v>
      </c>
      <c r="G759" s="540"/>
      <c r="H759" s="522" t="s">
        <v>1065</v>
      </c>
      <c r="I759" s="568"/>
      <c r="J759" s="568"/>
      <c r="K759" s="568"/>
      <c r="L759" s="568"/>
      <c r="M759" s="633"/>
      <c r="N759" s="634"/>
      <c r="O759" s="635"/>
      <c r="P759" s="636"/>
      <c r="Q759" s="627"/>
      <c r="R759" s="558" t="n">
        <f aca="false">SUM(S759,T759,U759,V759)</f>
        <v>0</v>
      </c>
      <c r="S759" s="698"/>
      <c r="T759" s="698"/>
      <c r="U759" s="698"/>
      <c r="V759" s="698"/>
    </row>
    <row r="760" customFormat="false" ht="15.75" hidden="true" customHeight="false" outlineLevel="1" collapsed="false">
      <c r="A760" s="747"/>
      <c r="B760" s="566"/>
      <c r="C760" s="583"/>
      <c r="D760" s="540"/>
      <c r="E760" s="541" t="s">
        <v>1149</v>
      </c>
      <c r="F760" s="541" t="s">
        <v>1064</v>
      </c>
      <c r="G760" s="540"/>
      <c r="H760" s="522" t="s">
        <v>1065</v>
      </c>
      <c r="I760" s="568"/>
      <c r="J760" s="568"/>
      <c r="K760" s="568"/>
      <c r="L760" s="568"/>
      <c r="M760" s="633"/>
      <c r="N760" s="634"/>
      <c r="O760" s="635"/>
      <c r="P760" s="636"/>
      <c r="Q760" s="627"/>
      <c r="R760" s="558" t="n">
        <f aca="false">SUM(S760,T760,U760,V760)</f>
        <v>0</v>
      </c>
      <c r="S760" s="698"/>
      <c r="T760" s="698"/>
      <c r="U760" s="698"/>
      <c r="V760" s="698"/>
    </row>
    <row r="761" customFormat="false" ht="15.75" hidden="true" customHeight="false" outlineLevel="1" collapsed="false">
      <c r="A761" s="747"/>
      <c r="B761" s="566"/>
      <c r="C761" s="583"/>
      <c r="D761" s="540"/>
      <c r="E761" s="541" t="s">
        <v>1149</v>
      </c>
      <c r="F761" s="541" t="s">
        <v>1064</v>
      </c>
      <c r="G761" s="540"/>
      <c r="H761" s="522" t="s">
        <v>1065</v>
      </c>
      <c r="I761" s="568"/>
      <c r="J761" s="568"/>
      <c r="K761" s="568"/>
      <c r="L761" s="568"/>
      <c r="M761" s="633"/>
      <c r="N761" s="634"/>
      <c r="O761" s="635"/>
      <c r="P761" s="636"/>
      <c r="Q761" s="627"/>
      <c r="R761" s="558" t="n">
        <f aca="false">SUM(S761,T761,U761,V761)</f>
        <v>0</v>
      </c>
      <c r="S761" s="698"/>
      <c r="T761" s="698"/>
      <c r="U761" s="698"/>
      <c r="V761" s="698"/>
    </row>
    <row r="762" customFormat="false" ht="15.75" hidden="true" customHeight="false" outlineLevel="1" collapsed="false">
      <c r="A762" s="747"/>
      <c r="B762" s="566"/>
      <c r="C762" s="583"/>
      <c r="D762" s="540"/>
      <c r="E762" s="541" t="s">
        <v>1149</v>
      </c>
      <c r="F762" s="541" t="s">
        <v>1064</v>
      </c>
      <c r="G762" s="540"/>
      <c r="H762" s="522" t="s">
        <v>1065</v>
      </c>
      <c r="I762" s="568"/>
      <c r="J762" s="568"/>
      <c r="K762" s="568"/>
      <c r="L762" s="568"/>
      <c r="M762" s="633"/>
      <c r="N762" s="634"/>
      <c r="O762" s="635"/>
      <c r="P762" s="636"/>
      <c r="Q762" s="627"/>
      <c r="R762" s="558" t="n">
        <f aca="false">SUM(S762,T762,U762,V762)</f>
        <v>0</v>
      </c>
      <c r="S762" s="698"/>
      <c r="T762" s="698"/>
      <c r="U762" s="698"/>
      <c r="V762" s="698"/>
    </row>
    <row r="763" customFormat="false" ht="15.75" hidden="true" customHeight="false" outlineLevel="1" collapsed="false">
      <c r="A763" s="747"/>
      <c r="B763" s="566"/>
      <c r="C763" s="583"/>
      <c r="D763" s="540"/>
      <c r="E763" s="541" t="s">
        <v>1149</v>
      </c>
      <c r="F763" s="541" t="s">
        <v>1064</v>
      </c>
      <c r="G763" s="540"/>
      <c r="H763" s="522" t="s">
        <v>1065</v>
      </c>
      <c r="I763" s="568"/>
      <c r="J763" s="568"/>
      <c r="K763" s="568"/>
      <c r="L763" s="568"/>
      <c r="M763" s="633"/>
      <c r="N763" s="634"/>
      <c r="O763" s="635"/>
      <c r="P763" s="636"/>
      <c r="Q763" s="627"/>
      <c r="R763" s="558" t="n">
        <f aca="false">SUM(S763,T763,U763,V763)</f>
        <v>0</v>
      </c>
      <c r="S763" s="698"/>
      <c r="T763" s="698"/>
      <c r="U763" s="698"/>
      <c r="V763" s="698"/>
    </row>
    <row r="764" customFormat="false" ht="15.75" hidden="true" customHeight="false" outlineLevel="1" collapsed="false">
      <c r="A764" s="747"/>
      <c r="B764" s="566"/>
      <c r="C764" s="583"/>
      <c r="D764" s="540"/>
      <c r="E764" s="541" t="s">
        <v>1149</v>
      </c>
      <c r="F764" s="541" t="s">
        <v>1064</v>
      </c>
      <c r="G764" s="540"/>
      <c r="H764" s="522" t="s">
        <v>1065</v>
      </c>
      <c r="I764" s="568"/>
      <c r="J764" s="568"/>
      <c r="K764" s="568"/>
      <c r="L764" s="568"/>
      <c r="M764" s="633"/>
      <c r="N764" s="634"/>
      <c r="O764" s="635"/>
      <c r="P764" s="636"/>
      <c r="Q764" s="627"/>
      <c r="R764" s="558" t="n">
        <f aca="false">SUM(S764,T764,U764,V764)</f>
        <v>0</v>
      </c>
      <c r="S764" s="698"/>
      <c r="T764" s="698"/>
      <c r="U764" s="698"/>
      <c r="V764" s="698"/>
    </row>
    <row r="765" customFormat="false" ht="15.75" hidden="true" customHeight="false" outlineLevel="1" collapsed="false">
      <c r="A765" s="747"/>
      <c r="B765" s="566"/>
      <c r="C765" s="583"/>
      <c r="D765" s="540"/>
      <c r="E765" s="541" t="s">
        <v>1149</v>
      </c>
      <c r="F765" s="541" t="s">
        <v>1064</v>
      </c>
      <c r="G765" s="540"/>
      <c r="H765" s="522" t="s">
        <v>1065</v>
      </c>
      <c r="I765" s="568"/>
      <c r="J765" s="568"/>
      <c r="K765" s="568"/>
      <c r="L765" s="568"/>
      <c r="M765" s="633"/>
      <c r="N765" s="634"/>
      <c r="O765" s="635"/>
      <c r="P765" s="636"/>
      <c r="Q765" s="627"/>
      <c r="R765" s="558" t="n">
        <f aca="false">SUM(S765,T765,U765,V765)</f>
        <v>0</v>
      </c>
      <c r="S765" s="698"/>
      <c r="T765" s="698"/>
      <c r="U765" s="698"/>
      <c r="V765" s="698"/>
    </row>
    <row r="766" customFormat="false" ht="15.75" hidden="true" customHeight="false" outlineLevel="1" collapsed="false">
      <c r="A766" s="747"/>
      <c r="B766" s="566"/>
      <c r="C766" s="583"/>
      <c r="D766" s="540"/>
      <c r="E766" s="541" t="s">
        <v>1366</v>
      </c>
      <c r="F766" s="541" t="s">
        <v>1064</v>
      </c>
      <c r="G766" s="540"/>
      <c r="H766" s="522" t="s">
        <v>1065</v>
      </c>
      <c r="I766" s="568"/>
      <c r="J766" s="568"/>
      <c r="K766" s="568"/>
      <c r="L766" s="568"/>
      <c r="M766" s="633"/>
      <c r="N766" s="634"/>
      <c r="O766" s="635"/>
      <c r="P766" s="636"/>
      <c r="Q766" s="627"/>
      <c r="R766" s="558" t="n">
        <f aca="false">SUM(S766,T766,U766,V766)</f>
        <v>0</v>
      </c>
      <c r="S766" s="698"/>
      <c r="T766" s="698"/>
      <c r="U766" s="698"/>
      <c r="V766" s="698"/>
    </row>
    <row r="767" customFormat="false" ht="15.75" hidden="true" customHeight="false" outlineLevel="1" collapsed="false">
      <c r="A767" s="747"/>
      <c r="B767" s="566"/>
      <c r="C767" s="583"/>
      <c r="D767" s="540"/>
      <c r="E767" s="541" t="s">
        <v>1367</v>
      </c>
      <c r="F767" s="541" t="s">
        <v>1064</v>
      </c>
      <c r="G767" s="540"/>
      <c r="H767" s="522" t="s">
        <v>1065</v>
      </c>
      <c r="I767" s="568"/>
      <c r="J767" s="568"/>
      <c r="K767" s="568"/>
      <c r="L767" s="568"/>
      <c r="M767" s="633"/>
      <c r="N767" s="634"/>
      <c r="O767" s="635"/>
      <c r="P767" s="636"/>
      <c r="Q767" s="627"/>
      <c r="R767" s="558" t="n">
        <f aca="false">SUM(S767,T767,U767,V767)</f>
        <v>0</v>
      </c>
      <c r="S767" s="698"/>
      <c r="T767" s="698"/>
      <c r="U767" s="698"/>
      <c r="V767" s="698"/>
    </row>
    <row r="768" customFormat="false" ht="15.75" hidden="true" customHeight="false" outlineLevel="1" collapsed="false">
      <c r="A768" s="747"/>
      <c r="B768" s="566"/>
      <c r="C768" s="583"/>
      <c r="D768" s="540"/>
      <c r="E768" s="541" t="s">
        <v>1367</v>
      </c>
      <c r="F768" s="541" t="s">
        <v>1064</v>
      </c>
      <c r="G768" s="540"/>
      <c r="H768" s="522" t="s">
        <v>1065</v>
      </c>
      <c r="I768" s="568"/>
      <c r="J768" s="568"/>
      <c r="K768" s="568"/>
      <c r="L768" s="568"/>
      <c r="M768" s="633"/>
      <c r="N768" s="634"/>
      <c r="O768" s="635"/>
      <c r="P768" s="636"/>
      <c r="Q768" s="627"/>
      <c r="R768" s="558" t="n">
        <f aca="false">SUM(S768,T768,U768,V768)</f>
        <v>0</v>
      </c>
      <c r="S768" s="698"/>
      <c r="T768" s="698"/>
      <c r="U768" s="698"/>
      <c r="V768" s="698"/>
    </row>
    <row r="769" customFormat="false" ht="15.75" hidden="true" customHeight="false" outlineLevel="1" collapsed="false">
      <c r="A769" s="747"/>
      <c r="B769" s="566"/>
      <c r="C769" s="583"/>
      <c r="D769" s="540"/>
      <c r="E769" s="541" t="s">
        <v>1149</v>
      </c>
      <c r="F769" s="541" t="s">
        <v>1064</v>
      </c>
      <c r="G769" s="540"/>
      <c r="H769" s="522" t="s">
        <v>1065</v>
      </c>
      <c r="I769" s="568"/>
      <c r="J769" s="568"/>
      <c r="K769" s="568"/>
      <c r="L769" s="568"/>
      <c r="M769" s="633"/>
      <c r="N769" s="634"/>
      <c r="O769" s="635"/>
      <c r="P769" s="636"/>
      <c r="Q769" s="627"/>
      <c r="R769" s="558" t="n">
        <f aca="false">SUM(S769,T769,U769,V769)</f>
        <v>0</v>
      </c>
      <c r="S769" s="698"/>
      <c r="T769" s="698"/>
      <c r="U769" s="698"/>
      <c r="V769" s="698"/>
    </row>
    <row r="770" customFormat="false" ht="15.75" hidden="true" customHeight="false" outlineLevel="1" collapsed="false">
      <c r="A770" s="747"/>
      <c r="B770" s="566"/>
      <c r="C770" s="583"/>
      <c r="D770" s="540"/>
      <c r="E770" s="541" t="s">
        <v>1149</v>
      </c>
      <c r="F770" s="541" t="s">
        <v>1064</v>
      </c>
      <c r="G770" s="540"/>
      <c r="H770" s="522" t="s">
        <v>1065</v>
      </c>
      <c r="I770" s="568"/>
      <c r="J770" s="568"/>
      <c r="K770" s="568"/>
      <c r="L770" s="568"/>
      <c r="M770" s="633"/>
      <c r="N770" s="634"/>
      <c r="O770" s="635"/>
      <c r="P770" s="636"/>
      <c r="Q770" s="627"/>
      <c r="R770" s="558" t="n">
        <f aca="false">SUM(S770,T770,U770,V770)</f>
        <v>0</v>
      </c>
      <c r="S770" s="698"/>
      <c r="T770" s="698"/>
      <c r="U770" s="698"/>
      <c r="V770" s="698"/>
    </row>
    <row r="771" customFormat="false" ht="15.75" hidden="true" customHeight="false" outlineLevel="1" collapsed="false">
      <c r="A771" s="747"/>
      <c r="B771" s="566"/>
      <c r="C771" s="583"/>
      <c r="D771" s="540"/>
      <c r="E771" s="541" t="s">
        <v>1149</v>
      </c>
      <c r="F771" s="541" t="s">
        <v>1064</v>
      </c>
      <c r="G771" s="540"/>
      <c r="H771" s="522" t="s">
        <v>1065</v>
      </c>
      <c r="I771" s="568"/>
      <c r="J771" s="568"/>
      <c r="K771" s="568"/>
      <c r="L771" s="568"/>
      <c r="M771" s="633"/>
      <c r="N771" s="634"/>
      <c r="O771" s="635"/>
      <c r="P771" s="636"/>
      <c r="Q771" s="627"/>
      <c r="R771" s="558" t="n">
        <f aca="false">SUM(S771,T771,U771,V771)</f>
        <v>0</v>
      </c>
      <c r="S771" s="698"/>
      <c r="T771" s="698"/>
      <c r="U771" s="698"/>
      <c r="V771" s="698"/>
    </row>
    <row r="772" customFormat="false" ht="15.75" hidden="true" customHeight="false" outlineLevel="1" collapsed="false">
      <c r="A772" s="747"/>
      <c r="B772" s="566"/>
      <c r="C772" s="583"/>
      <c r="D772" s="540"/>
      <c r="E772" s="541" t="s">
        <v>1149</v>
      </c>
      <c r="F772" s="541" t="s">
        <v>1064</v>
      </c>
      <c r="G772" s="540"/>
      <c r="H772" s="522" t="s">
        <v>1065</v>
      </c>
      <c r="I772" s="568"/>
      <c r="J772" s="568"/>
      <c r="K772" s="568"/>
      <c r="L772" s="568"/>
      <c r="M772" s="633"/>
      <c r="N772" s="634"/>
      <c r="O772" s="635"/>
      <c r="P772" s="636"/>
      <c r="Q772" s="627"/>
      <c r="R772" s="558" t="n">
        <f aca="false">SUM(S772,T772,U772,V772)</f>
        <v>0</v>
      </c>
      <c r="S772" s="698"/>
      <c r="T772" s="698"/>
      <c r="U772" s="698"/>
      <c r="V772" s="698"/>
    </row>
    <row r="773" customFormat="false" ht="15.75" hidden="true" customHeight="false" outlineLevel="1" collapsed="false">
      <c r="A773" s="747"/>
      <c r="B773" s="567"/>
      <c r="C773" s="583"/>
      <c r="D773" s="540"/>
      <c r="E773" s="541" t="s">
        <v>1149</v>
      </c>
      <c r="F773" s="541" t="s">
        <v>1064</v>
      </c>
      <c r="G773" s="540"/>
      <c r="H773" s="522" t="s">
        <v>1065</v>
      </c>
      <c r="I773" s="568"/>
      <c r="J773" s="568"/>
      <c r="K773" s="568"/>
      <c r="L773" s="568"/>
      <c r="M773" s="633"/>
      <c r="N773" s="634"/>
      <c r="O773" s="635"/>
      <c r="P773" s="636"/>
      <c r="Q773" s="627"/>
      <c r="R773" s="558" t="n">
        <f aca="false">SUM(S773,T773,U773,V773)</f>
        <v>0</v>
      </c>
      <c r="S773" s="698"/>
      <c r="T773" s="698"/>
      <c r="U773" s="698"/>
      <c r="V773" s="698"/>
    </row>
    <row r="774" customFormat="false" ht="15.75" hidden="true" customHeight="false" outlineLevel="1" collapsed="false">
      <c r="A774" s="747"/>
      <c r="B774" s="567"/>
      <c r="C774" s="583"/>
      <c r="D774" s="540"/>
      <c r="E774" s="541" t="s">
        <v>1149</v>
      </c>
      <c r="F774" s="541" t="s">
        <v>1064</v>
      </c>
      <c r="G774" s="540"/>
      <c r="H774" s="522" t="s">
        <v>1065</v>
      </c>
      <c r="I774" s="568"/>
      <c r="J774" s="568"/>
      <c r="K774" s="568"/>
      <c r="L774" s="568"/>
      <c r="M774" s="633"/>
      <c r="N774" s="634"/>
      <c r="O774" s="635"/>
      <c r="P774" s="636"/>
      <c r="Q774" s="627"/>
      <c r="R774" s="558" t="n">
        <f aca="false">SUM(S774,T774,U774,V774)</f>
        <v>0</v>
      </c>
      <c r="S774" s="698"/>
      <c r="T774" s="698"/>
      <c r="U774" s="698"/>
      <c r="V774" s="698"/>
    </row>
    <row r="775" customFormat="false" ht="15.75" hidden="true" customHeight="false" outlineLevel="1" collapsed="false">
      <c r="A775" s="747"/>
      <c r="B775" s="567"/>
      <c r="C775" s="583"/>
      <c r="D775" s="540"/>
      <c r="E775" s="541" t="s">
        <v>1149</v>
      </c>
      <c r="F775" s="541" t="s">
        <v>1064</v>
      </c>
      <c r="G775" s="540"/>
      <c r="H775" s="522" t="s">
        <v>1065</v>
      </c>
      <c r="I775" s="568"/>
      <c r="J775" s="568"/>
      <c r="K775" s="568"/>
      <c r="L775" s="568"/>
      <c r="M775" s="633"/>
      <c r="N775" s="634"/>
      <c r="O775" s="635"/>
      <c r="P775" s="636"/>
      <c r="Q775" s="627"/>
      <c r="R775" s="558" t="n">
        <f aca="false">SUM(S775,T775,U775,V775)</f>
        <v>0</v>
      </c>
      <c r="S775" s="698"/>
      <c r="T775" s="698"/>
      <c r="U775" s="698"/>
      <c r="V775" s="698"/>
    </row>
    <row r="776" customFormat="false" ht="15.75" hidden="true" customHeight="false" outlineLevel="1" collapsed="false">
      <c r="A776" s="747"/>
      <c r="B776" s="567"/>
      <c r="C776" s="583"/>
      <c r="D776" s="540"/>
      <c r="E776" s="541" t="s">
        <v>1149</v>
      </c>
      <c r="F776" s="541" t="s">
        <v>1064</v>
      </c>
      <c r="G776" s="540"/>
      <c r="H776" s="522" t="s">
        <v>1065</v>
      </c>
      <c r="I776" s="568"/>
      <c r="J776" s="568"/>
      <c r="K776" s="568"/>
      <c r="L776" s="568"/>
      <c r="M776" s="633"/>
      <c r="N776" s="634"/>
      <c r="O776" s="635"/>
      <c r="P776" s="636"/>
      <c r="Q776" s="627"/>
      <c r="R776" s="558" t="n">
        <f aca="false">SUM(S776,T776,U776,V776)</f>
        <v>0</v>
      </c>
      <c r="S776" s="698"/>
      <c r="T776" s="698"/>
      <c r="U776" s="698"/>
      <c r="V776" s="698"/>
    </row>
    <row r="777" customFormat="false" ht="15.75" hidden="true" customHeight="false" outlineLevel="1" collapsed="false">
      <c r="A777" s="747"/>
      <c r="B777" s="567"/>
      <c r="C777" s="583"/>
      <c r="D777" s="540"/>
      <c r="E777" s="541" t="s">
        <v>1149</v>
      </c>
      <c r="F777" s="541" t="s">
        <v>1064</v>
      </c>
      <c r="G777" s="540"/>
      <c r="H777" s="522" t="s">
        <v>1065</v>
      </c>
      <c r="I777" s="568"/>
      <c r="J777" s="568"/>
      <c r="K777" s="568"/>
      <c r="L777" s="568"/>
      <c r="M777" s="633"/>
      <c r="N777" s="634"/>
      <c r="O777" s="635"/>
      <c r="P777" s="636"/>
      <c r="Q777" s="627"/>
      <c r="R777" s="558" t="n">
        <f aca="false">SUM(S777,T777,U777,V777)</f>
        <v>0</v>
      </c>
      <c r="S777" s="698"/>
      <c r="T777" s="698"/>
      <c r="U777" s="698"/>
      <c r="V777" s="698"/>
    </row>
    <row r="778" customFormat="false" ht="15.75" hidden="true" customHeight="false" outlineLevel="1" collapsed="false">
      <c r="A778" s="747"/>
      <c r="B778" s="567"/>
      <c r="C778" s="583"/>
      <c r="D778" s="540"/>
      <c r="E778" s="541" t="s">
        <v>1149</v>
      </c>
      <c r="F778" s="541" t="s">
        <v>1064</v>
      </c>
      <c r="G778" s="540"/>
      <c r="H778" s="522" t="s">
        <v>1065</v>
      </c>
      <c r="I778" s="568"/>
      <c r="J778" s="568"/>
      <c r="K778" s="568"/>
      <c r="L778" s="568"/>
      <c r="M778" s="633"/>
      <c r="N778" s="634"/>
      <c r="O778" s="635"/>
      <c r="P778" s="636"/>
      <c r="Q778" s="627"/>
      <c r="R778" s="558" t="n">
        <f aca="false">SUM(S778,T778,U778,V778)</f>
        <v>0</v>
      </c>
      <c r="S778" s="698"/>
      <c r="T778" s="698"/>
      <c r="U778" s="698"/>
      <c r="V778" s="698"/>
    </row>
    <row r="779" customFormat="false" ht="15.75" hidden="true" customHeight="false" outlineLevel="1" collapsed="false">
      <c r="A779" s="747"/>
      <c r="B779" s="567"/>
      <c r="C779" s="583"/>
      <c r="D779" s="540"/>
      <c r="E779" s="541" t="s">
        <v>1149</v>
      </c>
      <c r="F779" s="541" t="s">
        <v>1064</v>
      </c>
      <c r="G779" s="540"/>
      <c r="H779" s="522" t="s">
        <v>1065</v>
      </c>
      <c r="I779" s="568"/>
      <c r="J779" s="568"/>
      <c r="K779" s="568"/>
      <c r="L779" s="568"/>
      <c r="M779" s="633"/>
      <c r="N779" s="634"/>
      <c r="O779" s="635"/>
      <c r="P779" s="636"/>
      <c r="Q779" s="627"/>
      <c r="R779" s="558" t="n">
        <f aca="false">SUM(S779,T779,U779,V779)</f>
        <v>0</v>
      </c>
      <c r="S779" s="698"/>
      <c r="T779" s="698"/>
      <c r="U779" s="698"/>
      <c r="V779" s="698"/>
    </row>
    <row r="780" customFormat="false" ht="15.75" hidden="true" customHeight="false" outlineLevel="1" collapsed="false">
      <c r="A780" s="747"/>
      <c r="B780" s="567"/>
      <c r="C780" s="583"/>
      <c r="D780" s="540"/>
      <c r="E780" s="541" t="s">
        <v>1149</v>
      </c>
      <c r="F780" s="541" t="s">
        <v>1064</v>
      </c>
      <c r="G780" s="540"/>
      <c r="H780" s="522" t="s">
        <v>1065</v>
      </c>
      <c r="I780" s="568"/>
      <c r="J780" s="568"/>
      <c r="K780" s="568"/>
      <c r="L780" s="568"/>
      <c r="M780" s="633"/>
      <c r="N780" s="634"/>
      <c r="O780" s="635"/>
      <c r="P780" s="636"/>
      <c r="Q780" s="627"/>
      <c r="R780" s="558" t="n">
        <f aca="false">SUM(S780,T780,U780,V780)</f>
        <v>0</v>
      </c>
      <c r="S780" s="698"/>
      <c r="T780" s="698"/>
      <c r="U780" s="698"/>
      <c r="V780" s="698"/>
    </row>
    <row r="781" customFormat="false" ht="15.75" hidden="true" customHeight="false" outlineLevel="1" collapsed="false">
      <c r="A781" s="747"/>
      <c r="B781" s="567"/>
      <c r="C781" s="583"/>
      <c r="D781" s="540"/>
      <c r="E781" s="541" t="s">
        <v>1149</v>
      </c>
      <c r="F781" s="541" t="s">
        <v>1064</v>
      </c>
      <c r="G781" s="540"/>
      <c r="H781" s="522" t="s">
        <v>1065</v>
      </c>
      <c r="I781" s="568"/>
      <c r="J781" s="568"/>
      <c r="K781" s="568"/>
      <c r="L781" s="568"/>
      <c r="M781" s="633"/>
      <c r="N781" s="634"/>
      <c r="O781" s="635"/>
      <c r="P781" s="636"/>
      <c r="Q781" s="627"/>
      <c r="R781" s="558" t="n">
        <f aca="false">SUM(S781,T781,U781,V781)</f>
        <v>0</v>
      </c>
      <c r="S781" s="698"/>
      <c r="T781" s="698"/>
      <c r="U781" s="698"/>
      <c r="V781" s="698"/>
    </row>
    <row r="782" customFormat="false" ht="15.75" hidden="true" customHeight="false" outlineLevel="1" collapsed="false">
      <c r="A782" s="747"/>
      <c r="B782" s="567"/>
      <c r="C782" s="583"/>
      <c r="D782" s="540"/>
      <c r="E782" s="541" t="s">
        <v>1149</v>
      </c>
      <c r="F782" s="541" t="s">
        <v>1064</v>
      </c>
      <c r="G782" s="540"/>
      <c r="H782" s="522" t="s">
        <v>1065</v>
      </c>
      <c r="I782" s="568"/>
      <c r="J782" s="568"/>
      <c r="K782" s="568"/>
      <c r="L782" s="568"/>
      <c r="M782" s="633"/>
      <c r="N782" s="634"/>
      <c r="O782" s="635"/>
      <c r="P782" s="636"/>
      <c r="Q782" s="627"/>
      <c r="R782" s="558" t="n">
        <f aca="false">SUM(S782,T782,U782,V782)</f>
        <v>0</v>
      </c>
      <c r="S782" s="698"/>
      <c r="T782" s="698"/>
      <c r="U782" s="698"/>
      <c r="V782" s="698"/>
    </row>
    <row r="783" customFormat="false" ht="15.75" hidden="true" customHeight="false" outlineLevel="1" collapsed="false">
      <c r="A783" s="747"/>
      <c r="B783" s="567"/>
      <c r="C783" s="583"/>
      <c r="D783" s="540"/>
      <c r="E783" s="541" t="s">
        <v>1149</v>
      </c>
      <c r="F783" s="541" t="s">
        <v>1064</v>
      </c>
      <c r="G783" s="540"/>
      <c r="H783" s="522" t="s">
        <v>1065</v>
      </c>
      <c r="I783" s="568"/>
      <c r="J783" s="568"/>
      <c r="K783" s="568"/>
      <c r="L783" s="568"/>
      <c r="M783" s="633"/>
      <c r="N783" s="634"/>
      <c r="O783" s="635"/>
      <c r="P783" s="636"/>
      <c r="Q783" s="627"/>
      <c r="R783" s="558" t="n">
        <f aca="false">SUM(S783,T783,U783,V783)</f>
        <v>0</v>
      </c>
      <c r="S783" s="698"/>
      <c r="T783" s="698"/>
      <c r="U783" s="698"/>
      <c r="V783" s="698"/>
    </row>
    <row r="784" customFormat="false" ht="15.75" hidden="true" customHeight="false" outlineLevel="1" collapsed="false">
      <c r="A784" s="747"/>
      <c r="B784" s="567"/>
      <c r="C784" s="583"/>
      <c r="D784" s="540"/>
      <c r="E784" s="541" t="s">
        <v>1149</v>
      </c>
      <c r="F784" s="541" t="s">
        <v>1064</v>
      </c>
      <c r="G784" s="540"/>
      <c r="H784" s="522" t="s">
        <v>1065</v>
      </c>
      <c r="I784" s="568"/>
      <c r="J784" s="568"/>
      <c r="K784" s="568"/>
      <c r="L784" s="568"/>
      <c r="M784" s="633"/>
      <c r="N784" s="634"/>
      <c r="O784" s="635"/>
      <c r="P784" s="636"/>
      <c r="Q784" s="627"/>
      <c r="R784" s="558" t="n">
        <f aca="false">SUM(S784,T784,U784,V784)</f>
        <v>0</v>
      </c>
      <c r="S784" s="698"/>
      <c r="T784" s="698"/>
      <c r="U784" s="698"/>
      <c r="V784" s="698"/>
    </row>
    <row r="785" customFormat="false" ht="15.75" hidden="true" customHeight="false" outlineLevel="1" collapsed="false">
      <c r="A785" s="747"/>
      <c r="B785" s="567"/>
      <c r="C785" s="583"/>
      <c r="D785" s="540"/>
      <c r="E785" s="541" t="s">
        <v>1149</v>
      </c>
      <c r="F785" s="541" t="s">
        <v>1064</v>
      </c>
      <c r="G785" s="540"/>
      <c r="H785" s="522" t="s">
        <v>1065</v>
      </c>
      <c r="I785" s="568"/>
      <c r="J785" s="568"/>
      <c r="K785" s="568"/>
      <c r="L785" s="568"/>
      <c r="M785" s="633"/>
      <c r="N785" s="634"/>
      <c r="O785" s="635"/>
      <c r="P785" s="636"/>
      <c r="Q785" s="627"/>
      <c r="R785" s="558" t="n">
        <f aca="false">SUM(S785,T785,U785,V785)</f>
        <v>0</v>
      </c>
      <c r="S785" s="698"/>
      <c r="T785" s="698"/>
      <c r="U785" s="698"/>
      <c r="V785" s="698"/>
    </row>
    <row r="786" customFormat="false" ht="15.75" hidden="true" customHeight="false" outlineLevel="1" collapsed="false">
      <c r="A786" s="747"/>
      <c r="B786" s="567"/>
      <c r="C786" s="583"/>
      <c r="D786" s="540"/>
      <c r="E786" s="541" t="s">
        <v>1149</v>
      </c>
      <c r="F786" s="541" t="s">
        <v>1064</v>
      </c>
      <c r="G786" s="540"/>
      <c r="H786" s="522" t="s">
        <v>1065</v>
      </c>
      <c r="I786" s="568"/>
      <c r="J786" s="568"/>
      <c r="K786" s="568"/>
      <c r="L786" s="568"/>
      <c r="M786" s="633"/>
      <c r="N786" s="634"/>
      <c r="O786" s="635"/>
      <c r="P786" s="636"/>
      <c r="Q786" s="627"/>
      <c r="R786" s="558" t="n">
        <f aca="false">SUM(S786,T786,U786,V786)</f>
        <v>0</v>
      </c>
      <c r="S786" s="698"/>
      <c r="T786" s="698"/>
      <c r="U786" s="698"/>
      <c r="V786" s="698"/>
    </row>
    <row r="787" customFormat="false" ht="15.75" hidden="true" customHeight="false" outlineLevel="1" collapsed="false">
      <c r="A787" s="747"/>
      <c r="B787" s="567"/>
      <c r="C787" s="583"/>
      <c r="D787" s="540"/>
      <c r="E787" s="541" t="s">
        <v>1149</v>
      </c>
      <c r="F787" s="541" t="s">
        <v>1064</v>
      </c>
      <c r="G787" s="540"/>
      <c r="H787" s="522" t="s">
        <v>1065</v>
      </c>
      <c r="I787" s="568"/>
      <c r="J787" s="568"/>
      <c r="K787" s="568"/>
      <c r="L787" s="568"/>
      <c r="M787" s="633"/>
      <c r="N787" s="634"/>
      <c r="O787" s="635"/>
      <c r="P787" s="636"/>
      <c r="Q787" s="627"/>
      <c r="R787" s="558" t="n">
        <f aca="false">SUM(S787,T787,U787,V787)</f>
        <v>0</v>
      </c>
      <c r="S787" s="698"/>
      <c r="T787" s="698"/>
      <c r="U787" s="698"/>
      <c r="V787" s="698"/>
    </row>
    <row r="788" customFormat="false" ht="15.75" hidden="true" customHeight="false" outlineLevel="1" collapsed="false">
      <c r="A788" s="747"/>
      <c r="B788" s="567"/>
      <c r="C788" s="583"/>
      <c r="D788" s="540"/>
      <c r="E788" s="541" t="s">
        <v>1149</v>
      </c>
      <c r="F788" s="541" t="s">
        <v>1064</v>
      </c>
      <c r="G788" s="540"/>
      <c r="H788" s="522" t="s">
        <v>1065</v>
      </c>
      <c r="I788" s="568"/>
      <c r="J788" s="568"/>
      <c r="K788" s="568"/>
      <c r="L788" s="568"/>
      <c r="M788" s="633"/>
      <c r="N788" s="634"/>
      <c r="O788" s="635"/>
      <c r="P788" s="636"/>
      <c r="Q788" s="627"/>
      <c r="R788" s="558" t="n">
        <f aca="false">SUM(S788,T788,U788,V788)</f>
        <v>0</v>
      </c>
      <c r="S788" s="698"/>
      <c r="T788" s="698"/>
      <c r="U788" s="698"/>
      <c r="V788" s="698"/>
    </row>
    <row r="789" customFormat="false" ht="15.75" hidden="true" customHeight="false" outlineLevel="1" collapsed="false">
      <c r="A789" s="747"/>
      <c r="B789" s="567"/>
      <c r="C789" s="583"/>
      <c r="D789" s="540"/>
      <c r="E789" s="541" t="s">
        <v>1149</v>
      </c>
      <c r="F789" s="541" t="s">
        <v>1064</v>
      </c>
      <c r="G789" s="540"/>
      <c r="H789" s="522" t="s">
        <v>1065</v>
      </c>
      <c r="I789" s="568"/>
      <c r="J789" s="568"/>
      <c r="K789" s="568"/>
      <c r="L789" s="568"/>
      <c r="M789" s="633"/>
      <c r="N789" s="634"/>
      <c r="O789" s="635"/>
      <c r="P789" s="636"/>
      <c r="Q789" s="627"/>
      <c r="R789" s="558" t="n">
        <f aca="false">SUM(S789,T789,U789,V789)</f>
        <v>0</v>
      </c>
      <c r="S789" s="698"/>
      <c r="T789" s="698"/>
      <c r="U789" s="698"/>
      <c r="V789" s="698"/>
    </row>
    <row r="790" customFormat="false" ht="15.75" hidden="true" customHeight="false" outlineLevel="1" collapsed="false">
      <c r="A790" s="747"/>
      <c r="B790" s="567"/>
      <c r="C790" s="583"/>
      <c r="D790" s="540"/>
      <c r="E790" s="541" t="s">
        <v>1149</v>
      </c>
      <c r="F790" s="541" t="s">
        <v>1064</v>
      </c>
      <c r="G790" s="540"/>
      <c r="H790" s="522" t="s">
        <v>1065</v>
      </c>
      <c r="I790" s="568"/>
      <c r="J790" s="568"/>
      <c r="K790" s="568"/>
      <c r="L790" s="568"/>
      <c r="M790" s="633"/>
      <c r="N790" s="634"/>
      <c r="O790" s="635"/>
      <c r="P790" s="636"/>
      <c r="Q790" s="627"/>
      <c r="R790" s="558" t="n">
        <f aca="false">SUM(S790,T790,U790,V790)</f>
        <v>0</v>
      </c>
      <c r="S790" s="698"/>
      <c r="T790" s="698"/>
      <c r="U790" s="698"/>
      <c r="V790" s="698"/>
    </row>
    <row r="791" customFormat="false" ht="15.75" hidden="true" customHeight="false" outlineLevel="1" collapsed="false">
      <c r="A791" s="747"/>
      <c r="B791" s="567"/>
      <c r="C791" s="583"/>
      <c r="D791" s="540"/>
      <c r="E791" s="541" t="s">
        <v>1149</v>
      </c>
      <c r="F791" s="541" t="s">
        <v>1064</v>
      </c>
      <c r="G791" s="540"/>
      <c r="H791" s="522" t="s">
        <v>1065</v>
      </c>
      <c r="I791" s="568"/>
      <c r="J791" s="568"/>
      <c r="K791" s="568"/>
      <c r="L791" s="568"/>
      <c r="M791" s="633"/>
      <c r="N791" s="634"/>
      <c r="O791" s="635"/>
      <c r="P791" s="636"/>
      <c r="Q791" s="627"/>
      <c r="R791" s="558" t="n">
        <f aca="false">SUM(S791,T791,U791,V791)</f>
        <v>0</v>
      </c>
      <c r="S791" s="698"/>
      <c r="T791" s="698"/>
      <c r="U791" s="698"/>
      <c r="V791" s="698"/>
    </row>
    <row r="792" customFormat="false" ht="15.75" hidden="true" customHeight="false" outlineLevel="1" collapsed="false">
      <c r="A792" s="747"/>
      <c r="B792" s="567"/>
      <c r="C792" s="583"/>
      <c r="D792" s="540"/>
      <c r="E792" s="541" t="s">
        <v>1149</v>
      </c>
      <c r="F792" s="541" t="s">
        <v>1064</v>
      </c>
      <c r="G792" s="540"/>
      <c r="H792" s="522" t="s">
        <v>1065</v>
      </c>
      <c r="I792" s="568"/>
      <c r="J792" s="568"/>
      <c r="K792" s="568"/>
      <c r="L792" s="568"/>
      <c r="M792" s="633"/>
      <c r="N792" s="634"/>
      <c r="O792" s="635"/>
      <c r="P792" s="636"/>
      <c r="Q792" s="627"/>
      <c r="R792" s="558" t="n">
        <f aca="false">SUM(S792,T792,U792,V792)</f>
        <v>0</v>
      </c>
      <c r="S792" s="698"/>
      <c r="T792" s="698"/>
      <c r="U792" s="698"/>
      <c r="V792" s="698"/>
    </row>
    <row r="793" customFormat="false" ht="15.75" hidden="true" customHeight="false" outlineLevel="1" collapsed="false">
      <c r="A793" s="747"/>
      <c r="B793" s="567"/>
      <c r="C793" s="583"/>
      <c r="D793" s="540"/>
      <c r="E793" s="541" t="s">
        <v>1149</v>
      </c>
      <c r="F793" s="541" t="s">
        <v>1064</v>
      </c>
      <c r="G793" s="540"/>
      <c r="H793" s="522" t="s">
        <v>1065</v>
      </c>
      <c r="I793" s="568"/>
      <c r="J793" s="568"/>
      <c r="K793" s="568"/>
      <c r="L793" s="568"/>
      <c r="M793" s="633"/>
      <c r="N793" s="634"/>
      <c r="O793" s="635"/>
      <c r="P793" s="636"/>
      <c r="Q793" s="627"/>
      <c r="R793" s="558" t="n">
        <f aca="false">SUM(S793,T793,U793,V793)</f>
        <v>0</v>
      </c>
      <c r="S793" s="698"/>
      <c r="T793" s="698"/>
      <c r="U793" s="698"/>
      <c r="V793" s="698"/>
    </row>
    <row r="794" customFormat="false" ht="15.75" hidden="true" customHeight="false" outlineLevel="1" collapsed="false">
      <c r="A794" s="747"/>
      <c r="B794" s="567"/>
      <c r="C794" s="583"/>
      <c r="D794" s="540"/>
      <c r="E794" s="541" t="s">
        <v>1149</v>
      </c>
      <c r="F794" s="541" t="s">
        <v>1064</v>
      </c>
      <c r="G794" s="540"/>
      <c r="H794" s="522" t="s">
        <v>1065</v>
      </c>
      <c r="I794" s="568"/>
      <c r="J794" s="568"/>
      <c r="K794" s="568"/>
      <c r="L794" s="568"/>
      <c r="M794" s="633"/>
      <c r="N794" s="634"/>
      <c r="O794" s="635"/>
      <c r="P794" s="636"/>
      <c r="Q794" s="627"/>
      <c r="R794" s="558" t="n">
        <f aca="false">SUM(S794,T794,U794,V794)</f>
        <v>0</v>
      </c>
      <c r="S794" s="698"/>
      <c r="T794" s="698"/>
      <c r="U794" s="698"/>
      <c r="V794" s="698"/>
    </row>
    <row r="795" customFormat="false" ht="15.75" hidden="true" customHeight="false" outlineLevel="1" collapsed="false">
      <c r="A795" s="747"/>
      <c r="B795" s="567"/>
      <c r="C795" s="583"/>
      <c r="D795" s="540"/>
      <c r="E795" s="541" t="s">
        <v>1149</v>
      </c>
      <c r="F795" s="541" t="s">
        <v>1064</v>
      </c>
      <c r="G795" s="540"/>
      <c r="H795" s="522" t="s">
        <v>1065</v>
      </c>
      <c r="I795" s="568"/>
      <c r="J795" s="568"/>
      <c r="K795" s="568"/>
      <c r="L795" s="568"/>
      <c r="M795" s="633"/>
      <c r="N795" s="634"/>
      <c r="O795" s="635"/>
      <c r="P795" s="636"/>
      <c r="Q795" s="627"/>
      <c r="R795" s="558" t="n">
        <f aca="false">SUM(S795,T795,U795,V795)</f>
        <v>0</v>
      </c>
      <c r="S795" s="698"/>
      <c r="T795" s="698"/>
      <c r="U795" s="698"/>
      <c r="V795" s="698"/>
    </row>
    <row r="796" customFormat="false" ht="15.75" hidden="true" customHeight="false" outlineLevel="1" collapsed="false">
      <c r="A796" s="747"/>
      <c r="B796" s="567"/>
      <c r="C796" s="583"/>
      <c r="D796" s="540"/>
      <c r="E796" s="541" t="s">
        <v>1149</v>
      </c>
      <c r="F796" s="541" t="s">
        <v>1064</v>
      </c>
      <c r="G796" s="540"/>
      <c r="H796" s="522" t="s">
        <v>1065</v>
      </c>
      <c r="I796" s="568"/>
      <c r="J796" s="568"/>
      <c r="K796" s="568"/>
      <c r="L796" s="568"/>
      <c r="M796" s="633"/>
      <c r="N796" s="634"/>
      <c r="O796" s="635"/>
      <c r="P796" s="636"/>
      <c r="Q796" s="627"/>
      <c r="R796" s="558" t="n">
        <f aca="false">SUM(S796,T796,U796,V796)</f>
        <v>0</v>
      </c>
      <c r="S796" s="698"/>
      <c r="T796" s="698"/>
      <c r="U796" s="698"/>
      <c r="V796" s="698"/>
    </row>
    <row r="797" customFormat="false" ht="15.75" hidden="true" customHeight="false" outlineLevel="1" collapsed="false">
      <c r="A797" s="747"/>
      <c r="B797" s="567"/>
      <c r="C797" s="583"/>
      <c r="D797" s="540"/>
      <c r="E797" s="541" t="s">
        <v>1149</v>
      </c>
      <c r="F797" s="541" t="s">
        <v>1064</v>
      </c>
      <c r="G797" s="540"/>
      <c r="H797" s="522" t="s">
        <v>1065</v>
      </c>
      <c r="I797" s="568"/>
      <c r="J797" s="568"/>
      <c r="K797" s="568"/>
      <c r="L797" s="568"/>
      <c r="M797" s="633"/>
      <c r="N797" s="634"/>
      <c r="O797" s="635"/>
      <c r="P797" s="636"/>
      <c r="Q797" s="627"/>
      <c r="R797" s="558" t="n">
        <f aca="false">SUM(S797,T797,U797,V797)</f>
        <v>0</v>
      </c>
      <c r="S797" s="698"/>
      <c r="T797" s="698"/>
      <c r="U797" s="698"/>
      <c r="V797" s="698"/>
    </row>
    <row r="798" customFormat="false" ht="15.75" hidden="true" customHeight="false" outlineLevel="1" collapsed="false">
      <c r="A798" s="747"/>
      <c r="B798" s="567"/>
      <c r="C798" s="583"/>
      <c r="D798" s="540"/>
      <c r="E798" s="541" t="s">
        <v>1149</v>
      </c>
      <c r="F798" s="541" t="s">
        <v>1064</v>
      </c>
      <c r="G798" s="540"/>
      <c r="H798" s="522" t="s">
        <v>1065</v>
      </c>
      <c r="I798" s="568"/>
      <c r="J798" s="568"/>
      <c r="K798" s="568"/>
      <c r="L798" s="568"/>
      <c r="M798" s="633"/>
      <c r="N798" s="634"/>
      <c r="O798" s="635"/>
      <c r="P798" s="636"/>
      <c r="Q798" s="627"/>
      <c r="R798" s="558" t="n">
        <f aca="false">SUM(S798,T798,U798,V798)</f>
        <v>0</v>
      </c>
      <c r="S798" s="698"/>
      <c r="T798" s="698"/>
      <c r="U798" s="698"/>
      <c r="V798" s="698"/>
    </row>
    <row r="799" customFormat="false" ht="15.75" hidden="true" customHeight="false" outlineLevel="1" collapsed="false">
      <c r="A799" s="747"/>
      <c r="B799" s="567"/>
      <c r="C799" s="583"/>
      <c r="D799" s="540"/>
      <c r="E799" s="541" t="s">
        <v>1149</v>
      </c>
      <c r="F799" s="541" t="s">
        <v>1064</v>
      </c>
      <c r="G799" s="540"/>
      <c r="H799" s="522" t="s">
        <v>1065</v>
      </c>
      <c r="I799" s="568"/>
      <c r="J799" s="568"/>
      <c r="K799" s="568"/>
      <c r="L799" s="568"/>
      <c r="M799" s="633"/>
      <c r="N799" s="634"/>
      <c r="O799" s="635"/>
      <c r="P799" s="636"/>
      <c r="Q799" s="627"/>
      <c r="R799" s="558" t="n">
        <f aca="false">SUM(S799,T799,U799,V799)</f>
        <v>0</v>
      </c>
      <c r="S799" s="698"/>
      <c r="T799" s="698"/>
      <c r="U799" s="698"/>
      <c r="V799" s="698"/>
    </row>
    <row r="800" customFormat="false" ht="15.75" hidden="true" customHeight="false" outlineLevel="1" collapsed="false">
      <c r="A800" s="747"/>
      <c r="B800" s="567"/>
      <c r="C800" s="583"/>
      <c r="D800" s="540"/>
      <c r="E800" s="541" t="s">
        <v>1149</v>
      </c>
      <c r="F800" s="541" t="s">
        <v>1064</v>
      </c>
      <c r="G800" s="540"/>
      <c r="H800" s="522" t="s">
        <v>1065</v>
      </c>
      <c r="I800" s="568"/>
      <c r="J800" s="568"/>
      <c r="K800" s="568"/>
      <c r="L800" s="568"/>
      <c r="M800" s="633"/>
      <c r="N800" s="634"/>
      <c r="O800" s="635"/>
      <c r="P800" s="636"/>
      <c r="Q800" s="627"/>
      <c r="R800" s="558" t="n">
        <f aca="false">SUM(S800,T800,U800,V800)</f>
        <v>0</v>
      </c>
      <c r="S800" s="698"/>
      <c r="T800" s="698"/>
      <c r="U800" s="698"/>
      <c r="V800" s="698"/>
    </row>
    <row r="801" customFormat="false" ht="15.75" hidden="true" customHeight="false" outlineLevel="1" collapsed="false">
      <c r="A801" s="747"/>
      <c r="B801" s="567"/>
      <c r="C801" s="583"/>
      <c r="D801" s="540"/>
      <c r="E801" s="541" t="s">
        <v>1149</v>
      </c>
      <c r="F801" s="541" t="s">
        <v>1064</v>
      </c>
      <c r="G801" s="540"/>
      <c r="H801" s="522" t="s">
        <v>1065</v>
      </c>
      <c r="I801" s="568"/>
      <c r="J801" s="568"/>
      <c r="K801" s="568"/>
      <c r="L801" s="568"/>
      <c r="M801" s="633"/>
      <c r="N801" s="634"/>
      <c r="O801" s="635"/>
      <c r="P801" s="636"/>
      <c r="Q801" s="627"/>
      <c r="R801" s="558" t="n">
        <f aca="false">SUM(S801,T801,U801,V801)</f>
        <v>0</v>
      </c>
      <c r="S801" s="698"/>
      <c r="T801" s="698"/>
      <c r="U801" s="698"/>
      <c r="V801" s="698"/>
    </row>
    <row r="802" customFormat="false" ht="15.75" hidden="true" customHeight="false" outlineLevel="1" collapsed="false">
      <c r="A802" s="747"/>
      <c r="B802" s="567"/>
      <c r="C802" s="583"/>
      <c r="D802" s="540"/>
      <c r="E802" s="541" t="s">
        <v>1149</v>
      </c>
      <c r="F802" s="541" t="s">
        <v>1064</v>
      </c>
      <c r="G802" s="540"/>
      <c r="H802" s="522" t="s">
        <v>1065</v>
      </c>
      <c r="I802" s="568"/>
      <c r="J802" s="568"/>
      <c r="K802" s="568"/>
      <c r="L802" s="568"/>
      <c r="M802" s="633"/>
      <c r="N802" s="634"/>
      <c r="O802" s="635"/>
      <c r="P802" s="636"/>
      <c r="Q802" s="627"/>
      <c r="R802" s="558" t="n">
        <f aca="false">SUM(S802,T802,U802,V802)</f>
        <v>0</v>
      </c>
      <c r="S802" s="698"/>
      <c r="T802" s="698"/>
      <c r="U802" s="698"/>
      <c r="V802" s="698"/>
    </row>
    <row r="803" customFormat="false" ht="15.75" hidden="true" customHeight="false" outlineLevel="1" collapsed="false">
      <c r="A803" s="747"/>
      <c r="B803" s="567"/>
      <c r="C803" s="583"/>
      <c r="D803" s="540"/>
      <c r="E803" s="541" t="s">
        <v>1149</v>
      </c>
      <c r="F803" s="541" t="s">
        <v>1064</v>
      </c>
      <c r="G803" s="540"/>
      <c r="H803" s="522" t="s">
        <v>1065</v>
      </c>
      <c r="I803" s="568"/>
      <c r="J803" s="568"/>
      <c r="K803" s="568"/>
      <c r="L803" s="568"/>
      <c r="M803" s="633"/>
      <c r="N803" s="634"/>
      <c r="O803" s="635"/>
      <c r="P803" s="636"/>
      <c r="Q803" s="627"/>
      <c r="R803" s="558" t="n">
        <f aca="false">SUM(S803,T803,U803,V803)</f>
        <v>0</v>
      </c>
      <c r="S803" s="698"/>
      <c r="T803" s="698"/>
      <c r="U803" s="698"/>
      <c r="V803" s="698"/>
    </row>
    <row r="804" customFormat="false" ht="15.75" hidden="true" customHeight="false" outlineLevel="1" collapsed="false">
      <c r="A804" s="747"/>
      <c r="B804" s="567"/>
      <c r="C804" s="583"/>
      <c r="D804" s="540"/>
      <c r="E804" s="541" t="s">
        <v>1149</v>
      </c>
      <c r="F804" s="541" t="s">
        <v>1064</v>
      </c>
      <c r="G804" s="540"/>
      <c r="H804" s="522" t="s">
        <v>1065</v>
      </c>
      <c r="I804" s="568"/>
      <c r="J804" s="568"/>
      <c r="K804" s="568"/>
      <c r="L804" s="568"/>
      <c r="M804" s="633"/>
      <c r="N804" s="634"/>
      <c r="O804" s="635"/>
      <c r="P804" s="636"/>
      <c r="Q804" s="627"/>
      <c r="R804" s="558" t="n">
        <f aca="false">SUM(S804,T804,U804,V804)</f>
        <v>0</v>
      </c>
      <c r="S804" s="698"/>
      <c r="T804" s="698"/>
      <c r="U804" s="698"/>
      <c r="V804" s="698"/>
    </row>
    <row r="805" customFormat="false" ht="15.75" hidden="true" customHeight="false" outlineLevel="1" collapsed="false">
      <c r="A805" s="747"/>
      <c r="B805" s="567"/>
      <c r="C805" s="583"/>
      <c r="D805" s="540"/>
      <c r="E805" s="541" t="s">
        <v>1149</v>
      </c>
      <c r="F805" s="541" t="s">
        <v>1064</v>
      </c>
      <c r="G805" s="540"/>
      <c r="H805" s="522" t="s">
        <v>1065</v>
      </c>
      <c r="I805" s="568"/>
      <c r="J805" s="568"/>
      <c r="K805" s="568"/>
      <c r="L805" s="568"/>
      <c r="M805" s="633"/>
      <c r="N805" s="634"/>
      <c r="O805" s="635"/>
      <c r="P805" s="636"/>
      <c r="Q805" s="627"/>
      <c r="R805" s="558" t="n">
        <f aca="false">SUM(S805,T805,U805,V805)</f>
        <v>0</v>
      </c>
      <c r="S805" s="698"/>
      <c r="T805" s="698"/>
      <c r="U805" s="698"/>
      <c r="V805" s="698"/>
    </row>
    <row r="806" customFormat="false" ht="15.75" hidden="true" customHeight="false" outlineLevel="1" collapsed="false">
      <c r="A806" s="747"/>
      <c r="B806" s="567"/>
      <c r="C806" s="583"/>
      <c r="D806" s="540"/>
      <c r="E806" s="541" t="s">
        <v>1149</v>
      </c>
      <c r="F806" s="541" t="s">
        <v>1064</v>
      </c>
      <c r="G806" s="540"/>
      <c r="H806" s="522" t="s">
        <v>1065</v>
      </c>
      <c r="I806" s="568"/>
      <c r="J806" s="568"/>
      <c r="K806" s="568"/>
      <c r="L806" s="568"/>
      <c r="M806" s="633"/>
      <c r="N806" s="634"/>
      <c r="O806" s="635"/>
      <c r="P806" s="636"/>
      <c r="Q806" s="627"/>
      <c r="R806" s="558" t="n">
        <f aca="false">SUM(S806,T806,U806,V806)</f>
        <v>0</v>
      </c>
      <c r="S806" s="698"/>
      <c r="T806" s="698"/>
      <c r="U806" s="698"/>
      <c r="V806" s="698"/>
    </row>
    <row r="807" customFormat="false" ht="15.75" hidden="true" customHeight="false" outlineLevel="1" collapsed="false">
      <c r="A807" s="747"/>
      <c r="B807" s="567"/>
      <c r="C807" s="583"/>
      <c r="D807" s="540"/>
      <c r="E807" s="541" t="s">
        <v>1149</v>
      </c>
      <c r="F807" s="541" t="s">
        <v>1064</v>
      </c>
      <c r="G807" s="540"/>
      <c r="H807" s="522" t="s">
        <v>1065</v>
      </c>
      <c r="I807" s="568"/>
      <c r="J807" s="568"/>
      <c r="K807" s="568"/>
      <c r="L807" s="568"/>
      <c r="M807" s="633"/>
      <c r="N807" s="634"/>
      <c r="O807" s="635"/>
      <c r="P807" s="636"/>
      <c r="Q807" s="627"/>
      <c r="R807" s="558" t="n">
        <f aca="false">SUM(S807,T807,U807,V807)</f>
        <v>0</v>
      </c>
      <c r="S807" s="698"/>
      <c r="T807" s="698"/>
      <c r="U807" s="698"/>
      <c r="V807" s="698"/>
    </row>
    <row r="808" customFormat="false" ht="15.75" hidden="true" customHeight="false" outlineLevel="1" collapsed="false">
      <c r="A808" s="747"/>
      <c r="B808" s="567"/>
      <c r="C808" s="583"/>
      <c r="D808" s="540"/>
      <c r="E808" s="541" t="s">
        <v>1149</v>
      </c>
      <c r="F808" s="541" t="s">
        <v>1064</v>
      </c>
      <c r="G808" s="540"/>
      <c r="H808" s="522" t="s">
        <v>1065</v>
      </c>
      <c r="I808" s="568"/>
      <c r="J808" s="568"/>
      <c r="K808" s="568"/>
      <c r="L808" s="568"/>
      <c r="M808" s="633"/>
      <c r="N808" s="634"/>
      <c r="O808" s="635"/>
      <c r="P808" s="636"/>
      <c r="Q808" s="627"/>
      <c r="R808" s="558" t="n">
        <f aca="false">SUM(S808,T808,U808,V808)</f>
        <v>0</v>
      </c>
      <c r="S808" s="698"/>
      <c r="T808" s="698"/>
      <c r="U808" s="698"/>
      <c r="V808" s="698"/>
    </row>
    <row r="809" customFormat="false" ht="15.75" hidden="true" customHeight="false" outlineLevel="1" collapsed="false">
      <c r="A809" s="747"/>
      <c r="B809" s="567"/>
      <c r="C809" s="583"/>
      <c r="D809" s="540"/>
      <c r="E809" s="541" t="s">
        <v>1149</v>
      </c>
      <c r="F809" s="541" t="s">
        <v>1064</v>
      </c>
      <c r="G809" s="540"/>
      <c r="H809" s="522" t="s">
        <v>1065</v>
      </c>
      <c r="I809" s="568"/>
      <c r="J809" s="568"/>
      <c r="K809" s="568"/>
      <c r="L809" s="568"/>
      <c r="M809" s="633"/>
      <c r="N809" s="634"/>
      <c r="O809" s="635"/>
      <c r="P809" s="636"/>
      <c r="Q809" s="627"/>
      <c r="R809" s="558" t="n">
        <f aca="false">SUM(S809,T809,U809,V809)</f>
        <v>0</v>
      </c>
      <c r="S809" s="698"/>
      <c r="T809" s="698"/>
      <c r="U809" s="698"/>
      <c r="V809" s="698"/>
    </row>
    <row r="810" customFormat="false" ht="15.75" hidden="true" customHeight="false" outlineLevel="1" collapsed="false">
      <c r="A810" s="747"/>
      <c r="B810" s="567"/>
      <c r="C810" s="583"/>
      <c r="D810" s="540"/>
      <c r="E810" s="541" t="s">
        <v>1149</v>
      </c>
      <c r="F810" s="541" t="s">
        <v>1064</v>
      </c>
      <c r="G810" s="540"/>
      <c r="H810" s="522" t="s">
        <v>1065</v>
      </c>
      <c r="I810" s="568"/>
      <c r="J810" s="568"/>
      <c r="K810" s="568"/>
      <c r="L810" s="568"/>
      <c r="M810" s="633"/>
      <c r="N810" s="634"/>
      <c r="O810" s="635"/>
      <c r="P810" s="636"/>
      <c r="Q810" s="627"/>
      <c r="R810" s="558" t="n">
        <f aca="false">SUM(S810,T810,U810,V810)</f>
        <v>0</v>
      </c>
      <c r="S810" s="698"/>
      <c r="T810" s="698"/>
      <c r="U810" s="698"/>
      <c r="V810" s="698"/>
    </row>
    <row r="811" customFormat="false" ht="15.75" hidden="true" customHeight="false" outlineLevel="1" collapsed="false">
      <c r="A811" s="747"/>
      <c r="B811" s="567"/>
      <c r="C811" s="583"/>
      <c r="D811" s="540"/>
      <c r="E811" s="541" t="s">
        <v>1149</v>
      </c>
      <c r="F811" s="541" t="s">
        <v>1064</v>
      </c>
      <c r="G811" s="540"/>
      <c r="H811" s="522" t="s">
        <v>1065</v>
      </c>
      <c r="I811" s="568"/>
      <c r="J811" s="568"/>
      <c r="K811" s="568"/>
      <c r="L811" s="568"/>
      <c r="M811" s="633"/>
      <c r="N811" s="634"/>
      <c r="O811" s="635"/>
      <c r="P811" s="636"/>
      <c r="Q811" s="627"/>
      <c r="R811" s="558" t="n">
        <f aca="false">SUM(S811,T811,U811,V811)</f>
        <v>0</v>
      </c>
      <c r="S811" s="698"/>
      <c r="T811" s="698"/>
      <c r="U811" s="698"/>
      <c r="V811" s="698"/>
    </row>
    <row r="812" customFormat="false" ht="15.75" hidden="true" customHeight="false" outlineLevel="1" collapsed="false">
      <c r="A812" s="747"/>
      <c r="B812" s="567"/>
      <c r="C812" s="583"/>
      <c r="D812" s="540"/>
      <c r="E812" s="541" t="s">
        <v>1149</v>
      </c>
      <c r="F812" s="541" t="s">
        <v>1064</v>
      </c>
      <c r="G812" s="540"/>
      <c r="H812" s="522" t="s">
        <v>1065</v>
      </c>
      <c r="I812" s="568"/>
      <c r="J812" s="568"/>
      <c r="K812" s="568"/>
      <c r="L812" s="568"/>
      <c r="M812" s="633"/>
      <c r="N812" s="634"/>
      <c r="O812" s="635"/>
      <c r="P812" s="636"/>
      <c r="Q812" s="627"/>
      <c r="R812" s="558" t="n">
        <f aca="false">SUM(S812,T812,U812,V812)</f>
        <v>0</v>
      </c>
      <c r="S812" s="698"/>
      <c r="T812" s="698"/>
      <c r="U812" s="698"/>
      <c r="V812" s="698"/>
    </row>
    <row r="813" customFormat="false" ht="15.75" hidden="true" customHeight="false" outlineLevel="1" collapsed="false">
      <c r="A813" s="747"/>
      <c r="B813" s="567"/>
      <c r="C813" s="583"/>
      <c r="D813" s="540"/>
      <c r="E813" s="541" t="s">
        <v>1149</v>
      </c>
      <c r="F813" s="541" t="s">
        <v>1064</v>
      </c>
      <c r="G813" s="540"/>
      <c r="H813" s="522" t="s">
        <v>1065</v>
      </c>
      <c r="I813" s="568"/>
      <c r="J813" s="568"/>
      <c r="K813" s="568"/>
      <c r="L813" s="568"/>
      <c r="M813" s="633"/>
      <c r="N813" s="634"/>
      <c r="O813" s="635"/>
      <c r="P813" s="636"/>
      <c r="Q813" s="627"/>
      <c r="R813" s="558" t="n">
        <f aca="false">SUM(S813,T813,U813,V813)</f>
        <v>0</v>
      </c>
      <c r="S813" s="698"/>
      <c r="T813" s="698"/>
      <c r="U813" s="698"/>
      <c r="V813" s="698"/>
    </row>
    <row r="814" customFormat="false" ht="15.75" hidden="true" customHeight="false" outlineLevel="1" collapsed="false">
      <c r="A814" s="747"/>
      <c r="B814" s="567"/>
      <c r="C814" s="583"/>
      <c r="D814" s="540"/>
      <c r="E814" s="541" t="s">
        <v>1149</v>
      </c>
      <c r="F814" s="541" t="s">
        <v>1064</v>
      </c>
      <c r="G814" s="540"/>
      <c r="H814" s="522" t="s">
        <v>1065</v>
      </c>
      <c r="I814" s="568"/>
      <c r="J814" s="568"/>
      <c r="K814" s="568"/>
      <c r="L814" s="568"/>
      <c r="M814" s="633"/>
      <c r="N814" s="634"/>
      <c r="O814" s="635"/>
      <c r="P814" s="636"/>
      <c r="Q814" s="627"/>
      <c r="R814" s="558" t="n">
        <f aca="false">SUM(S814,T814,U814,V814)</f>
        <v>0</v>
      </c>
      <c r="S814" s="698"/>
      <c r="T814" s="698"/>
      <c r="U814" s="698"/>
      <c r="V814" s="698"/>
    </row>
    <row r="815" customFormat="false" ht="15.75" hidden="true" customHeight="false" outlineLevel="1" collapsed="false">
      <c r="A815" s="747"/>
      <c r="B815" s="567"/>
      <c r="C815" s="583"/>
      <c r="D815" s="540"/>
      <c r="E815" s="541" t="s">
        <v>1149</v>
      </c>
      <c r="F815" s="541" t="s">
        <v>1064</v>
      </c>
      <c r="G815" s="540"/>
      <c r="H815" s="522" t="s">
        <v>1065</v>
      </c>
      <c r="I815" s="568"/>
      <c r="J815" s="568"/>
      <c r="K815" s="568"/>
      <c r="L815" s="568"/>
      <c r="M815" s="633"/>
      <c r="N815" s="634"/>
      <c r="O815" s="635"/>
      <c r="P815" s="636"/>
      <c r="Q815" s="627"/>
      <c r="R815" s="558" t="n">
        <f aca="false">SUM(S815,T815,U815,V815)</f>
        <v>0</v>
      </c>
      <c r="S815" s="698"/>
      <c r="T815" s="698"/>
      <c r="U815" s="698"/>
      <c r="V815" s="698"/>
    </row>
    <row r="816" customFormat="false" ht="15.75" hidden="true" customHeight="false" outlineLevel="1" collapsed="false">
      <c r="A816" s="747"/>
      <c r="B816" s="567"/>
      <c r="C816" s="583"/>
      <c r="D816" s="540"/>
      <c r="E816" s="541" t="s">
        <v>1149</v>
      </c>
      <c r="F816" s="541" t="s">
        <v>1064</v>
      </c>
      <c r="G816" s="540"/>
      <c r="H816" s="522" t="s">
        <v>1065</v>
      </c>
      <c r="I816" s="568"/>
      <c r="J816" s="568"/>
      <c r="K816" s="568"/>
      <c r="L816" s="568"/>
      <c r="M816" s="633"/>
      <c r="N816" s="634"/>
      <c r="O816" s="635"/>
      <c r="P816" s="636"/>
      <c r="Q816" s="627"/>
      <c r="R816" s="558" t="n">
        <f aca="false">SUM(S816,T816,U816,V816)</f>
        <v>0</v>
      </c>
      <c r="S816" s="698"/>
      <c r="T816" s="698"/>
      <c r="U816" s="698"/>
      <c r="V816" s="698"/>
    </row>
    <row r="817" customFormat="false" ht="15.75" hidden="true" customHeight="false" outlineLevel="1" collapsed="false">
      <c r="A817" s="747"/>
      <c r="B817" s="567"/>
      <c r="C817" s="583"/>
      <c r="D817" s="540"/>
      <c r="E817" s="541" t="s">
        <v>1149</v>
      </c>
      <c r="F817" s="541" t="s">
        <v>1064</v>
      </c>
      <c r="G817" s="540"/>
      <c r="H817" s="522" t="s">
        <v>1065</v>
      </c>
      <c r="I817" s="568"/>
      <c r="J817" s="568"/>
      <c r="K817" s="568"/>
      <c r="L817" s="568"/>
      <c r="M817" s="633"/>
      <c r="N817" s="634"/>
      <c r="O817" s="635"/>
      <c r="P817" s="636"/>
      <c r="Q817" s="627"/>
      <c r="R817" s="558" t="n">
        <f aca="false">SUM(S817,T817,U817,V817)</f>
        <v>0</v>
      </c>
      <c r="S817" s="698"/>
      <c r="T817" s="698"/>
      <c r="U817" s="698"/>
      <c r="V817" s="698"/>
    </row>
    <row r="818" customFormat="false" ht="15.75" hidden="true" customHeight="false" outlineLevel="1" collapsed="false">
      <c r="A818" s="747"/>
      <c r="B818" s="567"/>
      <c r="C818" s="583"/>
      <c r="D818" s="540"/>
      <c r="E818" s="541" t="s">
        <v>1149</v>
      </c>
      <c r="F818" s="541" t="s">
        <v>1064</v>
      </c>
      <c r="G818" s="540"/>
      <c r="H818" s="522" t="s">
        <v>1065</v>
      </c>
      <c r="I818" s="568"/>
      <c r="J818" s="568"/>
      <c r="K818" s="568"/>
      <c r="L818" s="568"/>
      <c r="M818" s="633"/>
      <c r="N818" s="634"/>
      <c r="O818" s="635"/>
      <c r="P818" s="636"/>
      <c r="Q818" s="627"/>
      <c r="R818" s="558" t="n">
        <f aca="false">SUM(S818,T818,U818,V818)</f>
        <v>0</v>
      </c>
      <c r="S818" s="698"/>
      <c r="T818" s="698"/>
      <c r="U818" s="698"/>
      <c r="V818" s="698"/>
    </row>
    <row r="819" customFormat="false" ht="15.75" hidden="true" customHeight="false" outlineLevel="1" collapsed="false">
      <c r="A819" s="747"/>
      <c r="B819" s="567"/>
      <c r="C819" s="583"/>
      <c r="D819" s="540"/>
      <c r="E819" s="541" t="s">
        <v>1149</v>
      </c>
      <c r="F819" s="541" t="s">
        <v>1064</v>
      </c>
      <c r="G819" s="540"/>
      <c r="H819" s="522" t="s">
        <v>1065</v>
      </c>
      <c r="I819" s="568"/>
      <c r="J819" s="568"/>
      <c r="K819" s="568"/>
      <c r="L819" s="568"/>
      <c r="M819" s="633"/>
      <c r="N819" s="634"/>
      <c r="O819" s="635"/>
      <c r="P819" s="636"/>
      <c r="Q819" s="627"/>
      <c r="R819" s="558" t="n">
        <f aca="false">SUM(S819,T819,U819,V819)</f>
        <v>0</v>
      </c>
      <c r="S819" s="698"/>
      <c r="T819" s="698"/>
      <c r="U819" s="698"/>
      <c r="V819" s="698"/>
    </row>
    <row r="820" customFormat="false" ht="15.75" hidden="true" customHeight="false" outlineLevel="1" collapsed="false">
      <c r="A820" s="747"/>
      <c r="B820" s="567"/>
      <c r="C820" s="583"/>
      <c r="D820" s="540"/>
      <c r="E820" s="541" t="s">
        <v>1149</v>
      </c>
      <c r="F820" s="541" t="s">
        <v>1064</v>
      </c>
      <c r="G820" s="540"/>
      <c r="H820" s="522" t="s">
        <v>1065</v>
      </c>
      <c r="I820" s="568"/>
      <c r="J820" s="568"/>
      <c r="K820" s="568"/>
      <c r="L820" s="568"/>
      <c r="M820" s="633"/>
      <c r="N820" s="634"/>
      <c r="O820" s="635"/>
      <c r="P820" s="636"/>
      <c r="Q820" s="627"/>
      <c r="R820" s="558" t="n">
        <f aca="false">SUM(S820,T820,U820,V820)</f>
        <v>0</v>
      </c>
      <c r="S820" s="698"/>
      <c r="T820" s="698"/>
      <c r="U820" s="698"/>
      <c r="V820" s="698"/>
    </row>
    <row r="821" customFormat="false" ht="15.75" hidden="true" customHeight="false" outlineLevel="1" collapsed="false">
      <c r="A821" s="747"/>
      <c r="B821" s="567"/>
      <c r="C821" s="583"/>
      <c r="D821" s="540"/>
      <c r="E821" s="541" t="s">
        <v>1149</v>
      </c>
      <c r="F821" s="541" t="s">
        <v>1064</v>
      </c>
      <c r="G821" s="540"/>
      <c r="H821" s="522" t="s">
        <v>1065</v>
      </c>
      <c r="I821" s="568"/>
      <c r="J821" s="568"/>
      <c r="K821" s="568"/>
      <c r="L821" s="568"/>
      <c r="M821" s="633"/>
      <c r="N821" s="634"/>
      <c r="O821" s="635"/>
      <c r="P821" s="636"/>
      <c r="Q821" s="627"/>
      <c r="R821" s="558" t="n">
        <f aca="false">SUM(S821,T821,U821,V821)</f>
        <v>0</v>
      </c>
      <c r="S821" s="698"/>
      <c r="T821" s="698"/>
      <c r="U821" s="698"/>
      <c r="V821" s="698"/>
    </row>
    <row r="822" customFormat="false" ht="15.75" hidden="true" customHeight="false" outlineLevel="1" collapsed="false">
      <c r="A822" s="747"/>
      <c r="B822" s="567"/>
      <c r="C822" s="583"/>
      <c r="D822" s="540"/>
      <c r="E822" s="541" t="s">
        <v>1149</v>
      </c>
      <c r="F822" s="541" t="s">
        <v>1064</v>
      </c>
      <c r="G822" s="540"/>
      <c r="H822" s="522" t="s">
        <v>1065</v>
      </c>
      <c r="I822" s="568"/>
      <c r="J822" s="568"/>
      <c r="K822" s="568"/>
      <c r="L822" s="568"/>
      <c r="M822" s="633"/>
      <c r="N822" s="634"/>
      <c r="O822" s="635"/>
      <c r="P822" s="636"/>
      <c r="Q822" s="627"/>
      <c r="R822" s="558" t="n">
        <f aca="false">SUM(S822,T822,U822,V822)</f>
        <v>0</v>
      </c>
      <c r="S822" s="698"/>
      <c r="T822" s="698"/>
      <c r="U822" s="698"/>
      <c r="V822" s="698"/>
    </row>
    <row r="823" customFormat="false" ht="15.75" hidden="true" customHeight="false" outlineLevel="1" collapsed="false">
      <c r="A823" s="747"/>
      <c r="B823" s="567"/>
      <c r="C823" s="583"/>
      <c r="D823" s="540"/>
      <c r="E823" s="541" t="s">
        <v>1149</v>
      </c>
      <c r="F823" s="541" t="s">
        <v>1064</v>
      </c>
      <c r="G823" s="540"/>
      <c r="H823" s="522" t="s">
        <v>1065</v>
      </c>
      <c r="I823" s="568"/>
      <c r="J823" s="568"/>
      <c r="K823" s="568"/>
      <c r="L823" s="568"/>
      <c r="M823" s="633"/>
      <c r="N823" s="634"/>
      <c r="O823" s="635"/>
      <c r="P823" s="636"/>
      <c r="Q823" s="627"/>
      <c r="R823" s="558" t="n">
        <f aca="false">SUM(S823,T823,U823,V823)</f>
        <v>0</v>
      </c>
      <c r="S823" s="698"/>
      <c r="T823" s="698"/>
      <c r="U823" s="698"/>
      <c r="V823" s="698"/>
    </row>
    <row r="824" customFormat="false" ht="15.75" hidden="true" customHeight="false" outlineLevel="1" collapsed="false">
      <c r="A824" s="747"/>
      <c r="B824" s="567"/>
      <c r="C824" s="583"/>
      <c r="D824" s="540"/>
      <c r="E824" s="541" t="s">
        <v>1149</v>
      </c>
      <c r="F824" s="541" t="s">
        <v>1064</v>
      </c>
      <c r="G824" s="540"/>
      <c r="H824" s="522" t="s">
        <v>1065</v>
      </c>
      <c r="I824" s="568"/>
      <c r="J824" s="568"/>
      <c r="K824" s="568"/>
      <c r="L824" s="568"/>
      <c r="M824" s="633"/>
      <c r="N824" s="634"/>
      <c r="O824" s="635"/>
      <c r="P824" s="636"/>
      <c r="Q824" s="627"/>
      <c r="R824" s="558" t="n">
        <f aca="false">SUM(S824,T824,U824,V824)</f>
        <v>0</v>
      </c>
      <c r="S824" s="698"/>
      <c r="T824" s="698"/>
      <c r="U824" s="698"/>
      <c r="V824" s="698"/>
    </row>
    <row r="825" customFormat="false" ht="15.75" hidden="true" customHeight="false" outlineLevel="1" collapsed="false">
      <c r="A825" s="747"/>
      <c r="B825" s="567"/>
      <c r="C825" s="583"/>
      <c r="D825" s="540"/>
      <c r="E825" s="541" t="s">
        <v>1149</v>
      </c>
      <c r="F825" s="541" t="s">
        <v>1064</v>
      </c>
      <c r="G825" s="540"/>
      <c r="H825" s="522" t="s">
        <v>1065</v>
      </c>
      <c r="I825" s="568"/>
      <c r="J825" s="568"/>
      <c r="K825" s="568"/>
      <c r="L825" s="568"/>
      <c r="M825" s="633"/>
      <c r="N825" s="634"/>
      <c r="O825" s="635"/>
      <c r="P825" s="636"/>
      <c r="Q825" s="627"/>
      <c r="R825" s="558" t="n">
        <f aca="false">SUM(S825,T825,U825,V825)</f>
        <v>0</v>
      </c>
      <c r="S825" s="698"/>
      <c r="T825" s="698"/>
      <c r="U825" s="698"/>
      <c r="V825" s="698"/>
    </row>
    <row r="826" customFormat="false" ht="15.75" hidden="true" customHeight="false" outlineLevel="1" collapsed="false">
      <c r="A826" s="747"/>
      <c r="B826" s="567"/>
      <c r="C826" s="583"/>
      <c r="D826" s="540"/>
      <c r="E826" s="541" t="s">
        <v>1149</v>
      </c>
      <c r="F826" s="541" t="s">
        <v>1064</v>
      </c>
      <c r="G826" s="540"/>
      <c r="H826" s="522" t="s">
        <v>1065</v>
      </c>
      <c r="I826" s="568"/>
      <c r="J826" s="568"/>
      <c r="K826" s="568"/>
      <c r="L826" s="568"/>
      <c r="M826" s="633"/>
      <c r="N826" s="634"/>
      <c r="O826" s="635"/>
      <c r="P826" s="636"/>
      <c r="Q826" s="627"/>
      <c r="R826" s="558" t="n">
        <f aca="false">SUM(S826,T826,U826,V826)</f>
        <v>0</v>
      </c>
      <c r="S826" s="698"/>
      <c r="T826" s="698"/>
      <c r="U826" s="698"/>
      <c r="V826" s="698"/>
    </row>
    <row r="827" customFormat="false" ht="15.75" hidden="true" customHeight="false" outlineLevel="1" collapsed="false">
      <c r="A827" s="747"/>
      <c r="B827" s="567"/>
      <c r="C827" s="583"/>
      <c r="D827" s="540"/>
      <c r="E827" s="541" t="s">
        <v>1149</v>
      </c>
      <c r="F827" s="541" t="s">
        <v>1064</v>
      </c>
      <c r="G827" s="540"/>
      <c r="H827" s="522" t="s">
        <v>1065</v>
      </c>
      <c r="I827" s="568"/>
      <c r="J827" s="568"/>
      <c r="K827" s="568"/>
      <c r="L827" s="568"/>
      <c r="M827" s="633"/>
      <c r="N827" s="634"/>
      <c r="O827" s="635"/>
      <c r="P827" s="636"/>
      <c r="Q827" s="627"/>
      <c r="R827" s="558" t="n">
        <f aca="false">SUM(S827,T827,U827,V827)</f>
        <v>0</v>
      </c>
      <c r="S827" s="698"/>
      <c r="T827" s="698"/>
      <c r="U827" s="698"/>
      <c r="V827" s="698"/>
    </row>
    <row r="828" customFormat="false" ht="15.75" hidden="true" customHeight="false" outlineLevel="1" collapsed="false">
      <c r="A828" s="747"/>
      <c r="B828" s="567"/>
      <c r="C828" s="583"/>
      <c r="D828" s="540"/>
      <c r="E828" s="541" t="s">
        <v>1149</v>
      </c>
      <c r="F828" s="541" t="s">
        <v>1064</v>
      </c>
      <c r="G828" s="540"/>
      <c r="H828" s="522" t="s">
        <v>1065</v>
      </c>
      <c r="I828" s="568"/>
      <c r="J828" s="568"/>
      <c r="K828" s="568"/>
      <c r="L828" s="568"/>
      <c r="M828" s="633"/>
      <c r="N828" s="634"/>
      <c r="O828" s="635"/>
      <c r="P828" s="636"/>
      <c r="Q828" s="627"/>
      <c r="R828" s="558" t="n">
        <f aca="false">SUM(S828,T828,U828,V828)</f>
        <v>0</v>
      </c>
      <c r="S828" s="698"/>
      <c r="T828" s="698"/>
      <c r="U828" s="698"/>
      <c r="V828" s="698"/>
    </row>
    <row r="829" customFormat="false" ht="15.75" hidden="true" customHeight="false" outlineLevel="1" collapsed="false">
      <c r="A829" s="747"/>
      <c r="B829" s="567"/>
      <c r="C829" s="583"/>
      <c r="D829" s="540"/>
      <c r="E829" s="541" t="s">
        <v>1149</v>
      </c>
      <c r="F829" s="541" t="s">
        <v>1064</v>
      </c>
      <c r="G829" s="540"/>
      <c r="H829" s="522" t="s">
        <v>1065</v>
      </c>
      <c r="I829" s="568"/>
      <c r="J829" s="568"/>
      <c r="K829" s="568"/>
      <c r="L829" s="568"/>
      <c r="M829" s="633"/>
      <c r="N829" s="634"/>
      <c r="O829" s="635"/>
      <c r="P829" s="636"/>
      <c r="Q829" s="627"/>
      <c r="R829" s="558" t="n">
        <f aca="false">SUM(S829,T829,U829,V829)</f>
        <v>0</v>
      </c>
      <c r="S829" s="698"/>
      <c r="T829" s="698"/>
      <c r="U829" s="698"/>
      <c r="V829" s="698"/>
    </row>
    <row r="830" customFormat="false" ht="15.75" hidden="true" customHeight="false" outlineLevel="1" collapsed="false">
      <c r="A830" s="747"/>
      <c r="B830" s="567"/>
      <c r="C830" s="583"/>
      <c r="D830" s="540"/>
      <c r="E830" s="541" t="s">
        <v>1149</v>
      </c>
      <c r="F830" s="541" t="s">
        <v>1064</v>
      </c>
      <c r="G830" s="540"/>
      <c r="H830" s="522" t="s">
        <v>1065</v>
      </c>
      <c r="I830" s="568"/>
      <c r="J830" s="568"/>
      <c r="K830" s="568"/>
      <c r="L830" s="568"/>
      <c r="M830" s="633"/>
      <c r="N830" s="634"/>
      <c r="O830" s="635"/>
      <c r="P830" s="636"/>
      <c r="Q830" s="627"/>
      <c r="R830" s="558" t="n">
        <f aca="false">SUM(S830,T830,U830,V830)</f>
        <v>0</v>
      </c>
      <c r="S830" s="698"/>
      <c r="T830" s="698"/>
      <c r="U830" s="698"/>
      <c r="V830" s="698"/>
    </row>
    <row r="831" customFormat="false" ht="15.75" hidden="true" customHeight="false" outlineLevel="1" collapsed="false">
      <c r="A831" s="747"/>
      <c r="B831" s="567"/>
      <c r="C831" s="583"/>
      <c r="D831" s="540"/>
      <c r="E831" s="541" t="s">
        <v>1149</v>
      </c>
      <c r="F831" s="541" t="s">
        <v>1064</v>
      </c>
      <c r="G831" s="540"/>
      <c r="H831" s="522" t="s">
        <v>1065</v>
      </c>
      <c r="I831" s="568"/>
      <c r="J831" s="568"/>
      <c r="K831" s="568"/>
      <c r="L831" s="568"/>
      <c r="M831" s="633"/>
      <c r="N831" s="634"/>
      <c r="O831" s="635"/>
      <c r="P831" s="636"/>
      <c r="Q831" s="627"/>
      <c r="R831" s="558" t="n">
        <f aca="false">SUM(S831,T831,U831,V831)</f>
        <v>0</v>
      </c>
      <c r="S831" s="698"/>
      <c r="T831" s="698"/>
      <c r="U831" s="698"/>
      <c r="V831" s="698"/>
    </row>
    <row r="832" customFormat="false" ht="15.75" hidden="true" customHeight="false" outlineLevel="1" collapsed="false">
      <c r="A832" s="747"/>
      <c r="B832" s="567"/>
      <c r="C832" s="583"/>
      <c r="D832" s="540"/>
      <c r="E832" s="541" t="s">
        <v>1149</v>
      </c>
      <c r="F832" s="541" t="s">
        <v>1064</v>
      </c>
      <c r="G832" s="540"/>
      <c r="H832" s="522" t="s">
        <v>1065</v>
      </c>
      <c r="I832" s="568"/>
      <c r="J832" s="568"/>
      <c r="K832" s="568"/>
      <c r="L832" s="568"/>
      <c r="M832" s="633"/>
      <c r="N832" s="634"/>
      <c r="O832" s="635"/>
      <c r="P832" s="636"/>
      <c r="Q832" s="627"/>
      <c r="R832" s="558" t="n">
        <f aca="false">SUM(S832,T832,U832,V832)</f>
        <v>0</v>
      </c>
      <c r="S832" s="698"/>
      <c r="T832" s="698"/>
      <c r="U832" s="698"/>
      <c r="V832" s="698"/>
    </row>
    <row r="833" customFormat="false" ht="15.75" hidden="true" customHeight="false" outlineLevel="1" collapsed="false">
      <c r="A833" s="747"/>
      <c r="B833" s="567"/>
      <c r="C833" s="583"/>
      <c r="D833" s="540"/>
      <c r="E833" s="541" t="s">
        <v>1149</v>
      </c>
      <c r="F833" s="541" t="s">
        <v>1064</v>
      </c>
      <c r="G833" s="540"/>
      <c r="H833" s="522" t="s">
        <v>1065</v>
      </c>
      <c r="I833" s="568"/>
      <c r="J833" s="568"/>
      <c r="K833" s="568"/>
      <c r="L833" s="568"/>
      <c r="M833" s="633"/>
      <c r="N833" s="634"/>
      <c r="O833" s="635"/>
      <c r="P833" s="636"/>
      <c r="Q833" s="627"/>
      <c r="R833" s="558" t="n">
        <f aca="false">SUM(S833,T833,U833,V833)</f>
        <v>0</v>
      </c>
      <c r="S833" s="698"/>
      <c r="T833" s="698"/>
      <c r="U833" s="698"/>
      <c r="V833" s="698"/>
    </row>
    <row r="834" customFormat="false" ht="15.75" hidden="true" customHeight="false" outlineLevel="1" collapsed="false">
      <c r="A834" s="747"/>
      <c r="B834" s="567"/>
      <c r="C834" s="583"/>
      <c r="D834" s="540"/>
      <c r="E834" s="541" t="s">
        <v>1149</v>
      </c>
      <c r="F834" s="541" t="s">
        <v>1064</v>
      </c>
      <c r="G834" s="540"/>
      <c r="H834" s="522" t="s">
        <v>1065</v>
      </c>
      <c r="I834" s="568"/>
      <c r="J834" s="568"/>
      <c r="K834" s="568"/>
      <c r="L834" s="568"/>
      <c r="M834" s="633"/>
      <c r="N834" s="634"/>
      <c r="O834" s="635"/>
      <c r="P834" s="636"/>
      <c r="Q834" s="627"/>
      <c r="R834" s="558" t="n">
        <f aca="false">SUM(S834,T834,U834,V834)</f>
        <v>0</v>
      </c>
      <c r="S834" s="698"/>
      <c r="T834" s="698"/>
      <c r="U834" s="698"/>
      <c r="V834" s="698"/>
    </row>
    <row r="835" customFormat="false" ht="15.75" hidden="true" customHeight="false" outlineLevel="1" collapsed="false">
      <c r="A835" s="747"/>
      <c r="B835" s="567"/>
      <c r="C835" s="583"/>
      <c r="D835" s="540"/>
      <c r="E835" s="541" t="s">
        <v>1149</v>
      </c>
      <c r="F835" s="541" t="s">
        <v>1064</v>
      </c>
      <c r="G835" s="540"/>
      <c r="H835" s="522" t="s">
        <v>1065</v>
      </c>
      <c r="I835" s="568"/>
      <c r="J835" s="568"/>
      <c r="K835" s="568"/>
      <c r="L835" s="568"/>
      <c r="M835" s="633"/>
      <c r="N835" s="634"/>
      <c r="O835" s="635"/>
      <c r="P835" s="636"/>
      <c r="Q835" s="627"/>
      <c r="R835" s="558" t="n">
        <f aca="false">SUM(S835,T835,U835,V835)</f>
        <v>0</v>
      </c>
      <c r="S835" s="698"/>
      <c r="T835" s="698"/>
      <c r="U835" s="698"/>
      <c r="V835" s="698"/>
    </row>
    <row r="836" customFormat="false" ht="15.75" hidden="true" customHeight="false" outlineLevel="1" collapsed="false">
      <c r="A836" s="747"/>
      <c r="B836" s="567"/>
      <c r="C836" s="583"/>
      <c r="D836" s="540"/>
      <c r="E836" s="541" t="s">
        <v>1149</v>
      </c>
      <c r="F836" s="541" t="s">
        <v>1064</v>
      </c>
      <c r="G836" s="540"/>
      <c r="H836" s="522" t="s">
        <v>1065</v>
      </c>
      <c r="I836" s="568"/>
      <c r="J836" s="568"/>
      <c r="K836" s="568"/>
      <c r="L836" s="568"/>
      <c r="M836" s="633"/>
      <c r="N836" s="634"/>
      <c r="O836" s="635"/>
      <c r="P836" s="636"/>
      <c r="Q836" s="627"/>
      <c r="R836" s="558" t="n">
        <f aca="false">SUM(S836,T836,U836,V836)</f>
        <v>0</v>
      </c>
      <c r="S836" s="698"/>
      <c r="T836" s="698"/>
      <c r="U836" s="698"/>
      <c r="V836" s="698"/>
    </row>
    <row r="837" customFormat="false" ht="15.75" hidden="true" customHeight="false" outlineLevel="1" collapsed="false">
      <c r="A837" s="747"/>
      <c r="B837" s="567"/>
      <c r="C837" s="583"/>
      <c r="D837" s="540"/>
      <c r="E837" s="541" t="s">
        <v>1149</v>
      </c>
      <c r="F837" s="541" t="s">
        <v>1064</v>
      </c>
      <c r="G837" s="540"/>
      <c r="H837" s="522" t="s">
        <v>1065</v>
      </c>
      <c r="I837" s="568"/>
      <c r="J837" s="568"/>
      <c r="K837" s="568"/>
      <c r="L837" s="568"/>
      <c r="M837" s="633"/>
      <c r="N837" s="634"/>
      <c r="O837" s="635"/>
      <c r="P837" s="636"/>
      <c r="Q837" s="627"/>
      <c r="R837" s="558" t="n">
        <f aca="false">SUM(S837,T837,U837,V837)</f>
        <v>0</v>
      </c>
      <c r="S837" s="698"/>
      <c r="T837" s="698"/>
      <c r="U837" s="698"/>
      <c r="V837" s="698"/>
    </row>
    <row r="838" customFormat="false" ht="15.75" hidden="true" customHeight="false" outlineLevel="1" collapsed="false">
      <c r="A838" s="747"/>
      <c r="B838" s="567"/>
      <c r="C838" s="583"/>
      <c r="D838" s="540"/>
      <c r="E838" s="541" t="s">
        <v>1149</v>
      </c>
      <c r="F838" s="541" t="s">
        <v>1064</v>
      </c>
      <c r="G838" s="540"/>
      <c r="H838" s="522" t="s">
        <v>1065</v>
      </c>
      <c r="I838" s="568"/>
      <c r="J838" s="568"/>
      <c r="K838" s="568"/>
      <c r="L838" s="568"/>
      <c r="M838" s="633"/>
      <c r="N838" s="634"/>
      <c r="O838" s="635"/>
      <c r="P838" s="636"/>
      <c r="Q838" s="627"/>
      <c r="R838" s="558" t="n">
        <f aca="false">SUM(S838,T838,U838,V838)</f>
        <v>0</v>
      </c>
      <c r="S838" s="698"/>
      <c r="T838" s="698"/>
      <c r="U838" s="698"/>
      <c r="V838" s="698"/>
    </row>
    <row r="839" customFormat="false" ht="15.75" hidden="true" customHeight="false" outlineLevel="1" collapsed="false">
      <c r="A839" s="747"/>
      <c r="B839" s="567"/>
      <c r="C839" s="583"/>
      <c r="D839" s="540"/>
      <c r="E839" s="541" t="s">
        <v>1149</v>
      </c>
      <c r="F839" s="541" t="s">
        <v>1064</v>
      </c>
      <c r="G839" s="540"/>
      <c r="H839" s="522" t="s">
        <v>1065</v>
      </c>
      <c r="I839" s="568"/>
      <c r="J839" s="568"/>
      <c r="K839" s="568"/>
      <c r="L839" s="568"/>
      <c r="M839" s="633"/>
      <c r="N839" s="634"/>
      <c r="O839" s="635"/>
      <c r="P839" s="636"/>
      <c r="Q839" s="627"/>
      <c r="R839" s="558" t="n">
        <f aca="false">SUM(S839,T839,U839,V839)</f>
        <v>0</v>
      </c>
      <c r="S839" s="698"/>
      <c r="T839" s="698"/>
      <c r="U839" s="698"/>
      <c r="V839" s="698"/>
    </row>
    <row r="840" customFormat="false" ht="15.75" hidden="true" customHeight="false" outlineLevel="1" collapsed="false">
      <c r="A840" s="747"/>
      <c r="B840" s="567"/>
      <c r="C840" s="583"/>
      <c r="D840" s="540"/>
      <c r="E840" s="541" t="s">
        <v>1149</v>
      </c>
      <c r="F840" s="541" t="s">
        <v>1064</v>
      </c>
      <c r="G840" s="540"/>
      <c r="H840" s="522" t="s">
        <v>1065</v>
      </c>
      <c r="I840" s="568"/>
      <c r="J840" s="568"/>
      <c r="K840" s="568"/>
      <c r="L840" s="568"/>
      <c r="M840" s="633"/>
      <c r="N840" s="634"/>
      <c r="O840" s="635"/>
      <c r="P840" s="636"/>
      <c r="Q840" s="627"/>
      <c r="R840" s="558" t="n">
        <f aca="false">SUM(S840,T840,U840,V840)</f>
        <v>0</v>
      </c>
      <c r="S840" s="698"/>
      <c r="T840" s="698"/>
      <c r="U840" s="698"/>
      <c r="V840" s="698"/>
    </row>
    <row r="841" customFormat="false" ht="15.75" hidden="true" customHeight="false" outlineLevel="1" collapsed="false">
      <c r="A841" s="747"/>
      <c r="B841" s="567"/>
      <c r="C841" s="583"/>
      <c r="D841" s="540"/>
      <c r="E841" s="541" t="s">
        <v>1149</v>
      </c>
      <c r="F841" s="541" t="s">
        <v>1064</v>
      </c>
      <c r="G841" s="540"/>
      <c r="H841" s="522" t="s">
        <v>1065</v>
      </c>
      <c r="I841" s="568"/>
      <c r="J841" s="568"/>
      <c r="K841" s="568"/>
      <c r="L841" s="568"/>
      <c r="M841" s="633"/>
      <c r="N841" s="634"/>
      <c r="O841" s="635"/>
      <c r="P841" s="636"/>
      <c r="Q841" s="627"/>
      <c r="R841" s="558" t="n">
        <f aca="false">SUM(S841,T841,U841,V841)</f>
        <v>0</v>
      </c>
      <c r="S841" s="698"/>
      <c r="T841" s="698"/>
      <c r="U841" s="698"/>
      <c r="V841" s="698"/>
    </row>
    <row r="842" customFormat="false" ht="15.75" hidden="true" customHeight="false" outlineLevel="1" collapsed="false">
      <c r="A842" s="747"/>
      <c r="B842" s="567"/>
      <c r="C842" s="583"/>
      <c r="D842" s="540"/>
      <c r="E842" s="541" t="s">
        <v>1149</v>
      </c>
      <c r="F842" s="541" t="s">
        <v>1064</v>
      </c>
      <c r="G842" s="540"/>
      <c r="H842" s="522" t="s">
        <v>1065</v>
      </c>
      <c r="I842" s="568"/>
      <c r="J842" s="568"/>
      <c r="K842" s="568"/>
      <c r="L842" s="568"/>
      <c r="M842" s="633"/>
      <c r="N842" s="634"/>
      <c r="O842" s="635"/>
      <c r="P842" s="636"/>
      <c r="Q842" s="627"/>
      <c r="R842" s="558" t="n">
        <f aca="false">SUM(S842,T842,U842,V842)</f>
        <v>0</v>
      </c>
      <c r="S842" s="698"/>
      <c r="T842" s="698"/>
      <c r="U842" s="698"/>
      <c r="V842" s="698"/>
    </row>
    <row r="843" customFormat="false" ht="15.75" hidden="true" customHeight="false" outlineLevel="1" collapsed="false">
      <c r="A843" s="747"/>
      <c r="B843" s="567"/>
      <c r="C843" s="583"/>
      <c r="D843" s="540"/>
      <c r="E843" s="541" t="s">
        <v>1149</v>
      </c>
      <c r="F843" s="541" t="s">
        <v>1064</v>
      </c>
      <c r="G843" s="540"/>
      <c r="H843" s="522" t="s">
        <v>1065</v>
      </c>
      <c r="I843" s="568"/>
      <c r="J843" s="568"/>
      <c r="K843" s="568"/>
      <c r="L843" s="568"/>
      <c r="M843" s="633"/>
      <c r="N843" s="634"/>
      <c r="O843" s="635"/>
      <c r="P843" s="636"/>
      <c r="Q843" s="627"/>
      <c r="R843" s="558" t="n">
        <f aca="false">SUM(S843,T843,U843,V843)</f>
        <v>0</v>
      </c>
      <c r="S843" s="698"/>
      <c r="T843" s="698"/>
      <c r="U843" s="698"/>
      <c r="V843" s="698"/>
    </row>
    <row r="844" customFormat="false" ht="15.75" hidden="true" customHeight="false" outlineLevel="1" collapsed="false">
      <c r="A844" s="747"/>
      <c r="B844" s="567"/>
      <c r="C844" s="583"/>
      <c r="D844" s="540"/>
      <c r="E844" s="541" t="s">
        <v>1149</v>
      </c>
      <c r="F844" s="541" t="s">
        <v>1064</v>
      </c>
      <c r="G844" s="540"/>
      <c r="H844" s="522" t="s">
        <v>1065</v>
      </c>
      <c r="I844" s="568"/>
      <c r="J844" s="568"/>
      <c r="K844" s="568"/>
      <c r="L844" s="568"/>
      <c r="M844" s="633"/>
      <c r="N844" s="634"/>
      <c r="O844" s="635"/>
      <c r="P844" s="636"/>
      <c r="Q844" s="627"/>
      <c r="R844" s="558" t="n">
        <f aca="false">SUM(S844,T844,U844,V844)</f>
        <v>0</v>
      </c>
      <c r="S844" s="698"/>
      <c r="T844" s="698"/>
      <c r="U844" s="698"/>
      <c r="V844" s="698"/>
    </row>
    <row r="845" customFormat="false" ht="15.75" hidden="true" customHeight="false" outlineLevel="1" collapsed="false">
      <c r="A845" s="747"/>
      <c r="B845" s="567"/>
      <c r="C845" s="583"/>
      <c r="D845" s="540"/>
      <c r="E845" s="541" t="s">
        <v>1149</v>
      </c>
      <c r="F845" s="541" t="s">
        <v>1064</v>
      </c>
      <c r="G845" s="540"/>
      <c r="H845" s="522" t="s">
        <v>1065</v>
      </c>
      <c r="I845" s="568"/>
      <c r="J845" s="568"/>
      <c r="K845" s="568"/>
      <c r="L845" s="568"/>
      <c r="M845" s="633"/>
      <c r="N845" s="634"/>
      <c r="O845" s="635"/>
      <c r="P845" s="636"/>
      <c r="Q845" s="627"/>
      <c r="R845" s="558" t="n">
        <f aca="false">SUM(S845,T845,U845,V845)</f>
        <v>0</v>
      </c>
      <c r="S845" s="698"/>
      <c r="T845" s="698"/>
      <c r="U845" s="698"/>
      <c r="V845" s="698"/>
    </row>
    <row r="846" customFormat="false" ht="15.75" hidden="true" customHeight="false" outlineLevel="1" collapsed="false">
      <c r="A846" s="747"/>
      <c r="B846" s="567"/>
      <c r="C846" s="583"/>
      <c r="D846" s="540"/>
      <c r="E846" s="541" t="s">
        <v>1149</v>
      </c>
      <c r="F846" s="541" t="s">
        <v>1064</v>
      </c>
      <c r="G846" s="540"/>
      <c r="H846" s="522" t="s">
        <v>1065</v>
      </c>
      <c r="I846" s="568"/>
      <c r="J846" s="568"/>
      <c r="K846" s="568"/>
      <c r="L846" s="568"/>
      <c r="M846" s="633"/>
      <c r="N846" s="634"/>
      <c r="O846" s="635"/>
      <c r="P846" s="636"/>
      <c r="Q846" s="627"/>
      <c r="R846" s="558" t="n">
        <f aca="false">SUM(S846,T846,U846,V846)</f>
        <v>0</v>
      </c>
      <c r="S846" s="698"/>
      <c r="T846" s="698"/>
      <c r="U846" s="698"/>
      <c r="V846" s="698"/>
    </row>
    <row r="847" customFormat="false" ht="15.75" hidden="true" customHeight="false" outlineLevel="1" collapsed="false">
      <c r="A847" s="747"/>
      <c r="B847" s="567"/>
      <c r="C847" s="583"/>
      <c r="D847" s="540"/>
      <c r="E847" s="541" t="s">
        <v>1149</v>
      </c>
      <c r="F847" s="541" t="s">
        <v>1064</v>
      </c>
      <c r="G847" s="540"/>
      <c r="H847" s="522" t="s">
        <v>1065</v>
      </c>
      <c r="I847" s="568"/>
      <c r="J847" s="568"/>
      <c r="K847" s="568"/>
      <c r="L847" s="568"/>
      <c r="M847" s="633"/>
      <c r="N847" s="634"/>
      <c r="O847" s="635"/>
      <c r="P847" s="636"/>
      <c r="Q847" s="627"/>
      <c r="R847" s="558" t="n">
        <f aca="false">SUM(S847,T847,U847,V847)</f>
        <v>0</v>
      </c>
      <c r="S847" s="698"/>
      <c r="T847" s="698"/>
      <c r="U847" s="698"/>
      <c r="V847" s="698"/>
    </row>
    <row r="848" customFormat="false" ht="15.75" hidden="true" customHeight="false" outlineLevel="1" collapsed="false">
      <c r="A848" s="747"/>
      <c r="B848" s="567"/>
      <c r="C848" s="583"/>
      <c r="D848" s="540"/>
      <c r="E848" s="541" t="s">
        <v>1149</v>
      </c>
      <c r="F848" s="541" t="s">
        <v>1064</v>
      </c>
      <c r="G848" s="540"/>
      <c r="H848" s="522" t="s">
        <v>1065</v>
      </c>
      <c r="I848" s="568"/>
      <c r="J848" s="568"/>
      <c r="K848" s="568"/>
      <c r="L848" s="568"/>
      <c r="M848" s="633"/>
      <c r="N848" s="634"/>
      <c r="O848" s="635"/>
      <c r="P848" s="636"/>
      <c r="Q848" s="627"/>
      <c r="R848" s="558" t="n">
        <f aca="false">SUM(S848,T848,U848,V848)</f>
        <v>0</v>
      </c>
      <c r="S848" s="698"/>
      <c r="T848" s="698"/>
      <c r="U848" s="698"/>
      <c r="V848" s="698"/>
    </row>
    <row r="849" customFormat="false" ht="15.75" hidden="true" customHeight="false" outlineLevel="1" collapsed="false">
      <c r="A849" s="747"/>
      <c r="B849" s="567"/>
      <c r="C849" s="583"/>
      <c r="D849" s="540"/>
      <c r="E849" s="541" t="s">
        <v>1149</v>
      </c>
      <c r="F849" s="541" t="s">
        <v>1064</v>
      </c>
      <c r="G849" s="540"/>
      <c r="H849" s="522" t="s">
        <v>1065</v>
      </c>
      <c r="I849" s="568"/>
      <c r="J849" s="568"/>
      <c r="K849" s="568"/>
      <c r="L849" s="568"/>
      <c r="M849" s="633"/>
      <c r="N849" s="634"/>
      <c r="O849" s="635"/>
      <c r="P849" s="636"/>
      <c r="Q849" s="627"/>
      <c r="R849" s="558" t="n">
        <f aca="false">SUM(S849,T849,U849,V849)</f>
        <v>0</v>
      </c>
      <c r="S849" s="698"/>
      <c r="T849" s="698"/>
      <c r="U849" s="698"/>
      <c r="V849" s="698"/>
    </row>
    <row r="850" customFormat="false" ht="15.75" hidden="true" customHeight="false" outlineLevel="1" collapsed="false">
      <c r="A850" s="747"/>
      <c r="B850" s="567"/>
      <c r="C850" s="583"/>
      <c r="D850" s="540"/>
      <c r="E850" s="541" t="s">
        <v>1149</v>
      </c>
      <c r="F850" s="541" t="s">
        <v>1064</v>
      </c>
      <c r="G850" s="540"/>
      <c r="H850" s="522" t="s">
        <v>1065</v>
      </c>
      <c r="I850" s="568"/>
      <c r="J850" s="568"/>
      <c r="K850" s="568"/>
      <c r="L850" s="568"/>
      <c r="M850" s="633"/>
      <c r="N850" s="634"/>
      <c r="O850" s="635"/>
      <c r="P850" s="636"/>
      <c r="Q850" s="627"/>
      <c r="R850" s="558" t="n">
        <f aca="false">SUM(S850,T850,U850,V850)</f>
        <v>0</v>
      </c>
      <c r="S850" s="698"/>
      <c r="T850" s="698"/>
      <c r="U850" s="698"/>
      <c r="V850" s="698"/>
    </row>
    <row r="851" customFormat="false" ht="15.75" hidden="true" customHeight="false" outlineLevel="1" collapsed="false">
      <c r="A851" s="747"/>
      <c r="B851" s="567"/>
      <c r="C851" s="583"/>
      <c r="D851" s="540"/>
      <c r="E851" s="541" t="s">
        <v>1149</v>
      </c>
      <c r="F851" s="541" t="s">
        <v>1064</v>
      </c>
      <c r="G851" s="540"/>
      <c r="H851" s="522" t="s">
        <v>1065</v>
      </c>
      <c r="I851" s="568"/>
      <c r="J851" s="568"/>
      <c r="K851" s="568"/>
      <c r="L851" s="568"/>
      <c r="M851" s="633"/>
      <c r="N851" s="634"/>
      <c r="O851" s="635"/>
      <c r="P851" s="636"/>
      <c r="Q851" s="627"/>
      <c r="R851" s="558" t="n">
        <f aca="false">SUM(S851,T851,U851,V851)</f>
        <v>0</v>
      </c>
      <c r="S851" s="698"/>
      <c r="T851" s="698"/>
      <c r="U851" s="698"/>
      <c r="V851" s="698"/>
    </row>
    <row r="852" customFormat="false" ht="15.75" hidden="true" customHeight="false" outlineLevel="1" collapsed="false">
      <c r="A852" s="747"/>
      <c r="B852" s="567"/>
      <c r="C852" s="583"/>
      <c r="D852" s="540"/>
      <c r="E852" s="541" t="s">
        <v>1149</v>
      </c>
      <c r="F852" s="541" t="s">
        <v>1064</v>
      </c>
      <c r="G852" s="540"/>
      <c r="H852" s="522" t="s">
        <v>1065</v>
      </c>
      <c r="I852" s="568"/>
      <c r="J852" s="568"/>
      <c r="K852" s="568"/>
      <c r="L852" s="568"/>
      <c r="M852" s="633"/>
      <c r="N852" s="634"/>
      <c r="O852" s="635"/>
      <c r="P852" s="636"/>
      <c r="Q852" s="627"/>
      <c r="R852" s="558" t="n">
        <f aca="false">SUM(S852,T852,U852,V852)</f>
        <v>0</v>
      </c>
      <c r="S852" s="698"/>
      <c r="T852" s="698"/>
      <c r="U852" s="698"/>
      <c r="V852" s="698"/>
    </row>
    <row r="853" customFormat="false" ht="15.75" hidden="true" customHeight="false" outlineLevel="0" collapsed="false">
      <c r="A853" s="559" t="s">
        <v>1368</v>
      </c>
      <c r="B853" s="560"/>
      <c r="C853" s="560"/>
      <c r="D853" s="679" t="n">
        <f aca="false">SUM(D854:D857)</f>
        <v>0</v>
      </c>
      <c r="E853" s="560"/>
      <c r="F853" s="603"/>
      <c r="G853" s="540" t="e">
        <f aca="false">AVERAGE(G854,G855,G856,G857)</f>
        <v>#DIV/0!</v>
      </c>
      <c r="H853" s="522" t="s">
        <v>1065</v>
      </c>
      <c r="I853" s="602"/>
      <c r="J853" s="603"/>
      <c r="K853" s="560"/>
      <c r="L853" s="560"/>
      <c r="M853" s="561"/>
      <c r="N853" s="707"/>
      <c r="O853" s="822" t="n">
        <v>244</v>
      </c>
      <c r="P853" s="823" t="n">
        <v>346</v>
      </c>
      <c r="Q853" s="824"/>
      <c r="R853" s="551" t="n">
        <f aca="false">SUM(R854:R857)</f>
        <v>0</v>
      </c>
      <c r="S853" s="551" t="n">
        <f aca="false">SUM(S854:S857)</f>
        <v>0</v>
      </c>
      <c r="T853" s="551" t="n">
        <f aca="false">SUM(T854:T857)</f>
        <v>0</v>
      </c>
      <c r="U853" s="551" t="n">
        <f aca="false">SUM(U854:U857)</f>
        <v>0</v>
      </c>
      <c r="V853" s="551" t="n">
        <f aca="false">SUM(V854:V857)</f>
        <v>0</v>
      </c>
    </row>
    <row r="854" s="673" customFormat="true" ht="15.75" hidden="true" customHeight="false" outlineLevel="1" collapsed="false">
      <c r="A854" s="781"/>
      <c r="B854" s="568"/>
      <c r="C854" s="568"/>
      <c r="D854" s="540"/>
      <c r="E854" s="541" t="s">
        <v>1149</v>
      </c>
      <c r="F854" s="541" t="s">
        <v>1064</v>
      </c>
      <c r="G854" s="540"/>
      <c r="H854" s="522" t="s">
        <v>1065</v>
      </c>
      <c r="I854" s="568"/>
      <c r="J854" s="568"/>
      <c r="K854" s="568"/>
      <c r="L854" s="568"/>
      <c r="M854" s="633"/>
      <c r="N854" s="634"/>
      <c r="O854" s="635"/>
      <c r="P854" s="636"/>
      <c r="Q854" s="627"/>
      <c r="R854" s="558" t="n">
        <f aca="false">SUM(S854,T854,U854,V854)</f>
        <v>0</v>
      </c>
      <c r="S854" s="698"/>
      <c r="T854" s="698"/>
      <c r="U854" s="698"/>
      <c r="V854" s="698"/>
      <c r="AC854" s="303"/>
      <c r="AD854" s="474"/>
    </row>
    <row r="855" s="673" customFormat="true" ht="15.75" hidden="true" customHeight="false" outlineLevel="1" collapsed="false">
      <c r="A855" s="781"/>
      <c r="B855" s="568"/>
      <c r="C855" s="568"/>
      <c r="D855" s="540"/>
      <c r="E855" s="541" t="s">
        <v>1149</v>
      </c>
      <c r="F855" s="541" t="s">
        <v>1064</v>
      </c>
      <c r="G855" s="540"/>
      <c r="H855" s="522" t="s">
        <v>1065</v>
      </c>
      <c r="I855" s="568"/>
      <c r="J855" s="568"/>
      <c r="K855" s="568"/>
      <c r="L855" s="568"/>
      <c r="M855" s="633"/>
      <c r="N855" s="634"/>
      <c r="O855" s="635"/>
      <c r="P855" s="636"/>
      <c r="Q855" s="627"/>
      <c r="R855" s="558" t="n">
        <f aca="false">SUM(S855,T855,U855,V855)</f>
        <v>0</v>
      </c>
      <c r="S855" s="698"/>
      <c r="T855" s="698"/>
      <c r="U855" s="698"/>
      <c r="V855" s="698"/>
      <c r="AC855" s="303"/>
      <c r="AD855" s="474"/>
    </row>
    <row r="856" s="673" customFormat="true" ht="15.75" hidden="true" customHeight="false" outlineLevel="1" collapsed="false">
      <c r="A856" s="781"/>
      <c r="B856" s="568"/>
      <c r="C856" s="568"/>
      <c r="D856" s="540"/>
      <c r="E856" s="541" t="s">
        <v>1149</v>
      </c>
      <c r="F856" s="541" t="s">
        <v>1064</v>
      </c>
      <c r="G856" s="540"/>
      <c r="H856" s="522" t="s">
        <v>1065</v>
      </c>
      <c r="I856" s="568"/>
      <c r="J856" s="568"/>
      <c r="K856" s="568"/>
      <c r="L856" s="568"/>
      <c r="M856" s="633"/>
      <c r="N856" s="634"/>
      <c r="O856" s="635"/>
      <c r="P856" s="636"/>
      <c r="Q856" s="627"/>
      <c r="R856" s="558" t="n">
        <f aca="false">SUM(S856,T856,U856,V856)</f>
        <v>0</v>
      </c>
      <c r="S856" s="698"/>
      <c r="T856" s="698"/>
      <c r="U856" s="698"/>
      <c r="V856" s="698"/>
      <c r="AC856" s="303"/>
      <c r="AD856" s="474"/>
    </row>
    <row r="857" s="673" customFormat="true" ht="15.75" hidden="true" customHeight="false" outlineLevel="1" collapsed="false">
      <c r="A857" s="781"/>
      <c r="B857" s="568"/>
      <c r="C857" s="568"/>
      <c r="D857" s="540"/>
      <c r="E857" s="541" t="s">
        <v>1149</v>
      </c>
      <c r="F857" s="541" t="s">
        <v>1064</v>
      </c>
      <c r="G857" s="540"/>
      <c r="H857" s="522" t="s">
        <v>1065</v>
      </c>
      <c r="I857" s="568"/>
      <c r="J857" s="568"/>
      <c r="K857" s="568"/>
      <c r="L857" s="568"/>
      <c r="M857" s="633"/>
      <c r="N857" s="634"/>
      <c r="O857" s="635"/>
      <c r="P857" s="636"/>
      <c r="Q857" s="627"/>
      <c r="R857" s="558" t="n">
        <f aca="false">SUM(S857,T857,U857,V857)</f>
        <v>0</v>
      </c>
      <c r="S857" s="698"/>
      <c r="T857" s="698"/>
      <c r="U857" s="698"/>
      <c r="V857" s="698"/>
      <c r="AC857" s="303"/>
      <c r="AD857" s="474"/>
    </row>
    <row r="858" customFormat="false" ht="15.75" hidden="false" customHeight="false" outlineLevel="0" collapsed="false">
      <c r="A858" s="559" t="s">
        <v>1369</v>
      </c>
      <c r="B858" s="560"/>
      <c r="C858" s="560"/>
      <c r="D858" s="560"/>
      <c r="E858" s="560"/>
      <c r="F858" s="603"/>
      <c r="G858" s="601"/>
      <c r="H858" s="560"/>
      <c r="I858" s="602"/>
      <c r="J858" s="603"/>
      <c r="K858" s="560"/>
      <c r="L858" s="560"/>
      <c r="M858" s="561"/>
      <c r="N858" s="707"/>
      <c r="O858" s="822" t="n">
        <v>244</v>
      </c>
      <c r="P858" s="823" t="n">
        <v>346</v>
      </c>
      <c r="Q858" s="824"/>
      <c r="R858" s="551" t="n">
        <f aca="false">SUM(R859:R913)</f>
        <v>52500</v>
      </c>
      <c r="S858" s="551" t="n">
        <f aca="false">SUM(S859:S913)</f>
        <v>0</v>
      </c>
      <c r="T858" s="551" t="n">
        <f aca="false">SUM(T859:T913)</f>
        <v>0</v>
      </c>
      <c r="U858" s="551" t="n">
        <f aca="false">SUM(U859:U913)</f>
        <v>0</v>
      </c>
      <c r="V858" s="551" t="n">
        <f aca="false">SUM(V859:V913)</f>
        <v>52500</v>
      </c>
    </row>
    <row r="859" customFormat="false" ht="15.75" hidden="true" customHeight="false" outlineLevel="1" collapsed="false">
      <c r="A859" s="552"/>
      <c r="B859" s="752"/>
      <c r="C859" s="541"/>
      <c r="D859" s="540"/>
      <c r="E859" s="541" t="s">
        <v>1149</v>
      </c>
      <c r="F859" s="541" t="s">
        <v>1064</v>
      </c>
      <c r="G859" s="540"/>
      <c r="H859" s="522" t="s">
        <v>1065</v>
      </c>
      <c r="I859" s="541"/>
      <c r="J859" s="568"/>
      <c r="K859" s="541"/>
      <c r="L859" s="541"/>
      <c r="M859" s="554"/>
      <c r="N859" s="701"/>
      <c r="O859" s="557"/>
      <c r="P859" s="556"/>
      <c r="Q859" s="550"/>
      <c r="R859" s="558" t="n">
        <f aca="false">SUM(S859,T859,U859,V859)</f>
        <v>52500</v>
      </c>
      <c r="S859" s="558"/>
      <c r="T859" s="558"/>
      <c r="U859" s="558"/>
      <c r="V859" s="558" t="n">
        <v>52500</v>
      </c>
    </row>
    <row r="860" customFormat="false" ht="15.75" hidden="true" customHeight="false" outlineLevel="1" collapsed="false">
      <c r="A860" s="552"/>
      <c r="B860" s="752"/>
      <c r="C860" s="541"/>
      <c r="D860" s="540"/>
      <c r="E860" s="541" t="s">
        <v>1149</v>
      </c>
      <c r="F860" s="541" t="s">
        <v>1064</v>
      </c>
      <c r="G860" s="540"/>
      <c r="H860" s="522" t="s">
        <v>1065</v>
      </c>
      <c r="I860" s="541"/>
      <c r="J860" s="568"/>
      <c r="K860" s="541"/>
      <c r="L860" s="541"/>
      <c r="M860" s="554"/>
      <c r="N860" s="701"/>
      <c r="O860" s="557"/>
      <c r="P860" s="556"/>
      <c r="Q860" s="550"/>
      <c r="R860" s="558" t="n">
        <f aca="false">SUM(S860,T860,U860,V860)</f>
        <v>0</v>
      </c>
      <c r="S860" s="558"/>
      <c r="T860" s="558"/>
      <c r="U860" s="558"/>
      <c r="V860" s="558"/>
    </row>
    <row r="861" customFormat="false" ht="15.75" hidden="true" customHeight="false" outlineLevel="1" collapsed="false">
      <c r="A861" s="552"/>
      <c r="B861" s="752"/>
      <c r="C861" s="541"/>
      <c r="D861" s="540"/>
      <c r="E861" s="541" t="s">
        <v>1149</v>
      </c>
      <c r="F861" s="541" t="s">
        <v>1064</v>
      </c>
      <c r="G861" s="540"/>
      <c r="H861" s="522" t="s">
        <v>1065</v>
      </c>
      <c r="I861" s="541"/>
      <c r="J861" s="568"/>
      <c r="K861" s="541"/>
      <c r="L861" s="541"/>
      <c r="M861" s="554"/>
      <c r="N861" s="701"/>
      <c r="O861" s="557"/>
      <c r="P861" s="556"/>
      <c r="Q861" s="550"/>
      <c r="R861" s="558" t="n">
        <f aca="false">SUM(S861,T861,U861,V861)</f>
        <v>0</v>
      </c>
      <c r="S861" s="558"/>
      <c r="T861" s="558"/>
      <c r="U861" s="558"/>
      <c r="V861" s="558"/>
    </row>
    <row r="862" customFormat="false" ht="15.75" hidden="true" customHeight="false" outlineLevel="1" collapsed="false">
      <c r="A862" s="552"/>
      <c r="B862" s="752"/>
      <c r="C862" s="541"/>
      <c r="D862" s="540"/>
      <c r="E862" s="541" t="s">
        <v>1149</v>
      </c>
      <c r="F862" s="541" t="s">
        <v>1064</v>
      </c>
      <c r="G862" s="540"/>
      <c r="H862" s="522" t="s">
        <v>1065</v>
      </c>
      <c r="I862" s="541"/>
      <c r="J862" s="568"/>
      <c r="K862" s="541"/>
      <c r="L862" s="541"/>
      <c r="M862" s="554"/>
      <c r="N862" s="701"/>
      <c r="O862" s="557"/>
      <c r="P862" s="556"/>
      <c r="Q862" s="550"/>
      <c r="R862" s="558" t="n">
        <f aca="false">SUM(S862,T862,U862,V862)</f>
        <v>0</v>
      </c>
      <c r="S862" s="558"/>
      <c r="T862" s="558"/>
      <c r="U862" s="558"/>
      <c r="V862" s="558"/>
    </row>
    <row r="863" customFormat="false" ht="15.75" hidden="true" customHeight="false" outlineLevel="1" collapsed="false">
      <c r="A863" s="552"/>
      <c r="B863" s="752"/>
      <c r="C863" s="541"/>
      <c r="D863" s="540"/>
      <c r="E863" s="541" t="s">
        <v>1149</v>
      </c>
      <c r="F863" s="541" t="s">
        <v>1064</v>
      </c>
      <c r="G863" s="540"/>
      <c r="H863" s="522" t="s">
        <v>1065</v>
      </c>
      <c r="I863" s="541"/>
      <c r="J863" s="568"/>
      <c r="K863" s="541"/>
      <c r="L863" s="541"/>
      <c r="M863" s="554"/>
      <c r="N863" s="701"/>
      <c r="O863" s="557"/>
      <c r="P863" s="556"/>
      <c r="Q863" s="550"/>
      <c r="R863" s="558" t="n">
        <f aca="false">SUM(S863,T863,U863,V863)</f>
        <v>0</v>
      </c>
      <c r="S863" s="558"/>
      <c r="T863" s="558"/>
      <c r="U863" s="558"/>
      <c r="V863" s="558"/>
    </row>
    <row r="864" customFormat="false" ht="15.75" hidden="true" customHeight="false" outlineLevel="1" collapsed="false">
      <c r="A864" s="552"/>
      <c r="B864" s="752"/>
      <c r="C864" s="541"/>
      <c r="D864" s="540"/>
      <c r="E864" s="541" t="s">
        <v>1149</v>
      </c>
      <c r="F864" s="541" t="s">
        <v>1064</v>
      </c>
      <c r="G864" s="540"/>
      <c r="H864" s="522" t="s">
        <v>1065</v>
      </c>
      <c r="I864" s="541"/>
      <c r="J864" s="568"/>
      <c r="K864" s="541"/>
      <c r="L864" s="541"/>
      <c r="M864" s="554"/>
      <c r="N864" s="701"/>
      <c r="O864" s="557"/>
      <c r="P864" s="556"/>
      <c r="Q864" s="550"/>
      <c r="R864" s="558" t="n">
        <f aca="false">SUM(S864,T864,U864,V864)</f>
        <v>0</v>
      </c>
      <c r="S864" s="558"/>
      <c r="T864" s="558"/>
      <c r="U864" s="558"/>
      <c r="V864" s="558"/>
    </row>
    <row r="865" customFormat="false" ht="15.75" hidden="true" customHeight="false" outlineLevel="1" collapsed="false">
      <c r="A865" s="552"/>
      <c r="B865" s="752"/>
      <c r="C865" s="541"/>
      <c r="D865" s="540"/>
      <c r="E865" s="541" t="s">
        <v>1149</v>
      </c>
      <c r="F865" s="541" t="s">
        <v>1064</v>
      </c>
      <c r="G865" s="540"/>
      <c r="H865" s="522" t="s">
        <v>1065</v>
      </c>
      <c r="I865" s="541"/>
      <c r="J865" s="568"/>
      <c r="K865" s="541"/>
      <c r="L865" s="541"/>
      <c r="M865" s="554"/>
      <c r="N865" s="701"/>
      <c r="O865" s="557"/>
      <c r="P865" s="556"/>
      <c r="Q865" s="550"/>
      <c r="R865" s="558" t="n">
        <f aca="false">SUM(S865,T865,U865,V865)</f>
        <v>0</v>
      </c>
      <c r="S865" s="558"/>
      <c r="T865" s="558"/>
      <c r="U865" s="558"/>
      <c r="V865" s="558"/>
    </row>
    <row r="866" customFormat="false" ht="15.75" hidden="true" customHeight="false" outlineLevel="1" collapsed="false">
      <c r="A866" s="552"/>
      <c r="B866" s="752"/>
      <c r="C866" s="541"/>
      <c r="D866" s="540"/>
      <c r="E866" s="541" t="s">
        <v>1149</v>
      </c>
      <c r="F866" s="541" t="s">
        <v>1064</v>
      </c>
      <c r="G866" s="540"/>
      <c r="H866" s="522" t="s">
        <v>1065</v>
      </c>
      <c r="I866" s="541"/>
      <c r="J866" s="568"/>
      <c r="K866" s="541"/>
      <c r="L866" s="541"/>
      <c r="M866" s="554"/>
      <c r="N866" s="701"/>
      <c r="O866" s="557"/>
      <c r="P866" s="556"/>
      <c r="Q866" s="550"/>
      <c r="R866" s="558" t="n">
        <f aca="false">SUM(S866,T866,U866,V866)</f>
        <v>0</v>
      </c>
      <c r="S866" s="558"/>
      <c r="T866" s="558"/>
      <c r="U866" s="558"/>
      <c r="V866" s="558"/>
    </row>
    <row r="867" customFormat="false" ht="15.75" hidden="true" customHeight="false" outlineLevel="1" collapsed="false">
      <c r="A867" s="552"/>
      <c r="B867" s="752"/>
      <c r="C867" s="541"/>
      <c r="D867" s="540"/>
      <c r="E867" s="541" t="s">
        <v>1149</v>
      </c>
      <c r="F867" s="541" t="s">
        <v>1064</v>
      </c>
      <c r="G867" s="540"/>
      <c r="H867" s="522" t="s">
        <v>1065</v>
      </c>
      <c r="I867" s="541"/>
      <c r="J867" s="568"/>
      <c r="K867" s="541"/>
      <c r="L867" s="541"/>
      <c r="M867" s="554"/>
      <c r="N867" s="701"/>
      <c r="O867" s="557"/>
      <c r="P867" s="556"/>
      <c r="Q867" s="550"/>
      <c r="R867" s="558" t="n">
        <f aca="false">SUM(S867,T867,U867,V867)</f>
        <v>0</v>
      </c>
      <c r="S867" s="558"/>
      <c r="T867" s="558"/>
      <c r="U867" s="558"/>
      <c r="V867" s="558"/>
    </row>
    <row r="868" customFormat="false" ht="15.75" hidden="true" customHeight="false" outlineLevel="1" collapsed="false">
      <c r="A868" s="552"/>
      <c r="B868" s="752"/>
      <c r="C868" s="541"/>
      <c r="D868" s="540"/>
      <c r="E868" s="541" t="s">
        <v>1149</v>
      </c>
      <c r="F868" s="541" t="s">
        <v>1064</v>
      </c>
      <c r="G868" s="540"/>
      <c r="H868" s="522" t="s">
        <v>1065</v>
      </c>
      <c r="I868" s="541"/>
      <c r="J868" s="568"/>
      <c r="K868" s="541"/>
      <c r="L868" s="541"/>
      <c r="M868" s="554"/>
      <c r="N868" s="701"/>
      <c r="O868" s="557"/>
      <c r="P868" s="556"/>
      <c r="Q868" s="550"/>
      <c r="R868" s="558" t="n">
        <f aca="false">SUM(S868,T868,U868,V868)</f>
        <v>0</v>
      </c>
      <c r="S868" s="558"/>
      <c r="T868" s="558"/>
      <c r="U868" s="558"/>
      <c r="V868" s="558"/>
    </row>
    <row r="869" customFormat="false" ht="15.75" hidden="true" customHeight="false" outlineLevel="1" collapsed="false">
      <c r="A869" s="552"/>
      <c r="B869" s="752"/>
      <c r="C869" s="541"/>
      <c r="D869" s="540"/>
      <c r="E869" s="541" t="s">
        <v>1149</v>
      </c>
      <c r="F869" s="541" t="s">
        <v>1064</v>
      </c>
      <c r="G869" s="540"/>
      <c r="H869" s="522" t="s">
        <v>1065</v>
      </c>
      <c r="I869" s="541"/>
      <c r="J869" s="568"/>
      <c r="K869" s="541"/>
      <c r="L869" s="541"/>
      <c r="M869" s="554"/>
      <c r="N869" s="701"/>
      <c r="O869" s="557"/>
      <c r="P869" s="556"/>
      <c r="Q869" s="550"/>
      <c r="R869" s="558" t="n">
        <f aca="false">SUM(S869,T869,U869,V869)</f>
        <v>0</v>
      </c>
      <c r="S869" s="558"/>
      <c r="T869" s="558"/>
      <c r="U869" s="558"/>
      <c r="V869" s="558"/>
    </row>
    <row r="870" customFormat="false" ht="15.75" hidden="true" customHeight="false" outlineLevel="1" collapsed="false">
      <c r="A870" s="552"/>
      <c r="B870" s="752"/>
      <c r="C870" s="541"/>
      <c r="D870" s="540"/>
      <c r="E870" s="541" t="s">
        <v>1149</v>
      </c>
      <c r="F870" s="541" t="s">
        <v>1064</v>
      </c>
      <c r="G870" s="540"/>
      <c r="H870" s="522" t="s">
        <v>1065</v>
      </c>
      <c r="I870" s="541"/>
      <c r="J870" s="568"/>
      <c r="K870" s="541"/>
      <c r="L870" s="541"/>
      <c r="M870" s="554"/>
      <c r="N870" s="701"/>
      <c r="O870" s="557"/>
      <c r="P870" s="556"/>
      <c r="Q870" s="550"/>
      <c r="R870" s="558" t="n">
        <f aca="false">SUM(S870,T870,U870,V870)</f>
        <v>0</v>
      </c>
      <c r="S870" s="558"/>
      <c r="T870" s="558"/>
      <c r="U870" s="558"/>
      <c r="V870" s="558"/>
    </row>
    <row r="871" customFormat="false" ht="15.75" hidden="true" customHeight="false" outlineLevel="1" collapsed="false">
      <c r="A871" s="552"/>
      <c r="B871" s="752"/>
      <c r="C871" s="541"/>
      <c r="D871" s="540"/>
      <c r="E871" s="541" t="s">
        <v>1149</v>
      </c>
      <c r="F871" s="541" t="s">
        <v>1064</v>
      </c>
      <c r="G871" s="540"/>
      <c r="H871" s="522" t="s">
        <v>1065</v>
      </c>
      <c r="I871" s="541"/>
      <c r="J871" s="568"/>
      <c r="K871" s="541"/>
      <c r="L871" s="541"/>
      <c r="M871" s="554"/>
      <c r="N871" s="701"/>
      <c r="O871" s="557"/>
      <c r="P871" s="556"/>
      <c r="Q871" s="550"/>
      <c r="R871" s="558" t="n">
        <f aca="false">SUM(S871,T871,U871,V871)</f>
        <v>0</v>
      </c>
      <c r="S871" s="558"/>
      <c r="T871" s="558"/>
      <c r="U871" s="558"/>
      <c r="V871" s="558"/>
    </row>
    <row r="872" customFormat="false" ht="15.75" hidden="true" customHeight="false" outlineLevel="1" collapsed="false">
      <c r="A872" s="552"/>
      <c r="B872" s="752"/>
      <c r="C872" s="541"/>
      <c r="D872" s="540"/>
      <c r="E872" s="541" t="s">
        <v>1149</v>
      </c>
      <c r="F872" s="541" t="s">
        <v>1064</v>
      </c>
      <c r="G872" s="540"/>
      <c r="H872" s="522" t="s">
        <v>1065</v>
      </c>
      <c r="I872" s="541"/>
      <c r="J872" s="568"/>
      <c r="K872" s="541"/>
      <c r="L872" s="541"/>
      <c r="M872" s="554"/>
      <c r="N872" s="701"/>
      <c r="O872" s="557"/>
      <c r="P872" s="556"/>
      <c r="Q872" s="550"/>
      <c r="R872" s="558" t="n">
        <f aca="false">SUM(S872,T872,U872,V872)</f>
        <v>0</v>
      </c>
      <c r="S872" s="558"/>
      <c r="T872" s="558"/>
      <c r="U872" s="558"/>
      <c r="V872" s="558"/>
    </row>
    <row r="873" customFormat="false" ht="15.75" hidden="true" customHeight="false" outlineLevel="1" collapsed="false">
      <c r="A873" s="552"/>
      <c r="B873" s="752"/>
      <c r="C873" s="541"/>
      <c r="D873" s="540"/>
      <c r="E873" s="541" t="s">
        <v>1370</v>
      </c>
      <c r="F873" s="541" t="s">
        <v>1064</v>
      </c>
      <c r="G873" s="540"/>
      <c r="H873" s="522" t="s">
        <v>1371</v>
      </c>
      <c r="I873" s="541" t="n">
        <v>12</v>
      </c>
      <c r="J873" s="568" t="s">
        <v>1372</v>
      </c>
      <c r="K873" s="541"/>
      <c r="L873" s="541"/>
      <c r="M873" s="554"/>
      <c r="N873" s="701"/>
      <c r="O873" s="557"/>
      <c r="P873" s="556"/>
      <c r="Q873" s="550"/>
      <c r="R873" s="558" t="n">
        <f aca="false">SUM(S873,T873,U873,V873)</f>
        <v>0</v>
      </c>
      <c r="S873" s="558"/>
      <c r="T873" s="558"/>
      <c r="U873" s="558"/>
      <c r="V873" s="558"/>
    </row>
    <row r="874" customFormat="false" ht="15.75" hidden="true" customHeight="false" outlineLevel="1" collapsed="false">
      <c r="A874" s="552"/>
      <c r="B874" s="752"/>
      <c r="C874" s="541"/>
      <c r="D874" s="540"/>
      <c r="E874" s="541" t="s">
        <v>1373</v>
      </c>
      <c r="F874" s="541" t="s">
        <v>1064</v>
      </c>
      <c r="G874" s="540"/>
      <c r="H874" s="522" t="s">
        <v>1371</v>
      </c>
      <c r="I874" s="541" t="n">
        <v>12</v>
      </c>
      <c r="J874" s="568" t="s">
        <v>1372</v>
      </c>
      <c r="K874" s="541"/>
      <c r="L874" s="541"/>
      <c r="M874" s="554"/>
      <c r="N874" s="701"/>
      <c r="O874" s="557"/>
      <c r="P874" s="556"/>
      <c r="Q874" s="550"/>
      <c r="R874" s="558" t="n">
        <f aca="false">SUM(S874,T874,U874,V874)</f>
        <v>0</v>
      </c>
      <c r="S874" s="558"/>
      <c r="T874" s="558"/>
      <c r="U874" s="558"/>
      <c r="V874" s="558"/>
    </row>
    <row r="875" customFormat="false" ht="15.75" hidden="true" customHeight="false" outlineLevel="1" collapsed="false">
      <c r="A875" s="552"/>
      <c r="B875" s="752"/>
      <c r="C875" s="541"/>
      <c r="D875" s="540"/>
      <c r="E875" s="541" t="s">
        <v>1374</v>
      </c>
      <c r="F875" s="541" t="s">
        <v>1064</v>
      </c>
      <c r="G875" s="540"/>
      <c r="H875" s="522" t="s">
        <v>1371</v>
      </c>
      <c r="I875" s="541" t="n">
        <v>12</v>
      </c>
      <c r="J875" s="568" t="s">
        <v>1372</v>
      </c>
      <c r="K875" s="541"/>
      <c r="L875" s="541"/>
      <c r="M875" s="554"/>
      <c r="N875" s="701"/>
      <c r="O875" s="557"/>
      <c r="P875" s="556"/>
      <c r="Q875" s="550"/>
      <c r="R875" s="558" t="n">
        <f aca="false">SUM(S875,T875,U875,V875)</f>
        <v>0</v>
      </c>
      <c r="S875" s="558"/>
      <c r="T875" s="558"/>
      <c r="U875" s="558"/>
      <c r="V875" s="558"/>
    </row>
    <row r="876" customFormat="false" ht="15.75" hidden="true" customHeight="false" outlineLevel="1" collapsed="false">
      <c r="A876" s="552"/>
      <c r="B876" s="752"/>
      <c r="C876" s="541"/>
      <c r="D876" s="540"/>
      <c r="E876" s="541" t="s">
        <v>1374</v>
      </c>
      <c r="F876" s="541" t="s">
        <v>1064</v>
      </c>
      <c r="G876" s="540"/>
      <c r="H876" s="522" t="s">
        <v>1371</v>
      </c>
      <c r="I876" s="541" t="n">
        <v>12</v>
      </c>
      <c r="J876" s="568" t="s">
        <v>1372</v>
      </c>
      <c r="K876" s="541"/>
      <c r="L876" s="541"/>
      <c r="M876" s="554"/>
      <c r="N876" s="701"/>
      <c r="O876" s="557"/>
      <c r="P876" s="556"/>
      <c r="Q876" s="550"/>
      <c r="R876" s="558" t="n">
        <f aca="false">SUM(S876,T876,U876,V876)</f>
        <v>0</v>
      </c>
      <c r="S876" s="558"/>
      <c r="T876" s="558"/>
      <c r="U876" s="558"/>
      <c r="V876" s="558"/>
    </row>
    <row r="877" customFormat="false" ht="15.75" hidden="true" customHeight="false" outlineLevel="1" collapsed="false">
      <c r="A877" s="552"/>
      <c r="B877" s="752"/>
      <c r="C877" s="541"/>
      <c r="D877" s="540"/>
      <c r="E877" s="541" t="s">
        <v>1373</v>
      </c>
      <c r="F877" s="541" t="s">
        <v>1064</v>
      </c>
      <c r="G877" s="540"/>
      <c r="H877" s="522" t="s">
        <v>1371</v>
      </c>
      <c r="I877" s="541" t="n">
        <v>12</v>
      </c>
      <c r="J877" s="568" t="s">
        <v>1372</v>
      </c>
      <c r="K877" s="541"/>
      <c r="L877" s="541"/>
      <c r="M877" s="554"/>
      <c r="N877" s="701"/>
      <c r="O877" s="557"/>
      <c r="P877" s="556"/>
      <c r="Q877" s="550"/>
      <c r="R877" s="558" t="n">
        <f aca="false">SUM(S877,T877,U877,V877)</f>
        <v>0</v>
      </c>
      <c r="S877" s="558"/>
      <c r="T877" s="558"/>
      <c r="U877" s="558"/>
      <c r="V877" s="558"/>
    </row>
    <row r="878" customFormat="false" ht="15.75" hidden="true" customHeight="false" outlineLevel="1" collapsed="false">
      <c r="A878" s="552"/>
      <c r="B878" s="752"/>
      <c r="C878" s="541"/>
      <c r="D878" s="540"/>
      <c r="E878" s="541" t="s">
        <v>1373</v>
      </c>
      <c r="F878" s="541" t="s">
        <v>1064</v>
      </c>
      <c r="G878" s="540"/>
      <c r="H878" s="522" t="s">
        <v>1371</v>
      </c>
      <c r="I878" s="541" t="n">
        <v>12</v>
      </c>
      <c r="J878" s="568" t="s">
        <v>1372</v>
      </c>
      <c r="K878" s="541"/>
      <c r="L878" s="541"/>
      <c r="M878" s="554"/>
      <c r="N878" s="701"/>
      <c r="O878" s="557"/>
      <c r="P878" s="556"/>
      <c r="Q878" s="550"/>
      <c r="R878" s="558" t="n">
        <f aca="false">SUM(S878,T878,U878,V878)</f>
        <v>0</v>
      </c>
      <c r="S878" s="558"/>
      <c r="T878" s="558"/>
      <c r="U878" s="558"/>
      <c r="V878" s="558"/>
    </row>
    <row r="879" customFormat="false" ht="15.75" hidden="true" customHeight="false" outlineLevel="1" collapsed="false">
      <c r="A879" s="552"/>
      <c r="B879" s="752"/>
      <c r="C879" s="541"/>
      <c r="D879" s="540"/>
      <c r="E879" s="541" t="s">
        <v>1149</v>
      </c>
      <c r="F879" s="541" t="s">
        <v>1064</v>
      </c>
      <c r="G879" s="540"/>
      <c r="H879" s="522" t="s">
        <v>1065</v>
      </c>
      <c r="I879" s="541"/>
      <c r="J879" s="568"/>
      <c r="K879" s="541"/>
      <c r="L879" s="541"/>
      <c r="M879" s="554"/>
      <c r="N879" s="701"/>
      <c r="O879" s="557"/>
      <c r="P879" s="556"/>
      <c r="Q879" s="550"/>
      <c r="R879" s="558" t="n">
        <f aca="false">SUM(S879,T879,U879,V879)</f>
        <v>0</v>
      </c>
      <c r="S879" s="558"/>
      <c r="T879" s="558"/>
      <c r="U879" s="558"/>
      <c r="V879" s="558"/>
    </row>
    <row r="880" customFormat="false" ht="15.75" hidden="true" customHeight="false" outlineLevel="1" collapsed="false">
      <c r="A880" s="552"/>
      <c r="B880" s="752"/>
      <c r="C880" s="541"/>
      <c r="D880" s="540"/>
      <c r="E880" s="541" t="s">
        <v>1149</v>
      </c>
      <c r="F880" s="541" t="s">
        <v>1064</v>
      </c>
      <c r="G880" s="540"/>
      <c r="H880" s="522" t="s">
        <v>1065</v>
      </c>
      <c r="I880" s="541"/>
      <c r="J880" s="568"/>
      <c r="K880" s="541"/>
      <c r="L880" s="541"/>
      <c r="M880" s="554"/>
      <c r="N880" s="701"/>
      <c r="O880" s="557"/>
      <c r="P880" s="556"/>
      <c r="Q880" s="550"/>
      <c r="R880" s="558" t="n">
        <f aca="false">SUM(S880,T880,U880,V880)</f>
        <v>0</v>
      </c>
      <c r="S880" s="558"/>
      <c r="T880" s="558"/>
      <c r="U880" s="558"/>
      <c r="V880" s="558"/>
    </row>
    <row r="881" customFormat="false" ht="15.75" hidden="true" customHeight="false" outlineLevel="1" collapsed="false">
      <c r="A881" s="552"/>
      <c r="B881" s="752"/>
      <c r="D881" s="540"/>
      <c r="E881" s="541" t="s">
        <v>1149</v>
      </c>
      <c r="F881" s="541" t="s">
        <v>1064</v>
      </c>
      <c r="G881" s="540"/>
      <c r="H881" s="522" t="s">
        <v>1065</v>
      </c>
      <c r="I881" s="541"/>
      <c r="J881" s="568"/>
      <c r="K881" s="541"/>
      <c r="L881" s="541"/>
      <c r="M881" s="554"/>
      <c r="N881" s="701"/>
      <c r="O881" s="557"/>
      <c r="P881" s="556"/>
      <c r="Q881" s="550"/>
      <c r="R881" s="558" t="n">
        <f aca="false">SUM(S881,T881,U881,V881)</f>
        <v>0</v>
      </c>
      <c r="S881" s="558"/>
      <c r="T881" s="558"/>
      <c r="U881" s="558"/>
      <c r="V881" s="558"/>
    </row>
    <row r="882" customFormat="false" ht="15.75" hidden="true" customHeight="false" outlineLevel="1" collapsed="false">
      <c r="A882" s="552"/>
      <c r="B882" s="752"/>
      <c r="D882" s="540"/>
      <c r="E882" s="541" t="s">
        <v>1149</v>
      </c>
      <c r="F882" s="541" t="s">
        <v>1064</v>
      </c>
      <c r="G882" s="540"/>
      <c r="H882" s="522" t="s">
        <v>1065</v>
      </c>
      <c r="I882" s="541"/>
      <c r="J882" s="568"/>
      <c r="K882" s="541"/>
      <c r="L882" s="541"/>
      <c r="M882" s="554"/>
      <c r="N882" s="701"/>
      <c r="O882" s="557"/>
      <c r="P882" s="556"/>
      <c r="Q882" s="550"/>
      <c r="R882" s="558" t="n">
        <f aca="false">SUM(S882,T882,U882,V882)</f>
        <v>0</v>
      </c>
      <c r="S882" s="558"/>
      <c r="T882" s="558"/>
      <c r="U882" s="558"/>
      <c r="V882" s="558"/>
    </row>
    <row r="883" customFormat="false" ht="15.75" hidden="true" customHeight="false" outlineLevel="1" collapsed="false">
      <c r="A883" s="552"/>
      <c r="B883" s="752"/>
      <c r="D883" s="540"/>
      <c r="E883" s="541" t="s">
        <v>1149</v>
      </c>
      <c r="F883" s="541" t="s">
        <v>1064</v>
      </c>
      <c r="G883" s="540"/>
      <c r="H883" s="522" t="s">
        <v>1065</v>
      </c>
      <c r="I883" s="541"/>
      <c r="J883" s="568"/>
      <c r="K883" s="541"/>
      <c r="L883" s="541"/>
      <c r="M883" s="554"/>
      <c r="N883" s="701"/>
      <c r="O883" s="557"/>
      <c r="P883" s="556"/>
      <c r="Q883" s="550"/>
      <c r="R883" s="558" t="n">
        <f aca="false">SUM(S883,T883,U883,V883)</f>
        <v>0</v>
      </c>
      <c r="S883" s="558"/>
      <c r="T883" s="558"/>
      <c r="U883" s="558"/>
      <c r="V883" s="558"/>
    </row>
    <row r="884" customFormat="false" ht="15.75" hidden="true" customHeight="false" outlineLevel="1" collapsed="false">
      <c r="A884" s="552"/>
      <c r="B884" s="752"/>
      <c r="D884" s="540"/>
      <c r="E884" s="541" t="s">
        <v>1149</v>
      </c>
      <c r="F884" s="541" t="s">
        <v>1064</v>
      </c>
      <c r="G884" s="540"/>
      <c r="H884" s="522" t="s">
        <v>1065</v>
      </c>
      <c r="I884" s="541"/>
      <c r="J884" s="568"/>
      <c r="K884" s="541"/>
      <c r="L884" s="541"/>
      <c r="M884" s="554"/>
      <c r="N884" s="701"/>
      <c r="O884" s="557"/>
      <c r="P884" s="556"/>
      <c r="Q884" s="550"/>
      <c r="R884" s="558" t="n">
        <f aca="false">SUM(S884,T884,U884,V884)</f>
        <v>0</v>
      </c>
      <c r="S884" s="558"/>
      <c r="T884" s="558"/>
      <c r="U884" s="558"/>
      <c r="V884" s="558"/>
    </row>
    <row r="885" customFormat="false" ht="15.75" hidden="true" customHeight="false" outlineLevel="1" collapsed="false">
      <c r="A885" s="552"/>
      <c r="B885" s="752"/>
      <c r="D885" s="540"/>
      <c r="E885" s="541" t="s">
        <v>1149</v>
      </c>
      <c r="F885" s="541" t="s">
        <v>1064</v>
      </c>
      <c r="G885" s="540"/>
      <c r="H885" s="522" t="s">
        <v>1065</v>
      </c>
      <c r="I885" s="541"/>
      <c r="J885" s="568"/>
      <c r="K885" s="541"/>
      <c r="L885" s="541"/>
      <c r="M885" s="554"/>
      <c r="N885" s="701"/>
      <c r="O885" s="557"/>
      <c r="P885" s="556"/>
      <c r="Q885" s="550"/>
      <c r="R885" s="558" t="n">
        <f aca="false">SUM(S885,T885,U885,V885)</f>
        <v>0</v>
      </c>
      <c r="S885" s="558"/>
      <c r="T885" s="558"/>
      <c r="U885" s="558"/>
      <c r="V885" s="558"/>
    </row>
    <row r="886" customFormat="false" ht="15.75" hidden="true" customHeight="false" outlineLevel="1" collapsed="false">
      <c r="A886" s="552"/>
      <c r="B886" s="752"/>
      <c r="D886" s="540"/>
      <c r="E886" s="541" t="s">
        <v>1149</v>
      </c>
      <c r="F886" s="541" t="s">
        <v>1064</v>
      </c>
      <c r="G886" s="540"/>
      <c r="H886" s="522" t="s">
        <v>1065</v>
      </c>
      <c r="I886" s="541"/>
      <c r="J886" s="568"/>
      <c r="K886" s="541"/>
      <c r="L886" s="541"/>
      <c r="M886" s="554"/>
      <c r="N886" s="701"/>
      <c r="O886" s="557"/>
      <c r="P886" s="556"/>
      <c r="Q886" s="550"/>
      <c r="R886" s="558" t="n">
        <f aca="false">SUM(S886,T886,U886,V886)</f>
        <v>0</v>
      </c>
      <c r="S886" s="558"/>
      <c r="T886" s="558"/>
      <c r="U886" s="558"/>
      <c r="V886" s="558"/>
    </row>
    <row r="887" customFormat="false" ht="15.75" hidden="true" customHeight="false" outlineLevel="1" collapsed="false">
      <c r="A887" s="552"/>
      <c r="B887" s="752"/>
      <c r="D887" s="540"/>
      <c r="E887" s="541" t="s">
        <v>1365</v>
      </c>
      <c r="F887" s="541" t="s">
        <v>1064</v>
      </c>
      <c r="G887" s="540"/>
      <c r="H887" s="522" t="s">
        <v>1065</v>
      </c>
      <c r="I887" s="541"/>
      <c r="J887" s="568"/>
      <c r="K887" s="541"/>
      <c r="L887" s="541"/>
      <c r="M887" s="554"/>
      <c r="N887" s="701"/>
      <c r="O887" s="557"/>
      <c r="P887" s="556"/>
      <c r="Q887" s="550"/>
      <c r="R887" s="558" t="n">
        <f aca="false">SUM(S887,T887,U887,V887)</f>
        <v>0</v>
      </c>
      <c r="S887" s="558"/>
      <c r="T887" s="558"/>
      <c r="U887" s="558"/>
      <c r="V887" s="558"/>
    </row>
    <row r="888" customFormat="false" ht="15.75" hidden="true" customHeight="false" outlineLevel="1" collapsed="false">
      <c r="A888" s="552"/>
      <c r="B888" s="752"/>
      <c r="D888" s="540"/>
      <c r="E888" s="541" t="s">
        <v>1365</v>
      </c>
      <c r="F888" s="541" t="s">
        <v>1064</v>
      </c>
      <c r="G888" s="540"/>
      <c r="H888" s="522" t="s">
        <v>1065</v>
      </c>
      <c r="I888" s="541"/>
      <c r="J888" s="568"/>
      <c r="K888" s="541"/>
      <c r="L888" s="541"/>
      <c r="M888" s="554"/>
      <c r="N888" s="701"/>
      <c r="O888" s="557"/>
      <c r="P888" s="556"/>
      <c r="Q888" s="550"/>
      <c r="R888" s="558" t="n">
        <f aca="false">SUM(S888,T888,U888,V888)</f>
        <v>0</v>
      </c>
      <c r="S888" s="558"/>
      <c r="T888" s="558"/>
      <c r="U888" s="558"/>
      <c r="V888" s="558"/>
    </row>
    <row r="889" customFormat="false" ht="15.75" hidden="true" customHeight="false" outlineLevel="1" collapsed="false">
      <c r="A889" s="552"/>
      <c r="B889" s="752"/>
      <c r="D889" s="540"/>
      <c r="E889" s="541" t="s">
        <v>1365</v>
      </c>
      <c r="F889" s="541" t="s">
        <v>1064</v>
      </c>
      <c r="G889" s="540"/>
      <c r="H889" s="522" t="s">
        <v>1065</v>
      </c>
      <c r="I889" s="541"/>
      <c r="J889" s="568"/>
      <c r="K889" s="541"/>
      <c r="L889" s="541"/>
      <c r="M889" s="554"/>
      <c r="N889" s="701"/>
      <c r="O889" s="557"/>
      <c r="P889" s="556"/>
      <c r="Q889" s="550"/>
      <c r="R889" s="558" t="n">
        <f aca="false">SUM(S889,T889,U889,V889)</f>
        <v>0</v>
      </c>
      <c r="S889" s="558"/>
      <c r="T889" s="558"/>
      <c r="U889" s="558"/>
      <c r="V889" s="558"/>
    </row>
    <row r="890" customFormat="false" ht="15.75" hidden="true" customHeight="false" outlineLevel="1" collapsed="false">
      <c r="A890" s="552"/>
      <c r="B890" s="752"/>
      <c r="C890" s="541"/>
      <c r="D890" s="540"/>
      <c r="E890" s="541" t="s">
        <v>1149</v>
      </c>
      <c r="F890" s="541" t="s">
        <v>1064</v>
      </c>
      <c r="G890" s="540"/>
      <c r="H890" s="522" t="s">
        <v>1065</v>
      </c>
      <c r="I890" s="541"/>
      <c r="J890" s="568"/>
      <c r="K890" s="541"/>
      <c r="L890" s="541"/>
      <c r="M890" s="554"/>
      <c r="N890" s="701"/>
      <c r="O890" s="557"/>
      <c r="P890" s="556"/>
      <c r="Q890" s="550"/>
      <c r="R890" s="558" t="n">
        <f aca="false">SUM(S890,T890,U890,V890)</f>
        <v>0</v>
      </c>
      <c r="S890" s="558"/>
      <c r="T890" s="558"/>
      <c r="U890" s="558"/>
      <c r="V890" s="558"/>
    </row>
    <row r="891" customFormat="false" ht="15.75" hidden="true" customHeight="false" outlineLevel="1" collapsed="false">
      <c r="A891" s="552"/>
      <c r="B891" s="752"/>
      <c r="C891" s="541"/>
      <c r="D891" s="540"/>
      <c r="E891" s="541" t="s">
        <v>1149</v>
      </c>
      <c r="F891" s="541" t="s">
        <v>1064</v>
      </c>
      <c r="G891" s="540"/>
      <c r="H891" s="522" t="s">
        <v>1065</v>
      </c>
      <c r="I891" s="541"/>
      <c r="J891" s="568"/>
      <c r="K891" s="541"/>
      <c r="L891" s="541"/>
      <c r="M891" s="554"/>
      <c r="N891" s="701"/>
      <c r="O891" s="557"/>
      <c r="P891" s="556"/>
      <c r="Q891" s="550"/>
      <c r="R891" s="558" t="n">
        <f aca="false">SUM(S891,T891,U891,V891)</f>
        <v>0</v>
      </c>
      <c r="S891" s="558"/>
      <c r="T891" s="558"/>
      <c r="U891" s="558"/>
      <c r="V891" s="558"/>
    </row>
    <row r="892" customFormat="false" ht="15.75" hidden="true" customHeight="false" outlineLevel="1" collapsed="false">
      <c r="A892" s="552"/>
      <c r="B892" s="752"/>
      <c r="C892" s="541"/>
      <c r="D892" s="540"/>
      <c r="E892" s="541" t="s">
        <v>1149</v>
      </c>
      <c r="F892" s="541" t="s">
        <v>1064</v>
      </c>
      <c r="G892" s="540"/>
      <c r="H892" s="522" t="s">
        <v>1065</v>
      </c>
      <c r="I892" s="541"/>
      <c r="J892" s="568"/>
      <c r="K892" s="541"/>
      <c r="L892" s="541"/>
      <c r="M892" s="554"/>
      <c r="N892" s="701"/>
      <c r="O892" s="557"/>
      <c r="P892" s="556"/>
      <c r="Q892" s="550"/>
      <c r="R892" s="558" t="n">
        <f aca="false">SUM(S892,T892,U892,V892)</f>
        <v>0</v>
      </c>
      <c r="S892" s="558"/>
      <c r="T892" s="558"/>
      <c r="U892" s="558"/>
      <c r="V892" s="558"/>
    </row>
    <row r="893" customFormat="false" ht="15.75" hidden="true" customHeight="false" outlineLevel="1" collapsed="false">
      <c r="A893" s="552"/>
      <c r="B893" s="752"/>
      <c r="C893" s="541"/>
      <c r="D893" s="540"/>
      <c r="E893" s="541" t="s">
        <v>1149</v>
      </c>
      <c r="F893" s="541" t="s">
        <v>1064</v>
      </c>
      <c r="G893" s="540"/>
      <c r="H893" s="522" t="s">
        <v>1065</v>
      </c>
      <c r="I893" s="541"/>
      <c r="J893" s="568"/>
      <c r="K893" s="541"/>
      <c r="L893" s="541"/>
      <c r="M893" s="554"/>
      <c r="N893" s="701"/>
      <c r="O893" s="557"/>
      <c r="P893" s="556"/>
      <c r="Q893" s="550"/>
      <c r="R893" s="558" t="n">
        <f aca="false">SUM(S893,T893,U893,V893)</f>
        <v>0</v>
      </c>
      <c r="S893" s="558"/>
      <c r="T893" s="558"/>
      <c r="U893" s="558"/>
      <c r="V893" s="558"/>
    </row>
    <row r="894" customFormat="false" ht="15.75" hidden="true" customHeight="false" outlineLevel="1" collapsed="false">
      <c r="A894" s="552"/>
      <c r="B894" s="752"/>
      <c r="C894" s="541"/>
      <c r="D894" s="540"/>
      <c r="E894" s="541" t="s">
        <v>1375</v>
      </c>
      <c r="F894" s="541" t="s">
        <v>1064</v>
      </c>
      <c r="G894" s="540"/>
      <c r="H894" s="522" t="s">
        <v>1065</v>
      </c>
      <c r="I894" s="541"/>
      <c r="J894" s="568"/>
      <c r="K894" s="541"/>
      <c r="L894" s="541"/>
      <c r="M894" s="554"/>
      <c r="N894" s="701"/>
      <c r="O894" s="557"/>
      <c r="P894" s="556"/>
      <c r="Q894" s="550"/>
      <c r="R894" s="558" t="n">
        <f aca="false">SUM(S894,T894,U894,V894)</f>
        <v>0</v>
      </c>
      <c r="S894" s="558"/>
      <c r="T894" s="558"/>
      <c r="U894" s="558"/>
      <c r="V894" s="558"/>
    </row>
    <row r="895" customFormat="false" ht="15.75" hidden="true" customHeight="false" outlineLevel="1" collapsed="false">
      <c r="A895" s="552"/>
      <c r="B895" s="752"/>
      <c r="C895" s="541"/>
      <c r="D895" s="540"/>
      <c r="E895" s="541" t="s">
        <v>1375</v>
      </c>
      <c r="F895" s="541" t="s">
        <v>1064</v>
      </c>
      <c r="G895" s="540"/>
      <c r="H895" s="522" t="s">
        <v>1065</v>
      </c>
      <c r="I895" s="541"/>
      <c r="J895" s="568"/>
      <c r="K895" s="541"/>
      <c r="L895" s="541"/>
      <c r="M895" s="554"/>
      <c r="N895" s="701"/>
      <c r="O895" s="557"/>
      <c r="P895" s="556"/>
      <c r="Q895" s="550"/>
      <c r="R895" s="558" t="n">
        <f aca="false">SUM(S895,T895,U895,V895)</f>
        <v>0</v>
      </c>
      <c r="S895" s="558"/>
      <c r="T895" s="558"/>
      <c r="U895" s="558"/>
      <c r="V895" s="558"/>
    </row>
    <row r="896" customFormat="false" ht="15.75" hidden="true" customHeight="false" outlineLevel="1" collapsed="false">
      <c r="A896" s="552"/>
      <c r="B896" s="752"/>
      <c r="C896" s="541"/>
      <c r="D896" s="540"/>
      <c r="E896" s="541" t="s">
        <v>1149</v>
      </c>
      <c r="F896" s="541" t="s">
        <v>1064</v>
      </c>
      <c r="G896" s="540"/>
      <c r="H896" s="522" t="s">
        <v>1065</v>
      </c>
      <c r="I896" s="541"/>
      <c r="J896" s="568"/>
      <c r="K896" s="541"/>
      <c r="L896" s="541"/>
      <c r="M896" s="554"/>
      <c r="N896" s="701"/>
      <c r="O896" s="557"/>
      <c r="P896" s="556"/>
      <c r="Q896" s="550"/>
      <c r="R896" s="558" t="n">
        <f aca="false">SUM(S896,T896,U896,V896)</f>
        <v>0</v>
      </c>
      <c r="S896" s="558"/>
      <c r="T896" s="558"/>
      <c r="U896" s="558"/>
      <c r="V896" s="558"/>
    </row>
    <row r="897" customFormat="false" ht="15.75" hidden="true" customHeight="false" outlineLevel="1" collapsed="false">
      <c r="A897" s="552"/>
      <c r="B897" s="752"/>
      <c r="C897" s="541"/>
      <c r="D897" s="540"/>
      <c r="E897" s="541" t="s">
        <v>1149</v>
      </c>
      <c r="F897" s="541" t="s">
        <v>1064</v>
      </c>
      <c r="G897" s="540"/>
      <c r="H897" s="522" t="s">
        <v>1065</v>
      </c>
      <c r="I897" s="541"/>
      <c r="J897" s="568"/>
      <c r="K897" s="541"/>
      <c r="L897" s="541"/>
      <c r="M897" s="554"/>
      <c r="N897" s="701"/>
      <c r="O897" s="557"/>
      <c r="P897" s="556"/>
      <c r="Q897" s="550"/>
      <c r="R897" s="558" t="n">
        <f aca="false">SUM(S897,T897,U897,V897)</f>
        <v>0</v>
      </c>
      <c r="S897" s="558"/>
      <c r="T897" s="558"/>
      <c r="U897" s="558"/>
      <c r="V897" s="558"/>
    </row>
    <row r="898" customFormat="false" ht="15.75" hidden="true" customHeight="false" outlineLevel="1" collapsed="false">
      <c r="A898" s="552"/>
      <c r="B898" s="752"/>
      <c r="C898" s="541"/>
      <c r="D898" s="540"/>
      <c r="E898" s="541" t="s">
        <v>1149</v>
      </c>
      <c r="F898" s="541" t="s">
        <v>1064</v>
      </c>
      <c r="G898" s="540"/>
      <c r="H898" s="522" t="s">
        <v>1065</v>
      </c>
      <c r="I898" s="541"/>
      <c r="J898" s="568"/>
      <c r="K898" s="541"/>
      <c r="L898" s="541"/>
      <c r="M898" s="554"/>
      <c r="N898" s="701"/>
      <c r="O898" s="557"/>
      <c r="P898" s="556"/>
      <c r="Q898" s="550"/>
      <c r="R898" s="558" t="n">
        <f aca="false">SUM(S898,T898,U898,V898)</f>
        <v>0</v>
      </c>
      <c r="S898" s="558"/>
      <c r="T898" s="558"/>
      <c r="U898" s="558"/>
      <c r="V898" s="558"/>
    </row>
    <row r="899" customFormat="false" ht="15.75" hidden="true" customHeight="false" outlineLevel="1" collapsed="false">
      <c r="A899" s="552"/>
      <c r="B899" s="752"/>
      <c r="C899" s="541"/>
      <c r="D899" s="540"/>
      <c r="E899" s="541" t="s">
        <v>1149</v>
      </c>
      <c r="F899" s="541" t="s">
        <v>1064</v>
      </c>
      <c r="G899" s="540"/>
      <c r="H899" s="522" t="s">
        <v>1065</v>
      </c>
      <c r="I899" s="541"/>
      <c r="J899" s="568"/>
      <c r="K899" s="541"/>
      <c r="L899" s="541"/>
      <c r="M899" s="554"/>
      <c r="N899" s="701"/>
      <c r="O899" s="557"/>
      <c r="P899" s="556"/>
      <c r="Q899" s="550"/>
      <c r="R899" s="558" t="n">
        <f aca="false">SUM(S899,T899,U899,V899)</f>
        <v>0</v>
      </c>
      <c r="S899" s="558"/>
      <c r="T899" s="558"/>
      <c r="U899" s="558"/>
      <c r="V899" s="558"/>
    </row>
    <row r="900" customFormat="false" ht="15.75" hidden="true" customHeight="false" outlineLevel="1" collapsed="false">
      <c r="A900" s="552"/>
      <c r="B900" s="752"/>
      <c r="C900" s="541"/>
      <c r="D900" s="540"/>
      <c r="E900" s="541" t="s">
        <v>1149</v>
      </c>
      <c r="F900" s="541" t="s">
        <v>1064</v>
      </c>
      <c r="G900" s="540"/>
      <c r="H900" s="522" t="s">
        <v>1065</v>
      </c>
      <c r="I900" s="541"/>
      <c r="J900" s="568"/>
      <c r="K900" s="541"/>
      <c r="L900" s="541"/>
      <c r="M900" s="554"/>
      <c r="N900" s="701"/>
      <c r="O900" s="557"/>
      <c r="P900" s="556"/>
      <c r="Q900" s="550"/>
      <c r="R900" s="558" t="n">
        <f aca="false">SUM(S900,T900,U900,V900)</f>
        <v>0</v>
      </c>
      <c r="S900" s="558"/>
      <c r="T900" s="558"/>
      <c r="U900" s="558"/>
      <c r="V900" s="558"/>
    </row>
    <row r="901" customFormat="false" ht="15.75" hidden="true" customHeight="false" outlineLevel="1" collapsed="false">
      <c r="A901" s="552"/>
      <c r="B901" s="752"/>
      <c r="C901" s="541"/>
      <c r="D901" s="540"/>
      <c r="E901" s="541" t="s">
        <v>1376</v>
      </c>
      <c r="F901" s="541" t="s">
        <v>1064</v>
      </c>
      <c r="G901" s="540"/>
      <c r="H901" s="522" t="s">
        <v>1065</v>
      </c>
      <c r="I901" s="541"/>
      <c r="J901" s="568"/>
      <c r="K901" s="541"/>
      <c r="L901" s="541"/>
      <c r="M901" s="554"/>
      <c r="N901" s="701"/>
      <c r="O901" s="557"/>
      <c r="P901" s="556"/>
      <c r="Q901" s="550"/>
      <c r="R901" s="558" t="n">
        <f aca="false">SUM(S901,T901,U901,V901)</f>
        <v>0</v>
      </c>
      <c r="S901" s="558"/>
      <c r="T901" s="558"/>
      <c r="U901" s="558"/>
      <c r="V901" s="558"/>
    </row>
    <row r="902" customFormat="false" ht="15.75" hidden="true" customHeight="false" outlineLevel="1" collapsed="false">
      <c r="A902" s="552"/>
      <c r="B902" s="752"/>
      <c r="C902" s="541"/>
      <c r="D902" s="540"/>
      <c r="E902" s="541" t="s">
        <v>1149</v>
      </c>
      <c r="F902" s="541" t="s">
        <v>1064</v>
      </c>
      <c r="G902" s="540"/>
      <c r="H902" s="522" t="s">
        <v>1065</v>
      </c>
      <c r="I902" s="541"/>
      <c r="J902" s="568"/>
      <c r="K902" s="541"/>
      <c r="L902" s="541"/>
      <c r="M902" s="554"/>
      <c r="N902" s="701"/>
      <c r="O902" s="557"/>
      <c r="P902" s="556"/>
      <c r="Q902" s="550"/>
      <c r="R902" s="558" t="n">
        <f aca="false">SUM(S902,T902,U902,V902)</f>
        <v>0</v>
      </c>
      <c r="S902" s="558"/>
      <c r="T902" s="558"/>
      <c r="U902" s="558"/>
      <c r="V902" s="558"/>
    </row>
    <row r="903" customFormat="false" ht="15.75" hidden="true" customHeight="false" outlineLevel="1" collapsed="false">
      <c r="A903" s="552"/>
      <c r="B903" s="752"/>
      <c r="C903" s="541"/>
      <c r="D903" s="540"/>
      <c r="E903" s="541" t="s">
        <v>1149</v>
      </c>
      <c r="F903" s="541" t="s">
        <v>1064</v>
      </c>
      <c r="G903" s="540"/>
      <c r="H903" s="522" t="s">
        <v>1065</v>
      </c>
      <c r="I903" s="541"/>
      <c r="J903" s="568"/>
      <c r="K903" s="541"/>
      <c r="L903" s="541"/>
      <c r="M903" s="554"/>
      <c r="N903" s="701"/>
      <c r="O903" s="557"/>
      <c r="P903" s="556"/>
      <c r="Q903" s="550"/>
      <c r="R903" s="558" t="n">
        <f aca="false">SUM(S903,T903,U903,V903)</f>
        <v>0</v>
      </c>
      <c r="S903" s="558"/>
      <c r="T903" s="558"/>
      <c r="U903" s="558"/>
      <c r="V903" s="558"/>
    </row>
    <row r="904" customFormat="false" ht="15.75" hidden="true" customHeight="false" outlineLevel="1" collapsed="false">
      <c r="A904" s="552"/>
      <c r="B904" s="752"/>
      <c r="C904" s="541"/>
      <c r="D904" s="540"/>
      <c r="E904" s="541" t="s">
        <v>1149</v>
      </c>
      <c r="F904" s="541" t="s">
        <v>1064</v>
      </c>
      <c r="G904" s="540"/>
      <c r="H904" s="522" t="s">
        <v>1065</v>
      </c>
      <c r="I904" s="541"/>
      <c r="J904" s="568"/>
      <c r="K904" s="541"/>
      <c r="L904" s="541"/>
      <c r="M904" s="554"/>
      <c r="N904" s="701"/>
      <c r="O904" s="557"/>
      <c r="P904" s="556"/>
      <c r="Q904" s="550"/>
      <c r="R904" s="558" t="n">
        <f aca="false">SUM(S904,T904,U904,V904)</f>
        <v>0</v>
      </c>
      <c r="S904" s="558"/>
      <c r="T904" s="558"/>
      <c r="U904" s="558"/>
      <c r="V904" s="558"/>
    </row>
    <row r="905" customFormat="false" ht="15.75" hidden="true" customHeight="false" outlineLevel="1" collapsed="false">
      <c r="A905" s="552"/>
      <c r="B905" s="752"/>
      <c r="C905" s="541"/>
      <c r="D905" s="540"/>
      <c r="E905" s="541" t="s">
        <v>1149</v>
      </c>
      <c r="F905" s="541" t="s">
        <v>1064</v>
      </c>
      <c r="G905" s="540"/>
      <c r="H905" s="522" t="s">
        <v>1065</v>
      </c>
      <c r="I905" s="541"/>
      <c r="J905" s="568"/>
      <c r="K905" s="541"/>
      <c r="L905" s="541"/>
      <c r="M905" s="554"/>
      <c r="N905" s="701"/>
      <c r="O905" s="557"/>
      <c r="P905" s="556"/>
      <c r="Q905" s="550"/>
      <c r="R905" s="558" t="n">
        <f aca="false">SUM(S905,T905,U905,V905)</f>
        <v>0</v>
      </c>
      <c r="S905" s="558"/>
      <c r="T905" s="558"/>
      <c r="U905" s="558"/>
      <c r="V905" s="558"/>
    </row>
    <row r="906" customFormat="false" ht="15.75" hidden="true" customHeight="false" outlineLevel="1" collapsed="false">
      <c r="A906" s="552"/>
      <c r="B906" s="752"/>
      <c r="C906" s="541"/>
      <c r="D906" s="540"/>
      <c r="E906" s="541" t="s">
        <v>1149</v>
      </c>
      <c r="F906" s="541" t="s">
        <v>1064</v>
      </c>
      <c r="G906" s="540"/>
      <c r="H906" s="522" t="s">
        <v>1065</v>
      </c>
      <c r="I906" s="541"/>
      <c r="J906" s="568"/>
      <c r="K906" s="541"/>
      <c r="L906" s="541"/>
      <c r="M906" s="554"/>
      <c r="N906" s="701"/>
      <c r="O906" s="557"/>
      <c r="P906" s="556"/>
      <c r="Q906" s="550"/>
      <c r="R906" s="558" t="n">
        <f aca="false">SUM(S906,T906,U906,V906)</f>
        <v>0</v>
      </c>
      <c r="S906" s="558"/>
      <c r="T906" s="558"/>
      <c r="U906" s="558"/>
      <c r="V906" s="558"/>
    </row>
    <row r="907" customFormat="false" ht="15.75" hidden="true" customHeight="false" outlineLevel="1" collapsed="false">
      <c r="A907" s="552"/>
      <c r="B907" s="752"/>
      <c r="C907" s="541"/>
      <c r="D907" s="540"/>
      <c r="E907" s="541" t="s">
        <v>1149</v>
      </c>
      <c r="F907" s="541" t="s">
        <v>1064</v>
      </c>
      <c r="G907" s="540"/>
      <c r="H907" s="522" t="s">
        <v>1065</v>
      </c>
      <c r="I907" s="541"/>
      <c r="J907" s="568"/>
      <c r="K907" s="541"/>
      <c r="L907" s="541"/>
      <c r="M907" s="554"/>
      <c r="N907" s="701"/>
      <c r="O907" s="557"/>
      <c r="P907" s="556"/>
      <c r="Q907" s="550"/>
      <c r="R907" s="558" t="n">
        <f aca="false">SUM(S907,T907,U907,V907)</f>
        <v>0</v>
      </c>
      <c r="S907" s="558"/>
      <c r="T907" s="558"/>
      <c r="U907" s="558"/>
      <c r="V907" s="558"/>
    </row>
    <row r="908" customFormat="false" ht="15.75" hidden="true" customHeight="false" outlineLevel="1" collapsed="false">
      <c r="A908" s="552"/>
      <c r="B908" s="752"/>
      <c r="C908" s="541"/>
      <c r="D908" s="540"/>
      <c r="E908" s="541" t="s">
        <v>1149</v>
      </c>
      <c r="F908" s="541" t="s">
        <v>1064</v>
      </c>
      <c r="G908" s="540"/>
      <c r="H908" s="522" t="s">
        <v>1065</v>
      </c>
      <c r="I908" s="541"/>
      <c r="J908" s="568"/>
      <c r="K908" s="541"/>
      <c r="L908" s="541"/>
      <c r="M908" s="554"/>
      <c r="N908" s="701"/>
      <c r="O908" s="557"/>
      <c r="P908" s="556"/>
      <c r="Q908" s="550"/>
      <c r="R908" s="558" t="n">
        <f aca="false">SUM(S908,T908,U908,V908)</f>
        <v>0</v>
      </c>
      <c r="S908" s="558"/>
      <c r="T908" s="558"/>
      <c r="U908" s="558"/>
      <c r="V908" s="558"/>
    </row>
    <row r="909" customFormat="false" ht="15.75" hidden="true" customHeight="false" outlineLevel="1" collapsed="false">
      <c r="A909" s="552"/>
      <c r="B909" s="752"/>
      <c r="C909" s="541"/>
      <c r="D909" s="540"/>
      <c r="E909" s="541" t="s">
        <v>1149</v>
      </c>
      <c r="F909" s="541" t="s">
        <v>1064</v>
      </c>
      <c r="G909" s="540"/>
      <c r="H909" s="522" t="s">
        <v>1065</v>
      </c>
      <c r="I909" s="541"/>
      <c r="J909" s="568"/>
      <c r="K909" s="541"/>
      <c r="L909" s="541"/>
      <c r="M909" s="554"/>
      <c r="N909" s="701"/>
      <c r="O909" s="557"/>
      <c r="P909" s="556"/>
      <c r="Q909" s="550"/>
      <c r="R909" s="558" t="n">
        <f aca="false">SUM(S909,T909,U909,V909)</f>
        <v>0</v>
      </c>
      <c r="S909" s="558"/>
      <c r="T909" s="558"/>
      <c r="U909" s="558"/>
      <c r="V909" s="558"/>
    </row>
    <row r="910" customFormat="false" ht="15.75" hidden="true" customHeight="false" outlineLevel="1" collapsed="false">
      <c r="A910" s="552"/>
      <c r="B910" s="752"/>
      <c r="C910" s="541"/>
      <c r="D910" s="540"/>
      <c r="E910" s="541" t="s">
        <v>1149</v>
      </c>
      <c r="F910" s="541" t="s">
        <v>1064</v>
      </c>
      <c r="G910" s="540"/>
      <c r="H910" s="522" t="s">
        <v>1065</v>
      </c>
      <c r="I910" s="541"/>
      <c r="J910" s="568"/>
      <c r="K910" s="541"/>
      <c r="L910" s="541"/>
      <c r="M910" s="554"/>
      <c r="N910" s="701"/>
      <c r="O910" s="557"/>
      <c r="P910" s="556"/>
      <c r="Q910" s="550"/>
      <c r="R910" s="558" t="n">
        <f aca="false">SUM(S910,T910,U910,V910)</f>
        <v>0</v>
      </c>
      <c r="S910" s="558"/>
      <c r="T910" s="558"/>
      <c r="U910" s="558"/>
      <c r="V910" s="558"/>
    </row>
    <row r="911" customFormat="false" ht="15.75" hidden="true" customHeight="false" outlineLevel="1" collapsed="false">
      <c r="A911" s="552"/>
      <c r="B911" s="752"/>
      <c r="C911" s="541"/>
      <c r="D911" s="540"/>
      <c r="E911" s="541" t="s">
        <v>1149</v>
      </c>
      <c r="F911" s="541" t="s">
        <v>1064</v>
      </c>
      <c r="G911" s="540"/>
      <c r="H911" s="522" t="s">
        <v>1065</v>
      </c>
      <c r="I911" s="541"/>
      <c r="J911" s="568"/>
      <c r="K911" s="541"/>
      <c r="L911" s="541"/>
      <c r="M911" s="554"/>
      <c r="N911" s="701"/>
      <c r="O911" s="557"/>
      <c r="P911" s="556"/>
      <c r="Q911" s="550"/>
      <c r="R911" s="558" t="n">
        <f aca="false">SUM(S911,T911,U911,V911)</f>
        <v>0</v>
      </c>
      <c r="S911" s="558"/>
      <c r="T911" s="558"/>
      <c r="U911" s="558"/>
      <c r="V911" s="558"/>
    </row>
    <row r="912" customFormat="false" ht="15.75" hidden="true" customHeight="false" outlineLevel="1" collapsed="false">
      <c r="A912" s="552"/>
      <c r="B912" s="752"/>
      <c r="C912" s="541"/>
      <c r="D912" s="540"/>
      <c r="E912" s="541" t="s">
        <v>1149</v>
      </c>
      <c r="F912" s="541" t="s">
        <v>1064</v>
      </c>
      <c r="G912" s="540"/>
      <c r="H912" s="522" t="s">
        <v>1065</v>
      </c>
      <c r="I912" s="541"/>
      <c r="J912" s="568"/>
      <c r="K912" s="541"/>
      <c r="L912" s="541"/>
      <c r="M912" s="554"/>
      <c r="N912" s="701"/>
      <c r="O912" s="557"/>
      <c r="P912" s="556"/>
      <c r="Q912" s="550"/>
      <c r="R912" s="558" t="n">
        <f aca="false">SUM(S912,T912,U912,V912)</f>
        <v>0</v>
      </c>
      <c r="S912" s="558"/>
      <c r="T912" s="558"/>
      <c r="U912" s="558"/>
      <c r="V912" s="558"/>
    </row>
    <row r="913" customFormat="false" ht="15.75" hidden="true" customHeight="false" outlineLevel="1" collapsed="false">
      <c r="A913" s="552"/>
      <c r="B913" s="752"/>
      <c r="C913" s="541"/>
      <c r="D913" s="540"/>
      <c r="E913" s="541" t="s">
        <v>1149</v>
      </c>
      <c r="F913" s="541" t="s">
        <v>1064</v>
      </c>
      <c r="G913" s="540"/>
      <c r="H913" s="522" t="s">
        <v>1065</v>
      </c>
      <c r="I913" s="541"/>
      <c r="J913" s="568"/>
      <c r="K913" s="541"/>
      <c r="L913" s="541"/>
      <c r="M913" s="554"/>
      <c r="N913" s="701"/>
      <c r="O913" s="557"/>
      <c r="P913" s="556"/>
      <c r="Q913" s="550"/>
      <c r="R913" s="558" t="n">
        <f aca="false">SUM(S913,T913,U913,V913)</f>
        <v>0</v>
      </c>
      <c r="S913" s="558"/>
      <c r="T913" s="558"/>
      <c r="U913" s="558"/>
      <c r="V913" s="558"/>
    </row>
    <row r="914" customFormat="false" ht="15.75" hidden="false" customHeight="false" outlineLevel="0" collapsed="false">
      <c r="A914" s="559" t="s">
        <v>1377</v>
      </c>
      <c r="B914" s="560"/>
      <c r="C914" s="560"/>
      <c r="D914" s="560"/>
      <c r="E914" s="560"/>
      <c r="F914" s="603"/>
      <c r="G914" s="601"/>
      <c r="H914" s="560"/>
      <c r="I914" s="602"/>
      <c r="J914" s="603"/>
      <c r="K914" s="560"/>
      <c r="L914" s="560"/>
      <c r="M914" s="561"/>
      <c r="N914" s="707" t="s">
        <v>528</v>
      </c>
      <c r="O914" s="822" t="n">
        <v>244</v>
      </c>
      <c r="P914" s="823" t="n">
        <v>346</v>
      </c>
      <c r="Q914" s="824"/>
      <c r="R914" s="551" t="n">
        <f aca="false">SUM(R915:R949)</f>
        <v>391761</v>
      </c>
      <c r="S914" s="551" t="n">
        <f aca="false">SUM(S915:S949)</f>
        <v>0</v>
      </c>
      <c r="T914" s="551" t="n">
        <f aca="false">SUM(T915:T949)</f>
        <v>0</v>
      </c>
      <c r="U914" s="551" t="n">
        <f aca="false">SUM(U915:U949)</f>
        <v>0</v>
      </c>
      <c r="V914" s="551" t="n">
        <f aca="false">SUM(V915:V949)</f>
        <v>391761</v>
      </c>
    </row>
    <row r="915" s="673" customFormat="true" ht="15.75" hidden="true" customHeight="false" outlineLevel="1" collapsed="false">
      <c r="A915" s="552"/>
      <c r="B915" s="753"/>
      <c r="C915" s="584"/>
      <c r="D915" s="540"/>
      <c r="E915" s="541" t="s">
        <v>1149</v>
      </c>
      <c r="F915" s="607" t="s">
        <v>1064</v>
      </c>
      <c r="G915" s="540"/>
      <c r="H915" s="522" t="s">
        <v>1065</v>
      </c>
      <c r="I915" s="568"/>
      <c r="J915" s="541"/>
      <c r="K915" s="541"/>
      <c r="L915" s="541"/>
      <c r="M915" s="554"/>
      <c r="N915" s="701"/>
      <c r="O915" s="557"/>
      <c r="P915" s="556"/>
      <c r="Q915" s="550"/>
      <c r="R915" s="558" t="n">
        <f aca="false">SUM(S915,T915,U915,V915)</f>
        <v>391761</v>
      </c>
      <c r="S915" s="558"/>
      <c r="T915" s="558"/>
      <c r="U915" s="558"/>
      <c r="V915" s="558" t="n">
        <f aca="false">391761</f>
        <v>391761</v>
      </c>
      <c r="AC915" s="303"/>
      <c r="AD915" s="474"/>
    </row>
    <row r="916" customFormat="false" ht="15.75" hidden="true" customHeight="false" outlineLevel="1" collapsed="false">
      <c r="A916" s="552"/>
      <c r="B916" s="755"/>
      <c r="C916" s="584"/>
      <c r="D916" s="540"/>
      <c r="E916" s="541" t="s">
        <v>1149</v>
      </c>
      <c r="F916" s="607" t="s">
        <v>1064</v>
      </c>
      <c r="G916" s="540"/>
      <c r="H916" s="522" t="s">
        <v>1065</v>
      </c>
      <c r="I916" s="568"/>
      <c r="J916" s="541"/>
      <c r="K916" s="541"/>
      <c r="L916" s="541"/>
      <c r="M916" s="554"/>
      <c r="N916" s="701"/>
      <c r="O916" s="557"/>
      <c r="P916" s="556"/>
      <c r="Q916" s="550"/>
      <c r="R916" s="558" t="n">
        <f aca="false">SUM(S916,T916,U916,V916)</f>
        <v>0</v>
      </c>
      <c r="S916" s="558"/>
      <c r="T916" s="558"/>
      <c r="U916" s="558"/>
      <c r="V916" s="558"/>
    </row>
    <row r="917" customFormat="false" ht="15.75" hidden="true" customHeight="false" outlineLevel="1" collapsed="false">
      <c r="A917" s="552"/>
      <c r="B917" s="755"/>
      <c r="C917" s="584"/>
      <c r="D917" s="540"/>
      <c r="E917" s="541" t="s">
        <v>1149</v>
      </c>
      <c r="F917" s="541" t="s">
        <v>1064</v>
      </c>
      <c r="G917" s="540"/>
      <c r="H917" s="522" t="s">
        <v>1065</v>
      </c>
      <c r="I917" s="541"/>
      <c r="J917" s="568"/>
      <c r="K917" s="541"/>
      <c r="L917" s="541"/>
      <c r="M917" s="554"/>
      <c r="N917" s="701"/>
      <c r="O917" s="557"/>
      <c r="P917" s="556"/>
      <c r="Q917" s="550"/>
      <c r="R917" s="558" t="n">
        <f aca="false">SUM(S917,T917,U917,V917)</f>
        <v>0</v>
      </c>
      <c r="S917" s="558"/>
      <c r="T917" s="558"/>
      <c r="U917" s="558"/>
      <c r="V917" s="558"/>
    </row>
    <row r="918" customFormat="false" ht="15.75" hidden="true" customHeight="false" outlineLevel="1" collapsed="false">
      <c r="A918" s="552"/>
      <c r="B918" s="755"/>
      <c r="C918" s="584"/>
      <c r="D918" s="540"/>
      <c r="E918" s="541" t="s">
        <v>1379</v>
      </c>
      <c r="F918" s="541" t="s">
        <v>1064</v>
      </c>
      <c r="G918" s="540"/>
      <c r="H918" s="522" t="s">
        <v>1065</v>
      </c>
      <c r="I918" s="541"/>
      <c r="J918" s="568"/>
      <c r="K918" s="541"/>
      <c r="L918" s="541"/>
      <c r="M918" s="554"/>
      <c r="N918" s="701"/>
      <c r="O918" s="557"/>
      <c r="P918" s="556"/>
      <c r="Q918" s="550"/>
      <c r="R918" s="558" t="n">
        <f aca="false">SUM(S918,T918,U918,V918)</f>
        <v>0</v>
      </c>
      <c r="S918" s="558"/>
      <c r="T918" s="558"/>
      <c r="U918" s="558"/>
      <c r="V918" s="558"/>
    </row>
    <row r="919" customFormat="false" ht="15.75" hidden="true" customHeight="false" outlineLevel="1" collapsed="false">
      <c r="A919" s="552"/>
      <c r="B919" s="755"/>
      <c r="C919" s="584"/>
      <c r="D919" s="540"/>
      <c r="E919" s="541" t="s">
        <v>1149</v>
      </c>
      <c r="F919" s="541" t="s">
        <v>1064</v>
      </c>
      <c r="G919" s="540"/>
      <c r="H919" s="522" t="s">
        <v>1065</v>
      </c>
      <c r="I919" s="541"/>
      <c r="J919" s="568"/>
      <c r="K919" s="541"/>
      <c r="L919" s="541"/>
      <c r="M919" s="554"/>
      <c r="N919" s="701"/>
      <c r="O919" s="557"/>
      <c r="P919" s="556"/>
      <c r="Q919" s="550"/>
      <c r="R919" s="558" t="n">
        <f aca="false">SUM(S919,T919,U919,V919)</f>
        <v>0</v>
      </c>
      <c r="S919" s="558"/>
      <c r="T919" s="558"/>
      <c r="U919" s="558"/>
      <c r="V919" s="558"/>
    </row>
    <row r="920" customFormat="false" ht="15.75" hidden="true" customHeight="false" outlineLevel="1" collapsed="false">
      <c r="A920" s="552"/>
      <c r="B920" s="755"/>
      <c r="C920" s="584"/>
      <c r="D920" s="540"/>
      <c r="E920" s="541" t="s">
        <v>1149</v>
      </c>
      <c r="F920" s="541" t="s">
        <v>1064</v>
      </c>
      <c r="G920" s="540"/>
      <c r="H920" s="522" t="s">
        <v>1065</v>
      </c>
      <c r="I920" s="541"/>
      <c r="J920" s="568"/>
      <c r="K920" s="541"/>
      <c r="L920" s="541"/>
      <c r="M920" s="554"/>
      <c r="N920" s="701"/>
      <c r="O920" s="557"/>
      <c r="P920" s="556"/>
      <c r="Q920" s="550"/>
      <c r="R920" s="558" t="n">
        <f aca="false">SUM(S920,T920,U920,V920)</f>
        <v>0</v>
      </c>
      <c r="S920" s="558"/>
      <c r="T920" s="558"/>
      <c r="U920" s="558"/>
      <c r="V920" s="558"/>
    </row>
    <row r="921" customFormat="false" ht="15.75" hidden="true" customHeight="false" outlineLevel="1" collapsed="false">
      <c r="A921" s="552"/>
      <c r="B921" s="755"/>
      <c r="C921" s="584"/>
      <c r="D921" s="540"/>
      <c r="E921" s="541" t="s">
        <v>1149</v>
      </c>
      <c r="F921" s="541" t="s">
        <v>1064</v>
      </c>
      <c r="G921" s="540"/>
      <c r="H921" s="522" t="s">
        <v>1065</v>
      </c>
      <c r="I921" s="541"/>
      <c r="J921" s="568"/>
      <c r="K921" s="541"/>
      <c r="L921" s="541"/>
      <c r="M921" s="554"/>
      <c r="N921" s="701"/>
      <c r="O921" s="557"/>
      <c r="P921" s="556"/>
      <c r="Q921" s="550"/>
      <c r="R921" s="558" t="n">
        <f aca="false">SUM(S921,T921,U921,V921)</f>
        <v>0</v>
      </c>
      <c r="S921" s="558"/>
      <c r="T921" s="558"/>
      <c r="U921" s="558"/>
      <c r="V921" s="558"/>
    </row>
    <row r="922" customFormat="false" ht="15.75" hidden="true" customHeight="false" outlineLevel="1" collapsed="false">
      <c r="A922" s="552"/>
      <c r="B922" s="755"/>
      <c r="C922" s="584"/>
      <c r="D922" s="540"/>
      <c r="E922" s="541" t="s">
        <v>1149</v>
      </c>
      <c r="F922" s="541" t="s">
        <v>1064</v>
      </c>
      <c r="G922" s="540"/>
      <c r="H922" s="522" t="s">
        <v>1065</v>
      </c>
      <c r="I922" s="541"/>
      <c r="J922" s="568"/>
      <c r="K922" s="541"/>
      <c r="L922" s="541"/>
      <c r="M922" s="554"/>
      <c r="N922" s="701"/>
      <c r="O922" s="557"/>
      <c r="P922" s="556"/>
      <c r="Q922" s="550"/>
      <c r="R922" s="558" t="n">
        <f aca="false">SUM(S922,T922,U922,V922)</f>
        <v>0</v>
      </c>
      <c r="S922" s="558"/>
      <c r="T922" s="558"/>
      <c r="U922" s="558"/>
      <c r="V922" s="558"/>
    </row>
    <row r="923" customFormat="false" ht="15.75" hidden="true" customHeight="false" outlineLevel="1" collapsed="false">
      <c r="A923" s="552"/>
      <c r="B923" s="755"/>
      <c r="C923" s="584"/>
      <c r="D923" s="540"/>
      <c r="E923" s="541" t="s">
        <v>1149</v>
      </c>
      <c r="F923" s="541" t="s">
        <v>1064</v>
      </c>
      <c r="G923" s="540"/>
      <c r="H923" s="522" t="s">
        <v>1065</v>
      </c>
      <c r="I923" s="541"/>
      <c r="J923" s="568"/>
      <c r="K923" s="541"/>
      <c r="L923" s="541"/>
      <c r="M923" s="554"/>
      <c r="N923" s="701"/>
      <c r="O923" s="557"/>
      <c r="P923" s="556"/>
      <c r="Q923" s="550"/>
      <c r="R923" s="558" t="n">
        <f aca="false">SUM(S923,T923,U923,V923)</f>
        <v>0</v>
      </c>
      <c r="S923" s="558"/>
      <c r="T923" s="558"/>
      <c r="U923" s="558"/>
      <c r="V923" s="558"/>
    </row>
    <row r="924" customFormat="false" ht="15.75" hidden="true" customHeight="false" outlineLevel="1" collapsed="false">
      <c r="A924" s="552"/>
      <c r="B924" s="752"/>
      <c r="C924" s="584"/>
      <c r="D924" s="540"/>
      <c r="E924" s="541" t="s">
        <v>1149</v>
      </c>
      <c r="F924" s="541" t="s">
        <v>1064</v>
      </c>
      <c r="G924" s="540"/>
      <c r="H924" s="522" t="s">
        <v>1065</v>
      </c>
      <c r="I924" s="541"/>
      <c r="J924" s="568"/>
      <c r="K924" s="541"/>
      <c r="L924" s="541"/>
      <c r="M924" s="554"/>
      <c r="N924" s="701"/>
      <c r="O924" s="557"/>
      <c r="P924" s="556"/>
      <c r="Q924" s="550"/>
      <c r="R924" s="558" t="n">
        <f aca="false">SUM(S924,T924,U924,V924)</f>
        <v>0</v>
      </c>
      <c r="S924" s="558"/>
      <c r="T924" s="558"/>
      <c r="U924" s="558"/>
      <c r="V924" s="558"/>
    </row>
    <row r="925" customFormat="false" ht="15.75" hidden="true" customHeight="false" outlineLevel="1" collapsed="false">
      <c r="A925" s="552"/>
      <c r="B925" s="752"/>
      <c r="C925" s="584"/>
      <c r="D925" s="540"/>
      <c r="E925" s="541" t="s">
        <v>1149</v>
      </c>
      <c r="F925" s="541" t="s">
        <v>1064</v>
      </c>
      <c r="G925" s="540"/>
      <c r="H925" s="522" t="s">
        <v>1065</v>
      </c>
      <c r="I925" s="541"/>
      <c r="J925" s="568"/>
      <c r="K925" s="541"/>
      <c r="L925" s="541"/>
      <c r="M925" s="554"/>
      <c r="N925" s="701"/>
      <c r="O925" s="557"/>
      <c r="P925" s="556"/>
      <c r="Q925" s="550"/>
      <c r="R925" s="558" t="n">
        <f aca="false">SUM(S925,T925,U925,V925)</f>
        <v>0</v>
      </c>
      <c r="S925" s="558"/>
      <c r="T925" s="558"/>
      <c r="U925" s="558"/>
      <c r="V925" s="558"/>
    </row>
    <row r="926" customFormat="false" ht="15.75" hidden="true" customHeight="false" outlineLevel="1" collapsed="false">
      <c r="A926" s="552"/>
      <c r="B926" s="752"/>
      <c r="C926" s="584"/>
      <c r="D926" s="540"/>
      <c r="E926" s="541" t="s">
        <v>1376</v>
      </c>
      <c r="F926" s="541" t="s">
        <v>1064</v>
      </c>
      <c r="G926" s="540"/>
      <c r="H926" s="522" t="s">
        <v>1065</v>
      </c>
      <c r="I926" s="541"/>
      <c r="J926" s="568"/>
      <c r="K926" s="541"/>
      <c r="L926" s="541"/>
      <c r="M926" s="554"/>
      <c r="N926" s="701"/>
      <c r="O926" s="557"/>
      <c r="P926" s="556"/>
      <c r="Q926" s="550"/>
      <c r="R926" s="558" t="n">
        <f aca="false">SUM(S926,T926,U926,V926)</f>
        <v>0</v>
      </c>
      <c r="S926" s="558"/>
      <c r="T926" s="558"/>
      <c r="U926" s="558"/>
      <c r="V926" s="558"/>
    </row>
    <row r="927" customFormat="false" ht="15.75" hidden="true" customHeight="false" outlineLevel="1" collapsed="false">
      <c r="A927" s="552"/>
      <c r="B927" s="752"/>
      <c r="C927" s="584"/>
      <c r="D927" s="540"/>
      <c r="E927" s="541" t="s">
        <v>1149</v>
      </c>
      <c r="F927" s="541" t="s">
        <v>1064</v>
      </c>
      <c r="G927" s="540"/>
      <c r="H927" s="522" t="s">
        <v>1065</v>
      </c>
      <c r="I927" s="541"/>
      <c r="J927" s="568"/>
      <c r="K927" s="541"/>
      <c r="L927" s="541"/>
      <c r="M927" s="554"/>
      <c r="N927" s="701"/>
      <c r="O927" s="557"/>
      <c r="P927" s="556"/>
      <c r="Q927" s="550"/>
      <c r="R927" s="558" t="n">
        <f aca="false">SUM(S927,T927,U927,V927)</f>
        <v>0</v>
      </c>
      <c r="S927" s="558"/>
      <c r="T927" s="558"/>
      <c r="U927" s="558"/>
      <c r="V927" s="558"/>
    </row>
    <row r="928" customFormat="false" ht="15.75" hidden="true" customHeight="false" outlineLevel="1" collapsed="false">
      <c r="A928" s="552"/>
      <c r="B928" s="752"/>
      <c r="C928" s="584"/>
      <c r="D928" s="540"/>
      <c r="E928" s="541" t="s">
        <v>1149</v>
      </c>
      <c r="F928" s="541" t="s">
        <v>1064</v>
      </c>
      <c r="G928" s="540"/>
      <c r="H928" s="522" t="s">
        <v>1065</v>
      </c>
      <c r="I928" s="541"/>
      <c r="J928" s="568"/>
      <c r="K928" s="541"/>
      <c r="L928" s="541"/>
      <c r="M928" s="554"/>
      <c r="N928" s="701"/>
      <c r="O928" s="557"/>
      <c r="P928" s="556"/>
      <c r="Q928" s="550"/>
      <c r="R928" s="558" t="n">
        <f aca="false">SUM(S928,T928,U928,V928)</f>
        <v>0</v>
      </c>
      <c r="S928" s="558"/>
      <c r="T928" s="558"/>
      <c r="U928" s="558"/>
      <c r="V928" s="558"/>
    </row>
    <row r="929" customFormat="false" ht="15.75" hidden="true" customHeight="false" outlineLevel="1" collapsed="false">
      <c r="A929" s="552"/>
      <c r="B929" s="752"/>
      <c r="C929" s="584"/>
      <c r="D929" s="540"/>
      <c r="E929" s="541" t="s">
        <v>1149</v>
      </c>
      <c r="F929" s="541" t="s">
        <v>1064</v>
      </c>
      <c r="G929" s="540"/>
      <c r="H929" s="522" t="s">
        <v>1065</v>
      </c>
      <c r="I929" s="541"/>
      <c r="J929" s="568"/>
      <c r="K929" s="541"/>
      <c r="L929" s="541"/>
      <c r="M929" s="554"/>
      <c r="N929" s="701"/>
      <c r="O929" s="557"/>
      <c r="P929" s="556"/>
      <c r="Q929" s="550"/>
      <c r="R929" s="558" t="n">
        <f aca="false">SUM(S929,T929,U929,V929)</f>
        <v>0</v>
      </c>
      <c r="S929" s="558"/>
      <c r="T929" s="558"/>
      <c r="U929" s="558"/>
      <c r="V929" s="558"/>
    </row>
    <row r="930" customFormat="false" ht="15.75" hidden="true" customHeight="false" outlineLevel="1" collapsed="false">
      <c r="A930" s="552"/>
      <c r="B930" s="752"/>
      <c r="C930" s="584"/>
      <c r="D930" s="540"/>
      <c r="E930" s="541" t="s">
        <v>1149</v>
      </c>
      <c r="F930" s="541" t="s">
        <v>1064</v>
      </c>
      <c r="G930" s="540"/>
      <c r="H930" s="522" t="s">
        <v>1065</v>
      </c>
      <c r="I930" s="541"/>
      <c r="J930" s="568"/>
      <c r="K930" s="541"/>
      <c r="L930" s="541"/>
      <c r="M930" s="554"/>
      <c r="N930" s="701"/>
      <c r="O930" s="557"/>
      <c r="P930" s="556"/>
      <c r="Q930" s="550"/>
      <c r="R930" s="558" t="n">
        <f aca="false">SUM(S930,T930,U930,V930)</f>
        <v>0</v>
      </c>
      <c r="S930" s="558"/>
      <c r="T930" s="558"/>
      <c r="U930" s="558"/>
      <c r="V930" s="558"/>
    </row>
    <row r="931" customFormat="false" ht="15.75" hidden="true" customHeight="false" outlineLevel="1" collapsed="false">
      <c r="A931" s="552"/>
      <c r="B931" s="752"/>
      <c r="C931" s="584"/>
      <c r="D931" s="540"/>
      <c r="E931" s="541" t="s">
        <v>1149</v>
      </c>
      <c r="F931" s="541" t="s">
        <v>1064</v>
      </c>
      <c r="G931" s="540"/>
      <c r="H931" s="522" t="s">
        <v>1065</v>
      </c>
      <c r="I931" s="541"/>
      <c r="J931" s="568"/>
      <c r="K931" s="541"/>
      <c r="L931" s="541"/>
      <c r="M931" s="554"/>
      <c r="N931" s="701"/>
      <c r="O931" s="557"/>
      <c r="P931" s="556"/>
      <c r="Q931" s="550"/>
      <c r="R931" s="558" t="n">
        <f aca="false">SUM(S931,T931,U931,V931)</f>
        <v>0</v>
      </c>
      <c r="S931" s="558"/>
      <c r="T931" s="558"/>
      <c r="U931" s="558"/>
      <c r="V931" s="558"/>
    </row>
    <row r="932" customFormat="false" ht="15.75" hidden="true" customHeight="false" outlineLevel="1" collapsed="false">
      <c r="A932" s="552"/>
      <c r="B932" s="752"/>
      <c r="C932" s="584"/>
      <c r="D932" s="540"/>
      <c r="E932" s="541" t="s">
        <v>1380</v>
      </c>
      <c r="F932" s="541" t="s">
        <v>1064</v>
      </c>
      <c r="G932" s="540"/>
      <c r="H932" s="522" t="s">
        <v>1065</v>
      </c>
      <c r="I932" s="541"/>
      <c r="J932" s="568"/>
      <c r="K932" s="541"/>
      <c r="L932" s="541"/>
      <c r="M932" s="554"/>
      <c r="N932" s="701"/>
      <c r="O932" s="557"/>
      <c r="P932" s="556"/>
      <c r="Q932" s="550"/>
      <c r="R932" s="558" t="n">
        <f aca="false">SUM(S932,T932,U932,V932)</f>
        <v>0</v>
      </c>
      <c r="S932" s="558"/>
      <c r="T932" s="558"/>
      <c r="U932" s="558"/>
      <c r="V932" s="558"/>
    </row>
    <row r="933" customFormat="false" ht="15.75" hidden="true" customHeight="false" outlineLevel="1" collapsed="false">
      <c r="A933" s="552"/>
      <c r="B933" s="752"/>
      <c r="C933" s="584"/>
      <c r="D933" s="540"/>
      <c r="E933" s="541" t="s">
        <v>1149</v>
      </c>
      <c r="F933" s="541" t="s">
        <v>1064</v>
      </c>
      <c r="G933" s="540"/>
      <c r="H933" s="522" t="s">
        <v>1065</v>
      </c>
      <c r="I933" s="541"/>
      <c r="J933" s="568"/>
      <c r="K933" s="541"/>
      <c r="L933" s="541"/>
      <c r="M933" s="554"/>
      <c r="N933" s="701"/>
      <c r="O933" s="557"/>
      <c r="P933" s="556"/>
      <c r="Q933" s="550"/>
      <c r="R933" s="558" t="n">
        <f aca="false">SUM(S933,T933,U933,V933)</f>
        <v>0</v>
      </c>
      <c r="S933" s="558"/>
      <c r="T933" s="558"/>
      <c r="U933" s="558"/>
      <c r="V933" s="558"/>
    </row>
    <row r="934" customFormat="false" ht="15.75" hidden="true" customHeight="false" outlineLevel="1" collapsed="false">
      <c r="A934" s="552"/>
      <c r="B934" s="752"/>
      <c r="C934" s="584"/>
      <c r="D934" s="540"/>
      <c r="E934" s="541" t="s">
        <v>1376</v>
      </c>
      <c r="F934" s="541" t="s">
        <v>1064</v>
      </c>
      <c r="G934" s="540"/>
      <c r="H934" s="522" t="s">
        <v>1065</v>
      </c>
      <c r="I934" s="541"/>
      <c r="J934" s="568"/>
      <c r="K934" s="541"/>
      <c r="L934" s="541"/>
      <c r="M934" s="554"/>
      <c r="N934" s="701"/>
      <c r="O934" s="557"/>
      <c r="P934" s="556"/>
      <c r="Q934" s="550"/>
      <c r="R934" s="558" t="n">
        <f aca="false">SUM(S934,T934,U934,V934)</f>
        <v>0</v>
      </c>
      <c r="S934" s="558"/>
      <c r="T934" s="558"/>
      <c r="U934" s="558"/>
      <c r="V934" s="558"/>
    </row>
    <row r="935" customFormat="false" ht="15.75" hidden="true" customHeight="false" outlineLevel="1" collapsed="false">
      <c r="A935" s="552"/>
      <c r="B935" s="752"/>
      <c r="C935" s="584"/>
      <c r="D935" s="540"/>
      <c r="E935" s="541" t="s">
        <v>1376</v>
      </c>
      <c r="F935" s="541" t="s">
        <v>1064</v>
      </c>
      <c r="G935" s="540"/>
      <c r="H935" s="522" t="s">
        <v>1065</v>
      </c>
      <c r="I935" s="541"/>
      <c r="J935" s="568"/>
      <c r="K935" s="541"/>
      <c r="L935" s="541"/>
      <c r="M935" s="554"/>
      <c r="N935" s="701"/>
      <c r="O935" s="557"/>
      <c r="P935" s="556"/>
      <c r="Q935" s="550"/>
      <c r="R935" s="558" t="n">
        <f aca="false">SUM(S935,T935,U935,V935)</f>
        <v>0</v>
      </c>
      <c r="S935" s="558"/>
      <c r="T935" s="558"/>
      <c r="U935" s="558"/>
      <c r="V935" s="558"/>
    </row>
    <row r="936" customFormat="false" ht="15.75" hidden="true" customHeight="false" outlineLevel="1" collapsed="false">
      <c r="A936" s="552"/>
      <c r="B936" s="752"/>
      <c r="C936" s="584"/>
      <c r="D936" s="540"/>
      <c r="E936" s="541" t="s">
        <v>1149</v>
      </c>
      <c r="F936" s="541" t="s">
        <v>1064</v>
      </c>
      <c r="G936" s="540"/>
      <c r="H936" s="522" t="s">
        <v>1065</v>
      </c>
      <c r="I936" s="541"/>
      <c r="J936" s="568"/>
      <c r="K936" s="541"/>
      <c r="L936" s="541"/>
      <c r="M936" s="554"/>
      <c r="N936" s="701"/>
      <c r="O936" s="557"/>
      <c r="P936" s="556"/>
      <c r="Q936" s="550"/>
      <c r="R936" s="558" t="n">
        <f aca="false">SUM(S936,T936,U936,V936)</f>
        <v>0</v>
      </c>
      <c r="S936" s="558"/>
      <c r="T936" s="558"/>
      <c r="U936" s="558"/>
      <c r="V936" s="558"/>
    </row>
    <row r="937" customFormat="false" ht="15.75" hidden="true" customHeight="false" outlineLevel="1" collapsed="false">
      <c r="A937" s="552"/>
      <c r="B937" s="752"/>
      <c r="C937" s="584"/>
      <c r="D937" s="540"/>
      <c r="E937" s="541" t="s">
        <v>1149</v>
      </c>
      <c r="F937" s="541" t="s">
        <v>1064</v>
      </c>
      <c r="G937" s="540"/>
      <c r="H937" s="522" t="s">
        <v>1065</v>
      </c>
      <c r="I937" s="541"/>
      <c r="J937" s="568"/>
      <c r="K937" s="541"/>
      <c r="L937" s="541"/>
      <c r="M937" s="554"/>
      <c r="N937" s="701"/>
      <c r="O937" s="557"/>
      <c r="P937" s="556"/>
      <c r="Q937" s="550"/>
      <c r="R937" s="558" t="n">
        <f aca="false">SUM(S937,T937,U937,V937)</f>
        <v>0</v>
      </c>
      <c r="S937" s="558"/>
      <c r="T937" s="558"/>
      <c r="U937" s="558"/>
      <c r="V937" s="558"/>
    </row>
    <row r="938" customFormat="false" ht="15.75" hidden="true" customHeight="false" outlineLevel="1" collapsed="false">
      <c r="A938" s="552"/>
      <c r="B938" s="752"/>
      <c r="C938" s="584"/>
      <c r="D938" s="540"/>
      <c r="E938" s="541" t="s">
        <v>1149</v>
      </c>
      <c r="F938" s="541" t="s">
        <v>1064</v>
      </c>
      <c r="G938" s="540"/>
      <c r="H938" s="522" t="s">
        <v>1065</v>
      </c>
      <c r="I938" s="541"/>
      <c r="J938" s="568"/>
      <c r="K938" s="541"/>
      <c r="L938" s="541"/>
      <c r="M938" s="554"/>
      <c r="N938" s="701"/>
      <c r="O938" s="557"/>
      <c r="P938" s="556"/>
      <c r="Q938" s="550"/>
      <c r="R938" s="558" t="n">
        <f aca="false">SUM(S938,T938,U938,V938)</f>
        <v>0</v>
      </c>
      <c r="S938" s="558"/>
      <c r="T938" s="558"/>
      <c r="U938" s="558"/>
      <c r="V938" s="558"/>
    </row>
    <row r="939" customFormat="false" ht="15.75" hidden="true" customHeight="false" outlineLevel="1" collapsed="false">
      <c r="A939" s="552"/>
      <c r="B939" s="752"/>
      <c r="C939" s="584"/>
      <c r="D939" s="540"/>
      <c r="E939" s="541" t="s">
        <v>1149</v>
      </c>
      <c r="F939" s="541" t="s">
        <v>1064</v>
      </c>
      <c r="G939" s="540"/>
      <c r="H939" s="522" t="s">
        <v>1065</v>
      </c>
      <c r="I939" s="541"/>
      <c r="J939" s="568"/>
      <c r="K939" s="541"/>
      <c r="L939" s="541"/>
      <c r="M939" s="554"/>
      <c r="N939" s="701"/>
      <c r="O939" s="557"/>
      <c r="P939" s="556"/>
      <c r="Q939" s="550"/>
      <c r="R939" s="558" t="n">
        <f aca="false">SUM(S939,T939,U939,V939)</f>
        <v>0</v>
      </c>
      <c r="S939" s="558"/>
      <c r="T939" s="558"/>
      <c r="U939" s="558"/>
      <c r="V939" s="558"/>
    </row>
    <row r="940" customFormat="false" ht="15.75" hidden="true" customHeight="false" outlineLevel="1" collapsed="false">
      <c r="A940" s="552"/>
      <c r="B940" s="752"/>
      <c r="C940" s="584"/>
      <c r="D940" s="540"/>
      <c r="E940" s="541" t="s">
        <v>1149</v>
      </c>
      <c r="F940" s="541" t="s">
        <v>1064</v>
      </c>
      <c r="G940" s="540"/>
      <c r="H940" s="522" t="s">
        <v>1065</v>
      </c>
      <c r="I940" s="541"/>
      <c r="J940" s="568"/>
      <c r="K940" s="541"/>
      <c r="L940" s="541"/>
      <c r="M940" s="554"/>
      <c r="N940" s="701"/>
      <c r="O940" s="557"/>
      <c r="P940" s="556"/>
      <c r="Q940" s="550"/>
      <c r="R940" s="558" t="n">
        <f aca="false">SUM(S940,T940,U940,V940)</f>
        <v>0</v>
      </c>
      <c r="S940" s="558"/>
      <c r="T940" s="558"/>
      <c r="U940" s="558"/>
      <c r="V940" s="558"/>
    </row>
    <row r="941" customFormat="false" ht="15.75" hidden="true" customHeight="false" outlineLevel="1" collapsed="false">
      <c r="A941" s="552"/>
      <c r="B941" s="752"/>
      <c r="C941" s="584"/>
      <c r="D941" s="540"/>
      <c r="E941" s="541" t="s">
        <v>1376</v>
      </c>
      <c r="F941" s="541" t="s">
        <v>1064</v>
      </c>
      <c r="G941" s="540"/>
      <c r="H941" s="522" t="s">
        <v>1065</v>
      </c>
      <c r="I941" s="541"/>
      <c r="J941" s="568"/>
      <c r="K941" s="541"/>
      <c r="L941" s="541"/>
      <c r="M941" s="554"/>
      <c r="N941" s="701"/>
      <c r="O941" s="557"/>
      <c r="P941" s="556"/>
      <c r="Q941" s="550"/>
      <c r="R941" s="558" t="n">
        <f aca="false">SUM(S941,T941,U941,V941)</f>
        <v>0</v>
      </c>
      <c r="S941" s="558"/>
      <c r="T941" s="558"/>
      <c r="U941" s="558"/>
      <c r="V941" s="558"/>
    </row>
    <row r="942" customFormat="false" ht="15.75" hidden="true" customHeight="false" outlineLevel="1" collapsed="false">
      <c r="A942" s="552"/>
      <c r="B942" s="752"/>
      <c r="C942" s="584"/>
      <c r="D942" s="540"/>
      <c r="E942" s="541" t="s">
        <v>1149</v>
      </c>
      <c r="F942" s="541" t="s">
        <v>1064</v>
      </c>
      <c r="G942" s="540"/>
      <c r="H942" s="522" t="s">
        <v>1065</v>
      </c>
      <c r="I942" s="541"/>
      <c r="J942" s="568"/>
      <c r="K942" s="541"/>
      <c r="L942" s="541"/>
      <c r="M942" s="554"/>
      <c r="N942" s="701"/>
      <c r="O942" s="557"/>
      <c r="P942" s="556"/>
      <c r="Q942" s="550"/>
      <c r="R942" s="558" t="n">
        <f aca="false">SUM(S942,T942,U942,V942)</f>
        <v>0</v>
      </c>
      <c r="S942" s="558"/>
      <c r="T942" s="558"/>
      <c r="U942" s="558"/>
      <c r="V942" s="558"/>
    </row>
    <row r="943" customFormat="false" ht="15.75" hidden="true" customHeight="false" outlineLevel="1" collapsed="false">
      <c r="A943" s="552"/>
      <c r="B943" s="752"/>
      <c r="C943" s="584"/>
      <c r="D943" s="540"/>
      <c r="E943" s="541" t="s">
        <v>1149</v>
      </c>
      <c r="F943" s="541" t="s">
        <v>1064</v>
      </c>
      <c r="G943" s="540"/>
      <c r="H943" s="522" t="s">
        <v>1065</v>
      </c>
      <c r="I943" s="541"/>
      <c r="J943" s="568"/>
      <c r="K943" s="541"/>
      <c r="L943" s="541"/>
      <c r="M943" s="554"/>
      <c r="N943" s="701"/>
      <c r="O943" s="557"/>
      <c r="P943" s="556"/>
      <c r="Q943" s="550"/>
      <c r="R943" s="558" t="n">
        <f aca="false">SUM(S943,T943,U943,V943)</f>
        <v>0</v>
      </c>
      <c r="S943" s="558"/>
      <c r="T943" s="558"/>
      <c r="U943" s="558"/>
      <c r="V943" s="558"/>
    </row>
    <row r="944" customFormat="false" ht="15.75" hidden="true" customHeight="false" outlineLevel="1" collapsed="false">
      <c r="A944" s="552"/>
      <c r="B944" s="752"/>
      <c r="C944" s="584"/>
      <c r="D944" s="540"/>
      <c r="E944" s="541" t="s">
        <v>1376</v>
      </c>
      <c r="F944" s="541" t="s">
        <v>1064</v>
      </c>
      <c r="G944" s="540"/>
      <c r="H944" s="522" t="s">
        <v>1065</v>
      </c>
      <c r="I944" s="541"/>
      <c r="J944" s="568"/>
      <c r="K944" s="541"/>
      <c r="L944" s="541"/>
      <c r="M944" s="554"/>
      <c r="N944" s="701"/>
      <c r="O944" s="557"/>
      <c r="P944" s="556"/>
      <c r="Q944" s="550"/>
      <c r="R944" s="558" t="n">
        <f aca="false">SUM(S944,T944,U944,V944)</f>
        <v>0</v>
      </c>
      <c r="S944" s="558"/>
      <c r="T944" s="558"/>
      <c r="U944" s="558"/>
      <c r="V944" s="558"/>
    </row>
    <row r="945" customFormat="false" ht="15.75" hidden="true" customHeight="false" outlineLevel="1" collapsed="false">
      <c r="A945" s="552"/>
      <c r="B945" s="752"/>
      <c r="C945" s="584"/>
      <c r="D945" s="540"/>
      <c r="E945" s="541" t="s">
        <v>1149</v>
      </c>
      <c r="F945" s="541" t="s">
        <v>1064</v>
      </c>
      <c r="G945" s="540"/>
      <c r="H945" s="522" t="s">
        <v>1065</v>
      </c>
      <c r="I945" s="541"/>
      <c r="J945" s="568"/>
      <c r="K945" s="541"/>
      <c r="L945" s="541"/>
      <c r="M945" s="554"/>
      <c r="N945" s="701"/>
      <c r="O945" s="557"/>
      <c r="P945" s="556"/>
      <c r="Q945" s="550"/>
      <c r="R945" s="558" t="n">
        <f aca="false">SUM(S945,T945,U945,V945)</f>
        <v>0</v>
      </c>
      <c r="S945" s="558"/>
      <c r="T945" s="558"/>
      <c r="U945" s="558"/>
      <c r="V945" s="558"/>
    </row>
    <row r="946" customFormat="false" ht="15.75" hidden="true" customHeight="false" outlineLevel="1" collapsed="false">
      <c r="A946" s="552"/>
      <c r="B946" s="752"/>
      <c r="C946" s="584"/>
      <c r="D946" s="540"/>
      <c r="E946" s="541" t="s">
        <v>1376</v>
      </c>
      <c r="F946" s="541" t="s">
        <v>1064</v>
      </c>
      <c r="G946" s="540"/>
      <c r="H946" s="522" t="s">
        <v>1065</v>
      </c>
      <c r="I946" s="541"/>
      <c r="J946" s="568"/>
      <c r="K946" s="541"/>
      <c r="L946" s="541"/>
      <c r="M946" s="554"/>
      <c r="N946" s="701"/>
      <c r="O946" s="557"/>
      <c r="P946" s="556"/>
      <c r="Q946" s="550"/>
      <c r="R946" s="558" t="n">
        <f aca="false">SUM(S946,T946,U946,V946)</f>
        <v>0</v>
      </c>
      <c r="S946" s="558"/>
      <c r="T946" s="558"/>
      <c r="U946" s="558"/>
      <c r="V946" s="558"/>
    </row>
    <row r="947" customFormat="false" ht="15.75" hidden="true" customHeight="false" outlineLevel="1" collapsed="false">
      <c r="A947" s="552"/>
      <c r="B947" s="752"/>
      <c r="C947" s="584"/>
      <c r="D947" s="540"/>
      <c r="E947" s="541" t="s">
        <v>1149</v>
      </c>
      <c r="F947" s="541" t="s">
        <v>1064</v>
      </c>
      <c r="G947" s="540"/>
      <c r="H947" s="522" t="s">
        <v>1065</v>
      </c>
      <c r="I947" s="541"/>
      <c r="J947" s="568"/>
      <c r="K947" s="541"/>
      <c r="L947" s="541"/>
      <c r="M947" s="554"/>
      <c r="N947" s="701"/>
      <c r="O947" s="557"/>
      <c r="P947" s="556"/>
      <c r="Q947" s="550"/>
      <c r="R947" s="558" t="n">
        <f aca="false">SUM(S947,T947,U947,V947)</f>
        <v>0</v>
      </c>
      <c r="S947" s="558"/>
      <c r="T947" s="558"/>
      <c r="U947" s="558"/>
      <c r="V947" s="558"/>
    </row>
    <row r="948" customFormat="false" ht="15.75" hidden="true" customHeight="false" outlineLevel="1" collapsed="false">
      <c r="A948" s="552"/>
      <c r="B948" s="752"/>
      <c r="C948" s="584"/>
      <c r="D948" s="540"/>
      <c r="E948" s="541" t="s">
        <v>1149</v>
      </c>
      <c r="F948" s="541" t="s">
        <v>1064</v>
      </c>
      <c r="G948" s="540"/>
      <c r="H948" s="522" t="s">
        <v>1065</v>
      </c>
      <c r="I948" s="541"/>
      <c r="J948" s="568"/>
      <c r="K948" s="541"/>
      <c r="L948" s="541"/>
      <c r="M948" s="554"/>
      <c r="N948" s="701"/>
      <c r="O948" s="557"/>
      <c r="P948" s="556"/>
      <c r="Q948" s="550"/>
      <c r="R948" s="558" t="n">
        <f aca="false">SUM(S948,T948,U948,V948)</f>
        <v>0</v>
      </c>
      <c r="S948" s="558"/>
      <c r="T948" s="558"/>
      <c r="U948" s="558"/>
      <c r="V948" s="558"/>
    </row>
    <row r="949" customFormat="false" ht="15.75" hidden="true" customHeight="false" outlineLevel="1" collapsed="false">
      <c r="A949" s="552"/>
      <c r="B949" s="752"/>
      <c r="C949" s="584"/>
      <c r="D949" s="540"/>
      <c r="E949" s="541" t="s">
        <v>1149</v>
      </c>
      <c r="F949" s="541" t="s">
        <v>1064</v>
      </c>
      <c r="G949" s="540"/>
      <c r="H949" s="522" t="s">
        <v>1065</v>
      </c>
      <c r="I949" s="541"/>
      <c r="J949" s="568"/>
      <c r="K949" s="541"/>
      <c r="L949" s="541"/>
      <c r="M949" s="554"/>
      <c r="N949" s="701"/>
      <c r="O949" s="557"/>
      <c r="P949" s="556"/>
      <c r="Q949" s="550"/>
      <c r="R949" s="558" t="n">
        <f aca="false">SUM(S949,T949,U949,V949)</f>
        <v>0</v>
      </c>
      <c r="S949" s="558"/>
      <c r="T949" s="558"/>
      <c r="U949" s="558"/>
      <c r="V949" s="558"/>
    </row>
    <row r="950" customFormat="false" ht="15.75" hidden="false" customHeight="false" outlineLevel="0" collapsed="false">
      <c r="A950" s="559" t="s">
        <v>1381</v>
      </c>
      <c r="B950" s="560"/>
      <c r="C950" s="560"/>
      <c r="D950" s="560"/>
      <c r="E950" s="560"/>
      <c r="F950" s="603"/>
      <c r="G950" s="601"/>
      <c r="H950" s="560"/>
      <c r="I950" s="602"/>
      <c r="J950" s="603"/>
      <c r="K950" s="560"/>
      <c r="L950" s="714" t="n">
        <v>988</v>
      </c>
      <c r="M950" s="828"/>
      <c r="N950" s="707" t="s">
        <v>528</v>
      </c>
      <c r="O950" s="822" t="n">
        <v>244</v>
      </c>
      <c r="P950" s="823" t="n">
        <v>346</v>
      </c>
      <c r="Q950" s="829"/>
      <c r="R950" s="551" t="n">
        <f aca="false">SUM(R951:R1037)</f>
        <v>0</v>
      </c>
      <c r="S950" s="551" t="n">
        <f aca="false">SUM(S951:S1037)</f>
        <v>0</v>
      </c>
      <c r="T950" s="551" t="n">
        <f aca="false">SUM(T951:T1037)</f>
        <v>0</v>
      </c>
      <c r="U950" s="551" t="n">
        <f aca="false">SUM(U951:U1037)</f>
        <v>0</v>
      </c>
      <c r="V950" s="551" t="n">
        <f aca="false">SUM(V951:V1037)</f>
        <v>0</v>
      </c>
      <c r="AB950" s="758"/>
    </row>
    <row r="951" s="673" customFormat="true" ht="15.75" hidden="true" customHeight="false" outlineLevel="1" collapsed="false">
      <c r="A951" s="552"/>
      <c r="B951" s="753"/>
      <c r="C951" s="583"/>
      <c r="D951" s="540"/>
      <c r="E951" s="541" t="s">
        <v>1149</v>
      </c>
      <c r="F951" s="541" t="s">
        <v>1064</v>
      </c>
      <c r="G951" s="540"/>
      <c r="H951" s="522" t="s">
        <v>1065</v>
      </c>
      <c r="I951" s="541"/>
      <c r="J951" s="541"/>
      <c r="K951" s="541"/>
      <c r="L951" s="541"/>
      <c r="M951" s="554"/>
      <c r="N951" s="701"/>
      <c r="O951" s="557"/>
      <c r="P951" s="556"/>
      <c r="Q951" s="550"/>
      <c r="R951" s="558" t="n">
        <f aca="false">SUM(S951,T951,U951,V951)</f>
        <v>0</v>
      </c>
      <c r="S951" s="558"/>
      <c r="T951" s="558"/>
      <c r="U951" s="558"/>
      <c r="V951" s="558"/>
      <c r="AC951" s="303"/>
      <c r="AD951" s="474"/>
    </row>
    <row r="952" customFormat="false" ht="15.75" hidden="true" customHeight="false" outlineLevel="1" collapsed="false">
      <c r="A952" s="552"/>
      <c r="B952" s="755"/>
      <c r="C952" s="583"/>
      <c r="D952" s="540"/>
      <c r="E952" s="541" t="s">
        <v>1149</v>
      </c>
      <c r="F952" s="541" t="s">
        <v>1064</v>
      </c>
      <c r="G952" s="540"/>
      <c r="H952" s="522" t="s">
        <v>1065</v>
      </c>
      <c r="I952" s="541"/>
      <c r="J952" s="541"/>
      <c r="K952" s="541"/>
      <c r="L952" s="541"/>
      <c r="M952" s="554"/>
      <c r="N952" s="701"/>
      <c r="O952" s="557"/>
      <c r="P952" s="556"/>
      <c r="Q952" s="550"/>
      <c r="R952" s="558" t="n">
        <f aca="false">SUM(S952,T952,U952,V952)</f>
        <v>0</v>
      </c>
      <c r="S952" s="558"/>
      <c r="T952" s="558"/>
      <c r="U952" s="558"/>
      <c r="V952" s="558"/>
    </row>
    <row r="953" customFormat="false" ht="15.75" hidden="true" customHeight="false" outlineLevel="1" collapsed="false">
      <c r="A953" s="552"/>
      <c r="B953" s="755"/>
      <c r="C953" s="583"/>
      <c r="D953" s="540"/>
      <c r="E953" s="541" t="s">
        <v>1149</v>
      </c>
      <c r="F953" s="541" t="s">
        <v>1064</v>
      </c>
      <c r="G953" s="540"/>
      <c r="H953" s="522" t="s">
        <v>1065</v>
      </c>
      <c r="I953" s="541"/>
      <c r="J953" s="541"/>
      <c r="K953" s="541"/>
      <c r="L953" s="541"/>
      <c r="M953" s="554"/>
      <c r="N953" s="701"/>
      <c r="O953" s="557"/>
      <c r="P953" s="556"/>
      <c r="Q953" s="550"/>
      <c r="R953" s="558" t="n">
        <f aca="false">SUM(S953,T953,U953,V953)</f>
        <v>0</v>
      </c>
      <c r="S953" s="558"/>
      <c r="T953" s="558"/>
      <c r="U953" s="558"/>
      <c r="V953" s="558"/>
    </row>
    <row r="954" customFormat="false" ht="15.75" hidden="true" customHeight="false" outlineLevel="1" collapsed="false">
      <c r="A954" s="552"/>
      <c r="B954" s="755"/>
      <c r="C954" s="583"/>
      <c r="D954" s="540"/>
      <c r="E954" s="541" t="s">
        <v>1149</v>
      </c>
      <c r="F954" s="541" t="s">
        <v>1064</v>
      </c>
      <c r="G954" s="540"/>
      <c r="H954" s="522" t="s">
        <v>1065</v>
      </c>
      <c r="I954" s="541"/>
      <c r="J954" s="541"/>
      <c r="K954" s="541"/>
      <c r="L954" s="541"/>
      <c r="M954" s="554"/>
      <c r="N954" s="701"/>
      <c r="O954" s="557"/>
      <c r="P954" s="556"/>
      <c r="Q954" s="550"/>
      <c r="R954" s="558" t="n">
        <f aca="false">SUM(S954,T954,U954,V954)</f>
        <v>0</v>
      </c>
      <c r="S954" s="558"/>
      <c r="T954" s="558"/>
      <c r="U954" s="558"/>
      <c r="V954" s="558"/>
    </row>
    <row r="955" s="673" customFormat="true" ht="15.75" hidden="true" customHeight="false" outlineLevel="1" collapsed="false">
      <c r="A955" s="552"/>
      <c r="B955" s="753"/>
      <c r="C955" s="583"/>
      <c r="D955" s="540"/>
      <c r="E955" s="541" t="s">
        <v>1149</v>
      </c>
      <c r="F955" s="541" t="s">
        <v>1064</v>
      </c>
      <c r="G955" s="540"/>
      <c r="H955" s="522" t="s">
        <v>1065</v>
      </c>
      <c r="I955" s="541"/>
      <c r="J955" s="541"/>
      <c r="K955" s="541"/>
      <c r="L955" s="541"/>
      <c r="M955" s="554"/>
      <c r="N955" s="701"/>
      <c r="O955" s="557"/>
      <c r="P955" s="556"/>
      <c r="Q955" s="550"/>
      <c r="R955" s="558" t="n">
        <f aca="false">SUM(S955,T955,U955,V955)</f>
        <v>0</v>
      </c>
      <c r="S955" s="558"/>
      <c r="T955" s="558"/>
      <c r="U955" s="558"/>
      <c r="V955" s="558"/>
      <c r="AC955" s="303"/>
      <c r="AD955" s="474"/>
    </row>
    <row r="956" customFormat="false" ht="15.75" hidden="true" customHeight="false" outlineLevel="1" collapsed="false">
      <c r="A956" s="552"/>
      <c r="B956" s="755"/>
      <c r="C956" s="583"/>
      <c r="D956" s="540"/>
      <c r="E956" s="541" t="s">
        <v>1149</v>
      </c>
      <c r="F956" s="541" t="s">
        <v>1064</v>
      </c>
      <c r="G956" s="540"/>
      <c r="H956" s="522" t="s">
        <v>1065</v>
      </c>
      <c r="I956" s="541"/>
      <c r="J956" s="541"/>
      <c r="K956" s="541"/>
      <c r="L956" s="541"/>
      <c r="M956" s="554"/>
      <c r="N956" s="701"/>
      <c r="O956" s="557"/>
      <c r="P956" s="556"/>
      <c r="Q956" s="550"/>
      <c r="R956" s="558" t="n">
        <f aca="false">SUM(S956,T956,U956,V956)</f>
        <v>0</v>
      </c>
      <c r="S956" s="558"/>
      <c r="T956" s="558"/>
      <c r="U956" s="558"/>
      <c r="V956" s="558"/>
    </row>
    <row r="957" customFormat="false" ht="15.75" hidden="true" customHeight="false" outlineLevel="1" collapsed="false">
      <c r="A957" s="552"/>
      <c r="B957" s="755"/>
      <c r="C957" s="583"/>
      <c r="D957" s="540"/>
      <c r="E957" s="541" t="s">
        <v>1149</v>
      </c>
      <c r="F957" s="541" t="s">
        <v>1064</v>
      </c>
      <c r="G957" s="540"/>
      <c r="H957" s="522" t="s">
        <v>1065</v>
      </c>
      <c r="I957" s="541"/>
      <c r="J957" s="541"/>
      <c r="K957" s="541"/>
      <c r="L957" s="541"/>
      <c r="M957" s="554"/>
      <c r="N957" s="701"/>
      <c r="O957" s="557"/>
      <c r="P957" s="556"/>
      <c r="Q957" s="550"/>
      <c r="R957" s="558" t="n">
        <f aca="false">SUM(S957,T957,U957,V957)</f>
        <v>0</v>
      </c>
      <c r="S957" s="558"/>
      <c r="T957" s="558"/>
      <c r="U957" s="558"/>
      <c r="V957" s="558"/>
    </row>
    <row r="958" customFormat="false" ht="15.75" hidden="true" customHeight="false" outlineLevel="1" collapsed="false">
      <c r="A958" s="552"/>
      <c r="B958" s="755"/>
      <c r="C958" s="583"/>
      <c r="D958" s="540"/>
      <c r="E958" s="541" t="s">
        <v>1149</v>
      </c>
      <c r="F958" s="541" t="s">
        <v>1064</v>
      </c>
      <c r="G958" s="540"/>
      <c r="H958" s="522" t="s">
        <v>1065</v>
      </c>
      <c r="I958" s="541"/>
      <c r="J958" s="541"/>
      <c r="K958" s="541"/>
      <c r="L958" s="541"/>
      <c r="M958" s="554"/>
      <c r="N958" s="701"/>
      <c r="O958" s="557"/>
      <c r="P958" s="556"/>
      <c r="Q958" s="550"/>
      <c r="R958" s="558" t="n">
        <f aca="false">SUM(S958,T958,U958,V958)</f>
        <v>0</v>
      </c>
      <c r="S958" s="558"/>
      <c r="T958" s="558"/>
      <c r="U958" s="558"/>
      <c r="V958" s="558"/>
    </row>
    <row r="959" customFormat="false" ht="15.75" hidden="true" customHeight="false" outlineLevel="1" collapsed="false">
      <c r="A959" s="552"/>
      <c r="B959" s="755"/>
      <c r="C959" s="583"/>
      <c r="D959" s="540"/>
      <c r="E959" s="541" t="s">
        <v>1149</v>
      </c>
      <c r="F959" s="541" t="s">
        <v>1064</v>
      </c>
      <c r="G959" s="540"/>
      <c r="H959" s="522" t="s">
        <v>1065</v>
      </c>
      <c r="I959" s="541"/>
      <c r="J959" s="541"/>
      <c r="K959" s="541"/>
      <c r="L959" s="541"/>
      <c r="M959" s="554"/>
      <c r="N959" s="701"/>
      <c r="O959" s="557"/>
      <c r="P959" s="556"/>
      <c r="Q959" s="550"/>
      <c r="R959" s="558" t="n">
        <f aca="false">SUM(S959,T959,U959,V959)</f>
        <v>0</v>
      </c>
      <c r="S959" s="558"/>
      <c r="T959" s="558"/>
      <c r="U959" s="558"/>
      <c r="V959" s="558"/>
    </row>
    <row r="960" customFormat="false" ht="15.75" hidden="true" customHeight="false" outlineLevel="1" collapsed="false">
      <c r="A960" s="552"/>
      <c r="B960" s="755"/>
      <c r="C960" s="583"/>
      <c r="D960" s="540"/>
      <c r="E960" s="541" t="s">
        <v>1149</v>
      </c>
      <c r="F960" s="541" t="s">
        <v>1064</v>
      </c>
      <c r="G960" s="540"/>
      <c r="H960" s="522" t="s">
        <v>1065</v>
      </c>
      <c r="I960" s="541"/>
      <c r="J960" s="541"/>
      <c r="K960" s="541"/>
      <c r="L960" s="541"/>
      <c r="M960" s="554"/>
      <c r="N960" s="701"/>
      <c r="O960" s="557"/>
      <c r="P960" s="556"/>
      <c r="Q960" s="550"/>
      <c r="R960" s="558" t="n">
        <f aca="false">SUM(S960,T960,U960,V960)</f>
        <v>0</v>
      </c>
      <c r="S960" s="558"/>
      <c r="T960" s="558"/>
      <c r="U960" s="558"/>
      <c r="V960" s="558"/>
    </row>
    <row r="961" customFormat="false" ht="15.75" hidden="true" customHeight="false" outlineLevel="1" collapsed="false">
      <c r="A961" s="552"/>
      <c r="B961" s="755"/>
      <c r="C961" s="583"/>
      <c r="D961" s="540"/>
      <c r="E961" s="541" t="s">
        <v>1149</v>
      </c>
      <c r="F961" s="541" t="s">
        <v>1064</v>
      </c>
      <c r="G961" s="540"/>
      <c r="H961" s="522" t="s">
        <v>1065</v>
      </c>
      <c r="I961" s="541"/>
      <c r="J961" s="541"/>
      <c r="K961" s="541"/>
      <c r="L961" s="541"/>
      <c r="M961" s="554"/>
      <c r="N961" s="701"/>
      <c r="O961" s="557"/>
      <c r="P961" s="556"/>
      <c r="Q961" s="550"/>
      <c r="R961" s="558" t="n">
        <f aca="false">SUM(S961,T961,U961,V961)</f>
        <v>0</v>
      </c>
      <c r="S961" s="558"/>
      <c r="T961" s="558"/>
      <c r="U961" s="558"/>
      <c r="V961" s="558"/>
    </row>
    <row r="962" s="673" customFormat="true" ht="15.75" hidden="true" customHeight="false" outlineLevel="1" collapsed="false">
      <c r="A962" s="552"/>
      <c r="B962" s="753"/>
      <c r="C962" s="583"/>
      <c r="D962" s="540"/>
      <c r="E962" s="541" t="s">
        <v>1149</v>
      </c>
      <c r="F962" s="541" t="s">
        <v>1064</v>
      </c>
      <c r="G962" s="540"/>
      <c r="H962" s="522" t="s">
        <v>1065</v>
      </c>
      <c r="I962" s="541"/>
      <c r="J962" s="541"/>
      <c r="K962" s="541"/>
      <c r="L962" s="541"/>
      <c r="M962" s="554"/>
      <c r="N962" s="701"/>
      <c r="O962" s="557"/>
      <c r="P962" s="556"/>
      <c r="Q962" s="550"/>
      <c r="R962" s="558" t="n">
        <f aca="false">SUM(S962,T962,U962,V962)</f>
        <v>0</v>
      </c>
      <c r="S962" s="558"/>
      <c r="T962" s="558"/>
      <c r="U962" s="558"/>
      <c r="V962" s="558"/>
      <c r="AC962" s="303"/>
      <c r="AD962" s="474"/>
    </row>
    <row r="963" customFormat="false" ht="15.75" hidden="true" customHeight="false" outlineLevel="1" collapsed="false">
      <c r="A963" s="552"/>
      <c r="B963" s="755"/>
      <c r="C963" s="583"/>
      <c r="D963" s="540"/>
      <c r="E963" s="541" t="s">
        <v>1149</v>
      </c>
      <c r="F963" s="541" t="s">
        <v>1064</v>
      </c>
      <c r="G963" s="540"/>
      <c r="H963" s="522" t="s">
        <v>1065</v>
      </c>
      <c r="I963" s="541"/>
      <c r="J963" s="541"/>
      <c r="K963" s="541"/>
      <c r="L963" s="541"/>
      <c r="M963" s="554"/>
      <c r="N963" s="701"/>
      <c r="O963" s="557"/>
      <c r="P963" s="556"/>
      <c r="Q963" s="550"/>
      <c r="R963" s="558" t="n">
        <f aca="false">SUM(S963,T963,U963,V963)</f>
        <v>0</v>
      </c>
      <c r="S963" s="558"/>
      <c r="T963" s="558"/>
      <c r="U963" s="558"/>
      <c r="V963" s="558"/>
    </row>
    <row r="964" customFormat="false" ht="15.75" hidden="true" customHeight="false" outlineLevel="1" collapsed="false">
      <c r="A964" s="552"/>
      <c r="B964" s="755"/>
      <c r="C964" s="583"/>
      <c r="D964" s="540"/>
      <c r="E964" s="541" t="s">
        <v>1149</v>
      </c>
      <c r="F964" s="541" t="s">
        <v>1064</v>
      </c>
      <c r="G964" s="540"/>
      <c r="H964" s="522" t="s">
        <v>1065</v>
      </c>
      <c r="I964" s="541"/>
      <c r="J964" s="541"/>
      <c r="K964" s="541"/>
      <c r="L964" s="541"/>
      <c r="M964" s="554"/>
      <c r="N964" s="701"/>
      <c r="O964" s="557"/>
      <c r="P964" s="556"/>
      <c r="Q964" s="550"/>
      <c r="R964" s="558" t="n">
        <f aca="false">SUM(S964,T964,U964,V964)</f>
        <v>0</v>
      </c>
      <c r="S964" s="558"/>
      <c r="T964" s="558"/>
      <c r="U964" s="558"/>
      <c r="V964" s="558"/>
    </row>
    <row r="965" customFormat="false" ht="15.75" hidden="true" customHeight="false" outlineLevel="1" collapsed="false">
      <c r="A965" s="552"/>
      <c r="B965" s="755"/>
      <c r="C965" s="583"/>
      <c r="D965" s="540"/>
      <c r="E965" s="541" t="s">
        <v>1149</v>
      </c>
      <c r="F965" s="541" t="s">
        <v>1064</v>
      </c>
      <c r="G965" s="540"/>
      <c r="H965" s="522" t="s">
        <v>1065</v>
      </c>
      <c r="I965" s="541"/>
      <c r="J965" s="541"/>
      <c r="K965" s="541"/>
      <c r="L965" s="541"/>
      <c r="M965" s="554"/>
      <c r="N965" s="701"/>
      <c r="O965" s="557"/>
      <c r="P965" s="556"/>
      <c r="Q965" s="550"/>
      <c r="R965" s="558" t="n">
        <f aca="false">SUM(S965,T965,U965,V965)</f>
        <v>0</v>
      </c>
      <c r="S965" s="558"/>
      <c r="T965" s="558"/>
      <c r="U965" s="558"/>
      <c r="V965" s="558"/>
    </row>
    <row r="966" customFormat="false" ht="15.75" hidden="true" customHeight="false" outlineLevel="1" collapsed="false">
      <c r="A966" s="552"/>
      <c r="B966" s="755"/>
      <c r="C966" s="583"/>
      <c r="D966" s="540"/>
      <c r="E966" s="541" t="s">
        <v>1149</v>
      </c>
      <c r="F966" s="541" t="s">
        <v>1064</v>
      </c>
      <c r="G966" s="540"/>
      <c r="H966" s="522" t="s">
        <v>1065</v>
      </c>
      <c r="I966" s="541"/>
      <c r="J966" s="541"/>
      <c r="K966" s="541"/>
      <c r="L966" s="541"/>
      <c r="M966" s="554"/>
      <c r="N966" s="701"/>
      <c r="O966" s="557"/>
      <c r="P966" s="556"/>
      <c r="Q966" s="550"/>
      <c r="R966" s="558" t="n">
        <f aca="false">SUM(S966,T966,U966,V966)</f>
        <v>0</v>
      </c>
      <c r="S966" s="558"/>
      <c r="T966" s="558"/>
      <c r="U966" s="558"/>
      <c r="V966" s="558"/>
    </row>
    <row r="967" customFormat="false" ht="15.75" hidden="true" customHeight="false" outlineLevel="1" collapsed="false">
      <c r="A967" s="552"/>
      <c r="B967" s="755"/>
      <c r="C967" s="583"/>
      <c r="D967" s="540"/>
      <c r="E967" s="541" t="s">
        <v>1149</v>
      </c>
      <c r="F967" s="541" t="s">
        <v>1064</v>
      </c>
      <c r="G967" s="540"/>
      <c r="H967" s="522" t="s">
        <v>1065</v>
      </c>
      <c r="I967" s="541"/>
      <c r="J967" s="541"/>
      <c r="K967" s="541"/>
      <c r="L967" s="541"/>
      <c r="M967" s="554"/>
      <c r="N967" s="701"/>
      <c r="O967" s="557"/>
      <c r="P967" s="556"/>
      <c r="Q967" s="550"/>
      <c r="R967" s="558" t="n">
        <f aca="false">SUM(S967,T967,U967,V967)</f>
        <v>0</v>
      </c>
      <c r="S967" s="558"/>
      <c r="T967" s="558"/>
      <c r="U967" s="558"/>
      <c r="V967" s="558"/>
    </row>
    <row r="968" customFormat="false" ht="15.75" hidden="true" customHeight="false" outlineLevel="1" collapsed="false">
      <c r="A968" s="552"/>
      <c r="B968" s="755"/>
      <c r="C968" s="583"/>
      <c r="D968" s="540"/>
      <c r="E968" s="541" t="s">
        <v>1149</v>
      </c>
      <c r="F968" s="541" t="s">
        <v>1064</v>
      </c>
      <c r="G968" s="540"/>
      <c r="H968" s="522" t="s">
        <v>1065</v>
      </c>
      <c r="I968" s="541"/>
      <c r="J968" s="541"/>
      <c r="K968" s="541"/>
      <c r="L968" s="541"/>
      <c r="M968" s="554"/>
      <c r="N968" s="701"/>
      <c r="O968" s="557"/>
      <c r="P968" s="556"/>
      <c r="Q968" s="550"/>
      <c r="R968" s="558" t="n">
        <f aca="false">SUM(S968,T968,U968,V968)</f>
        <v>0</v>
      </c>
      <c r="S968" s="558"/>
      <c r="T968" s="558"/>
      <c r="U968" s="558"/>
      <c r="V968" s="558"/>
    </row>
    <row r="969" customFormat="false" ht="15.75" hidden="true" customHeight="false" outlineLevel="1" collapsed="false">
      <c r="A969" s="781"/>
      <c r="B969" s="752"/>
      <c r="C969" s="583"/>
      <c r="D969" s="540"/>
      <c r="E969" s="541" t="s">
        <v>1149</v>
      </c>
      <c r="F969" s="607" t="s">
        <v>1064</v>
      </c>
      <c r="G969" s="540"/>
      <c r="H969" s="522" t="s">
        <v>1065</v>
      </c>
      <c r="I969" s="607"/>
      <c r="J969" s="601"/>
      <c r="K969" s="522"/>
      <c r="L969" s="541"/>
      <c r="M969" s="554"/>
      <c r="N969" s="701"/>
      <c r="O969" s="557"/>
      <c r="P969" s="556"/>
      <c r="Q969" s="550"/>
      <c r="R969" s="558" t="n">
        <f aca="false">SUM(S969,T969,U969,V969)</f>
        <v>0</v>
      </c>
      <c r="S969" s="558"/>
      <c r="T969" s="558"/>
      <c r="U969" s="558"/>
      <c r="V969" s="558"/>
    </row>
    <row r="970" customFormat="false" ht="15.75" hidden="true" customHeight="false" outlineLevel="1" collapsed="false">
      <c r="A970" s="552"/>
      <c r="B970" s="553"/>
      <c r="C970" s="583"/>
      <c r="D970" s="540"/>
      <c r="E970" s="541" t="s">
        <v>1149</v>
      </c>
      <c r="F970" s="541" t="s">
        <v>1064</v>
      </c>
      <c r="G970" s="540"/>
      <c r="H970" s="522" t="s">
        <v>1065</v>
      </c>
      <c r="I970" s="776"/>
      <c r="J970" s="776"/>
      <c r="K970" s="776"/>
      <c r="L970" s="541"/>
      <c r="M970" s="554"/>
      <c r="N970" s="701"/>
      <c r="O970" s="557"/>
      <c r="P970" s="556"/>
      <c r="Q970" s="550"/>
      <c r="R970" s="558" t="n">
        <f aca="false">SUM(S970,T970,U970,V970)</f>
        <v>0</v>
      </c>
      <c r="S970" s="558"/>
      <c r="T970" s="558"/>
      <c r="U970" s="558"/>
      <c r="V970" s="558"/>
    </row>
    <row r="971" customFormat="false" ht="15.75" hidden="true" customHeight="false" outlineLevel="1" collapsed="false">
      <c r="A971" s="552"/>
      <c r="B971" s="830"/>
      <c r="C971" s="583"/>
      <c r="D971" s="540"/>
      <c r="E971" s="541" t="s">
        <v>1149</v>
      </c>
      <c r="F971" s="541" t="s">
        <v>1064</v>
      </c>
      <c r="G971" s="540"/>
      <c r="H971" s="522" t="s">
        <v>1065</v>
      </c>
      <c r="I971" s="541"/>
      <c r="J971" s="541"/>
      <c r="K971" s="541"/>
      <c r="L971" s="541"/>
      <c r="M971" s="554"/>
      <c r="N971" s="701"/>
      <c r="O971" s="557"/>
      <c r="P971" s="556"/>
      <c r="Q971" s="550"/>
      <c r="R971" s="558" t="n">
        <f aca="false">SUM(S971,T971,U971,V971)</f>
        <v>0</v>
      </c>
      <c r="S971" s="558"/>
      <c r="T971" s="558"/>
      <c r="U971" s="558"/>
      <c r="V971" s="558"/>
    </row>
    <row r="972" customFormat="false" ht="15.75" hidden="true" customHeight="false" outlineLevel="1" collapsed="false">
      <c r="A972" s="552"/>
      <c r="B972" s="830"/>
      <c r="C972" s="583"/>
      <c r="D972" s="540"/>
      <c r="E972" s="541" t="s">
        <v>1149</v>
      </c>
      <c r="F972" s="541" t="s">
        <v>1064</v>
      </c>
      <c r="G972" s="540"/>
      <c r="H972" s="522" t="s">
        <v>1065</v>
      </c>
      <c r="I972" s="541"/>
      <c r="J972" s="541"/>
      <c r="K972" s="541"/>
      <c r="L972" s="541"/>
      <c r="M972" s="554"/>
      <c r="N972" s="701"/>
      <c r="O972" s="557"/>
      <c r="P972" s="556"/>
      <c r="Q972" s="550"/>
      <c r="R972" s="558" t="n">
        <f aca="false">SUM(S972,T972,U972,V972)</f>
        <v>0</v>
      </c>
      <c r="S972" s="558"/>
      <c r="T972" s="558"/>
      <c r="U972" s="558"/>
      <c r="V972" s="558"/>
    </row>
    <row r="973" customFormat="false" ht="15.75" hidden="true" customHeight="false" outlineLevel="1" collapsed="false">
      <c r="A973" s="552"/>
      <c r="B973" s="830"/>
      <c r="C973" s="583"/>
      <c r="D973" s="540"/>
      <c r="E973" s="541" t="s">
        <v>1149</v>
      </c>
      <c r="F973" s="541" t="s">
        <v>1064</v>
      </c>
      <c r="G973" s="540"/>
      <c r="H973" s="522" t="s">
        <v>1065</v>
      </c>
      <c r="I973" s="541"/>
      <c r="J973" s="541"/>
      <c r="K973" s="541"/>
      <c r="L973" s="541"/>
      <c r="M973" s="554"/>
      <c r="N973" s="701"/>
      <c r="O973" s="557"/>
      <c r="P973" s="556"/>
      <c r="Q973" s="550"/>
      <c r="R973" s="558" t="n">
        <f aca="false">SUM(S973,T973,U973,V973)</f>
        <v>0</v>
      </c>
      <c r="S973" s="558"/>
      <c r="T973" s="558"/>
      <c r="U973" s="558"/>
      <c r="V973" s="558"/>
    </row>
    <row r="974" customFormat="false" ht="15.75" hidden="true" customHeight="false" outlineLevel="1" collapsed="false">
      <c r="A974" s="552"/>
      <c r="B974" s="830"/>
      <c r="C974" s="583"/>
      <c r="D974" s="540"/>
      <c r="E974" s="541" t="s">
        <v>1149</v>
      </c>
      <c r="F974" s="541" t="s">
        <v>1064</v>
      </c>
      <c r="G974" s="540"/>
      <c r="H974" s="522" t="s">
        <v>1065</v>
      </c>
      <c r="I974" s="541"/>
      <c r="J974" s="541"/>
      <c r="K974" s="541"/>
      <c r="L974" s="541"/>
      <c r="M974" s="554"/>
      <c r="N974" s="701"/>
      <c r="O974" s="557"/>
      <c r="P974" s="556"/>
      <c r="Q974" s="550"/>
      <c r="R974" s="558" t="n">
        <f aca="false">SUM(S974,T974,U974,V974)</f>
        <v>0</v>
      </c>
      <c r="S974" s="558"/>
      <c r="T974" s="558"/>
      <c r="U974" s="558"/>
      <c r="V974" s="558"/>
    </row>
    <row r="975" customFormat="false" ht="15.75" hidden="true" customHeight="false" outlineLevel="1" collapsed="false">
      <c r="A975" s="552"/>
      <c r="B975" s="830"/>
      <c r="C975" s="583"/>
      <c r="D975" s="540"/>
      <c r="E975" s="541" t="s">
        <v>1149</v>
      </c>
      <c r="F975" s="541" t="s">
        <v>1064</v>
      </c>
      <c r="G975" s="540"/>
      <c r="H975" s="522" t="s">
        <v>1065</v>
      </c>
      <c r="I975" s="541"/>
      <c r="J975" s="541"/>
      <c r="K975" s="541"/>
      <c r="L975" s="541"/>
      <c r="M975" s="554"/>
      <c r="N975" s="701"/>
      <c r="O975" s="557"/>
      <c r="P975" s="556"/>
      <c r="Q975" s="550"/>
      <c r="R975" s="558" t="n">
        <f aca="false">SUM(S975,T975,U975,V975)</f>
        <v>0</v>
      </c>
      <c r="S975" s="558"/>
      <c r="T975" s="558"/>
      <c r="U975" s="558"/>
      <c r="V975" s="558"/>
    </row>
    <row r="976" customFormat="false" ht="15.75" hidden="true" customHeight="false" outlineLevel="1" collapsed="false">
      <c r="A976" s="552"/>
      <c r="B976" s="830"/>
      <c r="C976" s="583"/>
      <c r="D976" s="540"/>
      <c r="E976" s="541" t="s">
        <v>1149</v>
      </c>
      <c r="F976" s="541" t="s">
        <v>1064</v>
      </c>
      <c r="G976" s="540"/>
      <c r="H976" s="522" t="s">
        <v>1065</v>
      </c>
      <c r="I976" s="541"/>
      <c r="J976" s="541"/>
      <c r="K976" s="541"/>
      <c r="L976" s="541"/>
      <c r="M976" s="554"/>
      <c r="N976" s="701"/>
      <c r="O976" s="557"/>
      <c r="P976" s="556"/>
      <c r="Q976" s="550"/>
      <c r="R976" s="558" t="n">
        <f aca="false">SUM(S976,T976,U976,V976)</f>
        <v>0</v>
      </c>
      <c r="S976" s="558"/>
      <c r="T976" s="558"/>
      <c r="U976" s="558"/>
      <c r="V976" s="558"/>
    </row>
    <row r="977" customFormat="false" ht="15.75" hidden="true" customHeight="false" outlineLevel="1" collapsed="false">
      <c r="A977" s="552"/>
      <c r="B977" s="830"/>
      <c r="C977" s="583"/>
      <c r="D977" s="540"/>
      <c r="E977" s="541" t="s">
        <v>1149</v>
      </c>
      <c r="F977" s="541" t="s">
        <v>1064</v>
      </c>
      <c r="G977" s="540"/>
      <c r="H977" s="522" t="s">
        <v>1065</v>
      </c>
      <c r="I977" s="541"/>
      <c r="J977" s="541"/>
      <c r="K977" s="541"/>
      <c r="L977" s="541"/>
      <c r="M977" s="554"/>
      <c r="N977" s="701"/>
      <c r="O977" s="557"/>
      <c r="P977" s="556"/>
      <c r="Q977" s="550"/>
      <c r="R977" s="558" t="n">
        <f aca="false">SUM(S977,T977,U977,V977)</f>
        <v>0</v>
      </c>
      <c r="S977" s="558"/>
      <c r="T977" s="558"/>
      <c r="U977" s="558"/>
      <c r="V977" s="558"/>
    </row>
    <row r="978" customFormat="false" ht="15.75" hidden="true" customHeight="false" outlineLevel="1" collapsed="false">
      <c r="A978" s="552"/>
      <c r="B978" s="830"/>
      <c r="C978" s="583"/>
      <c r="D978" s="540"/>
      <c r="E978" s="541" t="s">
        <v>1149</v>
      </c>
      <c r="F978" s="541" t="s">
        <v>1064</v>
      </c>
      <c r="G978" s="540"/>
      <c r="H978" s="522" t="s">
        <v>1065</v>
      </c>
      <c r="I978" s="541"/>
      <c r="J978" s="541"/>
      <c r="K978" s="541"/>
      <c r="L978" s="541"/>
      <c r="M978" s="554"/>
      <c r="N978" s="701"/>
      <c r="O978" s="557"/>
      <c r="P978" s="556"/>
      <c r="Q978" s="550"/>
      <c r="R978" s="558" t="n">
        <f aca="false">SUM(S978,T978,U978,V978)</f>
        <v>0</v>
      </c>
      <c r="S978" s="558"/>
      <c r="T978" s="558"/>
      <c r="U978" s="558"/>
      <c r="V978" s="558"/>
    </row>
    <row r="979" customFormat="false" ht="15.75" hidden="true" customHeight="false" outlineLevel="1" collapsed="false">
      <c r="A979" s="552"/>
      <c r="B979" s="830"/>
      <c r="C979" s="583"/>
      <c r="D979" s="540"/>
      <c r="E979" s="541" t="s">
        <v>1149</v>
      </c>
      <c r="F979" s="541" t="s">
        <v>1064</v>
      </c>
      <c r="G979" s="540"/>
      <c r="H979" s="522" t="s">
        <v>1065</v>
      </c>
      <c r="I979" s="541"/>
      <c r="J979" s="541"/>
      <c r="K979" s="541"/>
      <c r="L979" s="541"/>
      <c r="M979" s="554"/>
      <c r="N979" s="701"/>
      <c r="O979" s="557"/>
      <c r="P979" s="556"/>
      <c r="Q979" s="550"/>
      <c r="R979" s="558" t="n">
        <f aca="false">SUM(S979,T979,U979,V979)</f>
        <v>0</v>
      </c>
      <c r="S979" s="558"/>
      <c r="T979" s="558"/>
      <c r="U979" s="558"/>
      <c r="V979" s="558"/>
    </row>
    <row r="980" customFormat="false" ht="15.75" hidden="true" customHeight="false" outlineLevel="1" collapsed="false">
      <c r="A980" s="552"/>
      <c r="B980" s="755"/>
      <c r="C980" s="583"/>
      <c r="D980" s="540"/>
      <c r="E980" s="541" t="s">
        <v>1149</v>
      </c>
      <c r="F980" s="541" t="s">
        <v>1064</v>
      </c>
      <c r="G980" s="540"/>
      <c r="H980" s="522" t="s">
        <v>1065</v>
      </c>
      <c r="I980" s="541"/>
      <c r="J980" s="541"/>
      <c r="K980" s="541"/>
      <c r="L980" s="541"/>
      <c r="M980" s="554"/>
      <c r="N980" s="701"/>
      <c r="O980" s="557"/>
      <c r="P980" s="556"/>
      <c r="Q980" s="550"/>
      <c r="R980" s="558" t="n">
        <f aca="false">SUM(S980,T980,U980,V980)</f>
        <v>0</v>
      </c>
      <c r="S980" s="558"/>
      <c r="T980" s="558"/>
      <c r="U980" s="558"/>
      <c r="V980" s="558"/>
    </row>
    <row r="981" customFormat="false" ht="15.75" hidden="true" customHeight="false" outlineLevel="1" collapsed="false">
      <c r="A981" s="552"/>
      <c r="B981" s="755"/>
      <c r="C981" s="583"/>
      <c r="D981" s="540"/>
      <c r="E981" s="541" t="s">
        <v>1149</v>
      </c>
      <c r="F981" s="541" t="s">
        <v>1064</v>
      </c>
      <c r="G981" s="540"/>
      <c r="H981" s="522" t="s">
        <v>1065</v>
      </c>
      <c r="I981" s="541"/>
      <c r="J981" s="541"/>
      <c r="K981" s="541"/>
      <c r="L981" s="541"/>
      <c r="M981" s="554"/>
      <c r="N981" s="701"/>
      <c r="O981" s="557"/>
      <c r="P981" s="556"/>
      <c r="Q981" s="550"/>
      <c r="R981" s="558" t="n">
        <f aca="false">SUM(S981,T981,U981,V981)</f>
        <v>0</v>
      </c>
      <c r="S981" s="558"/>
      <c r="T981" s="558"/>
      <c r="U981" s="558"/>
      <c r="V981" s="558"/>
    </row>
    <row r="982" customFormat="false" ht="15.75" hidden="true" customHeight="false" outlineLevel="1" collapsed="false">
      <c r="A982" s="781"/>
      <c r="B982" s="752"/>
      <c r="C982" s="583"/>
      <c r="D982" s="540"/>
      <c r="E982" s="541" t="s">
        <v>1149</v>
      </c>
      <c r="F982" s="607" t="s">
        <v>1064</v>
      </c>
      <c r="G982" s="540"/>
      <c r="H982" s="522" t="s">
        <v>1065</v>
      </c>
      <c r="I982" s="607"/>
      <c r="J982" s="601"/>
      <c r="K982" s="522"/>
      <c r="L982" s="541"/>
      <c r="M982" s="554"/>
      <c r="N982" s="701"/>
      <c r="O982" s="557"/>
      <c r="P982" s="556"/>
      <c r="Q982" s="550"/>
      <c r="R982" s="558" t="n">
        <f aca="false">SUM(S982,T982,U982,V982)</f>
        <v>0</v>
      </c>
      <c r="S982" s="558"/>
      <c r="T982" s="558"/>
      <c r="U982" s="558"/>
      <c r="V982" s="558"/>
    </row>
    <row r="983" customFormat="false" ht="15.75" hidden="true" customHeight="false" outlineLevel="1" collapsed="false">
      <c r="A983" s="781"/>
      <c r="B983" s="752"/>
      <c r="C983" s="583"/>
      <c r="D983" s="540"/>
      <c r="E983" s="541" t="s">
        <v>1149</v>
      </c>
      <c r="F983" s="607" t="s">
        <v>1064</v>
      </c>
      <c r="G983" s="540"/>
      <c r="H983" s="522" t="s">
        <v>1065</v>
      </c>
      <c r="I983" s="607"/>
      <c r="J983" s="601"/>
      <c r="K983" s="522"/>
      <c r="L983" s="541"/>
      <c r="M983" s="554"/>
      <c r="N983" s="701"/>
      <c r="O983" s="557"/>
      <c r="P983" s="556"/>
      <c r="Q983" s="550"/>
      <c r="R983" s="558" t="n">
        <f aca="false">SUM(S983,T983,U983,V983)</f>
        <v>0</v>
      </c>
      <c r="S983" s="558"/>
      <c r="T983" s="558"/>
      <c r="U983" s="558"/>
      <c r="V983" s="558"/>
    </row>
    <row r="984" s="196" customFormat="true" ht="15.75" hidden="true" customHeight="false" outlineLevel="1" collapsed="false">
      <c r="A984" s="552"/>
      <c r="B984" s="553"/>
      <c r="C984" s="583"/>
      <c r="D984" s="540"/>
      <c r="E984" s="541" t="s">
        <v>1149</v>
      </c>
      <c r="F984" s="541" t="s">
        <v>1064</v>
      </c>
      <c r="G984" s="540"/>
      <c r="H984" s="522" t="s">
        <v>1065</v>
      </c>
      <c r="I984" s="776"/>
      <c r="J984" s="776"/>
      <c r="K984" s="776"/>
      <c r="L984" s="541"/>
      <c r="M984" s="554"/>
      <c r="N984" s="701"/>
      <c r="O984" s="557"/>
      <c r="P984" s="556"/>
      <c r="Q984" s="550"/>
      <c r="R984" s="558" t="n">
        <f aca="false">SUM(S984,T984,U984,V984)</f>
        <v>0</v>
      </c>
      <c r="S984" s="558"/>
      <c r="T984" s="558"/>
      <c r="U984" s="558"/>
      <c r="V984" s="558"/>
      <c r="AC984" s="303"/>
      <c r="AD984" s="474"/>
    </row>
    <row r="985" customFormat="false" ht="15.75" hidden="true" customHeight="false" outlineLevel="1" collapsed="false">
      <c r="A985" s="552"/>
      <c r="B985" s="553"/>
      <c r="C985" s="583"/>
      <c r="D985" s="540"/>
      <c r="E985" s="541" t="s">
        <v>1149</v>
      </c>
      <c r="F985" s="541" t="s">
        <v>1064</v>
      </c>
      <c r="G985" s="540"/>
      <c r="H985" s="522" t="s">
        <v>1065</v>
      </c>
      <c r="I985" s="776"/>
      <c r="J985" s="776"/>
      <c r="K985" s="776"/>
      <c r="L985" s="541"/>
      <c r="M985" s="554"/>
      <c r="N985" s="701"/>
      <c r="O985" s="557"/>
      <c r="P985" s="556"/>
      <c r="Q985" s="550"/>
      <c r="R985" s="558" t="n">
        <f aca="false">SUM(S985,T985,U985,V985)</f>
        <v>0</v>
      </c>
      <c r="S985" s="558"/>
      <c r="T985" s="558"/>
      <c r="U985" s="558"/>
      <c r="V985" s="558"/>
    </row>
    <row r="986" s="196" customFormat="true" ht="15.75" hidden="true" customHeight="false" outlineLevel="1" collapsed="false">
      <c r="A986" s="552"/>
      <c r="B986" s="553"/>
      <c r="C986" s="583"/>
      <c r="D986" s="540"/>
      <c r="E986" s="541" t="s">
        <v>1149</v>
      </c>
      <c r="F986" s="541" t="s">
        <v>1064</v>
      </c>
      <c r="G986" s="540"/>
      <c r="H986" s="522" t="s">
        <v>1065</v>
      </c>
      <c r="I986" s="776"/>
      <c r="J986" s="776"/>
      <c r="K986" s="776"/>
      <c r="L986" s="541"/>
      <c r="M986" s="554"/>
      <c r="N986" s="701"/>
      <c r="O986" s="557"/>
      <c r="P986" s="556"/>
      <c r="Q986" s="550"/>
      <c r="R986" s="558" t="n">
        <f aca="false">SUM(S986,T986,U986,V986)</f>
        <v>0</v>
      </c>
      <c r="S986" s="558"/>
      <c r="T986" s="558"/>
      <c r="U986" s="558"/>
      <c r="V986" s="558"/>
      <c r="AC986" s="303"/>
      <c r="AD986" s="474"/>
    </row>
    <row r="987" customFormat="false" ht="15.75" hidden="true" customHeight="false" outlineLevel="1" collapsed="false">
      <c r="A987" s="552"/>
      <c r="B987" s="553"/>
      <c r="C987" s="583"/>
      <c r="D987" s="540"/>
      <c r="E987" s="541" t="s">
        <v>1149</v>
      </c>
      <c r="F987" s="541" t="s">
        <v>1064</v>
      </c>
      <c r="G987" s="540"/>
      <c r="H987" s="522" t="s">
        <v>1065</v>
      </c>
      <c r="I987" s="776"/>
      <c r="J987" s="776"/>
      <c r="K987" s="776"/>
      <c r="L987" s="541"/>
      <c r="M987" s="554"/>
      <c r="N987" s="701"/>
      <c r="O987" s="557"/>
      <c r="P987" s="556"/>
      <c r="Q987" s="550"/>
      <c r="R987" s="558" t="n">
        <f aca="false">SUM(S987,T987,U987,V987)</f>
        <v>0</v>
      </c>
      <c r="S987" s="558"/>
      <c r="T987" s="558"/>
      <c r="U987" s="558"/>
      <c r="V987" s="558"/>
    </row>
    <row r="988" customFormat="false" ht="15.75" hidden="true" customHeight="false" outlineLevel="1" collapsed="false">
      <c r="A988" s="552"/>
      <c r="B988" s="830"/>
      <c r="C988" s="583"/>
      <c r="D988" s="540"/>
      <c r="E988" s="541" t="s">
        <v>1149</v>
      </c>
      <c r="F988" s="541" t="s">
        <v>1064</v>
      </c>
      <c r="G988" s="540"/>
      <c r="H988" s="522" t="s">
        <v>1065</v>
      </c>
      <c r="I988" s="541"/>
      <c r="J988" s="541"/>
      <c r="K988" s="541"/>
      <c r="L988" s="541"/>
      <c r="M988" s="554"/>
      <c r="N988" s="701"/>
      <c r="O988" s="557"/>
      <c r="P988" s="556"/>
      <c r="Q988" s="550"/>
      <c r="R988" s="558" t="n">
        <f aca="false">SUM(S988,T988,U988,V988)</f>
        <v>0</v>
      </c>
      <c r="S988" s="558"/>
      <c r="T988" s="558"/>
      <c r="U988" s="558"/>
      <c r="V988" s="558"/>
    </row>
    <row r="989" customFormat="false" ht="15.75" hidden="true" customHeight="false" outlineLevel="1" collapsed="false">
      <c r="A989" s="552"/>
      <c r="B989" s="830"/>
      <c r="C989" s="583"/>
      <c r="D989" s="540"/>
      <c r="E989" s="541" t="s">
        <v>1149</v>
      </c>
      <c r="F989" s="541" t="s">
        <v>1064</v>
      </c>
      <c r="G989" s="540"/>
      <c r="H989" s="522" t="s">
        <v>1065</v>
      </c>
      <c r="I989" s="541"/>
      <c r="J989" s="541"/>
      <c r="K989" s="541"/>
      <c r="L989" s="541"/>
      <c r="M989" s="554"/>
      <c r="N989" s="701"/>
      <c r="O989" s="557"/>
      <c r="P989" s="556"/>
      <c r="Q989" s="550"/>
      <c r="R989" s="558" t="n">
        <f aca="false">SUM(S989,T989,U989,V989)</f>
        <v>0</v>
      </c>
      <c r="S989" s="558"/>
      <c r="T989" s="558"/>
      <c r="U989" s="558"/>
      <c r="V989" s="558"/>
    </row>
    <row r="990" customFormat="false" ht="15.75" hidden="true" customHeight="false" outlineLevel="1" collapsed="false">
      <c r="A990" s="552"/>
      <c r="B990" s="830"/>
      <c r="C990" s="583"/>
      <c r="D990" s="540"/>
      <c r="E990" s="541" t="s">
        <v>1149</v>
      </c>
      <c r="F990" s="541" t="s">
        <v>1064</v>
      </c>
      <c r="G990" s="540"/>
      <c r="H990" s="522" t="s">
        <v>1065</v>
      </c>
      <c r="I990" s="541"/>
      <c r="J990" s="541"/>
      <c r="K990" s="541"/>
      <c r="L990" s="541"/>
      <c r="M990" s="554"/>
      <c r="N990" s="701"/>
      <c r="O990" s="557"/>
      <c r="P990" s="556"/>
      <c r="Q990" s="550"/>
      <c r="R990" s="558" t="n">
        <f aca="false">SUM(S990,T990,U990,V990)</f>
        <v>0</v>
      </c>
      <c r="S990" s="558"/>
      <c r="T990" s="558"/>
      <c r="U990" s="558"/>
      <c r="V990" s="558"/>
    </row>
    <row r="991" customFormat="false" ht="15.75" hidden="true" customHeight="false" outlineLevel="1" collapsed="false">
      <c r="A991" s="552"/>
      <c r="B991" s="830"/>
      <c r="C991" s="583"/>
      <c r="D991" s="540"/>
      <c r="E991" s="541" t="s">
        <v>1149</v>
      </c>
      <c r="F991" s="541" t="s">
        <v>1064</v>
      </c>
      <c r="G991" s="540"/>
      <c r="H991" s="522" t="s">
        <v>1065</v>
      </c>
      <c r="I991" s="541"/>
      <c r="J991" s="541"/>
      <c r="K991" s="541"/>
      <c r="L991" s="541"/>
      <c r="M991" s="554"/>
      <c r="N991" s="701"/>
      <c r="O991" s="557"/>
      <c r="P991" s="556"/>
      <c r="Q991" s="550"/>
      <c r="R991" s="558" t="n">
        <f aca="false">SUM(S991,T991,U991,V991)</f>
        <v>0</v>
      </c>
      <c r="S991" s="558"/>
      <c r="T991" s="558"/>
      <c r="U991" s="558"/>
      <c r="V991" s="558"/>
    </row>
    <row r="992" customFormat="false" ht="15.75" hidden="true" customHeight="false" outlineLevel="1" collapsed="false">
      <c r="A992" s="552"/>
      <c r="B992" s="830"/>
      <c r="C992" s="583"/>
      <c r="D992" s="540"/>
      <c r="E992" s="541" t="s">
        <v>1149</v>
      </c>
      <c r="F992" s="541" t="s">
        <v>1064</v>
      </c>
      <c r="G992" s="540"/>
      <c r="H992" s="522" t="s">
        <v>1065</v>
      </c>
      <c r="I992" s="541"/>
      <c r="J992" s="541"/>
      <c r="K992" s="541"/>
      <c r="L992" s="541"/>
      <c r="M992" s="554"/>
      <c r="N992" s="701"/>
      <c r="O992" s="557"/>
      <c r="P992" s="556"/>
      <c r="Q992" s="550"/>
      <c r="R992" s="558" t="n">
        <f aca="false">SUM(S992,T992,U992,V992)</f>
        <v>0</v>
      </c>
      <c r="S992" s="558"/>
      <c r="T992" s="558"/>
      <c r="U992" s="558"/>
      <c r="V992" s="558"/>
    </row>
    <row r="993" customFormat="false" ht="15.75" hidden="true" customHeight="false" outlineLevel="1" collapsed="false">
      <c r="A993" s="552"/>
      <c r="B993" s="830"/>
      <c r="C993" s="583"/>
      <c r="D993" s="540"/>
      <c r="E993" s="541" t="s">
        <v>1149</v>
      </c>
      <c r="F993" s="541" t="s">
        <v>1064</v>
      </c>
      <c r="G993" s="540"/>
      <c r="H993" s="522" t="s">
        <v>1065</v>
      </c>
      <c r="I993" s="541"/>
      <c r="J993" s="541"/>
      <c r="K993" s="541"/>
      <c r="L993" s="541"/>
      <c r="M993" s="554"/>
      <c r="N993" s="701"/>
      <c r="O993" s="557"/>
      <c r="P993" s="556"/>
      <c r="Q993" s="550"/>
      <c r="R993" s="558" t="n">
        <f aca="false">SUM(S993,T993,U993,V993)</f>
        <v>0</v>
      </c>
      <c r="S993" s="558"/>
      <c r="T993" s="558"/>
      <c r="U993" s="558"/>
      <c r="V993" s="558"/>
    </row>
    <row r="994" customFormat="false" ht="15.75" hidden="true" customHeight="false" outlineLevel="1" collapsed="false">
      <c r="A994" s="552"/>
      <c r="B994" s="830"/>
      <c r="C994" s="583"/>
      <c r="D994" s="540"/>
      <c r="E994" s="541" t="s">
        <v>1149</v>
      </c>
      <c r="F994" s="541" t="s">
        <v>1064</v>
      </c>
      <c r="G994" s="540"/>
      <c r="H994" s="522" t="s">
        <v>1065</v>
      </c>
      <c r="I994" s="541"/>
      <c r="J994" s="541"/>
      <c r="K994" s="541"/>
      <c r="L994" s="541"/>
      <c r="M994" s="554"/>
      <c r="N994" s="701"/>
      <c r="O994" s="557"/>
      <c r="P994" s="556"/>
      <c r="Q994" s="550"/>
      <c r="R994" s="558" t="n">
        <f aca="false">SUM(S994,T994,U994,V994)</f>
        <v>0</v>
      </c>
      <c r="S994" s="558"/>
      <c r="T994" s="558"/>
      <c r="U994" s="558"/>
      <c r="V994" s="558"/>
    </row>
    <row r="995" customFormat="false" ht="15.75" hidden="true" customHeight="false" outlineLevel="1" collapsed="false">
      <c r="A995" s="552"/>
      <c r="B995" s="830"/>
      <c r="C995" s="583"/>
      <c r="D995" s="540"/>
      <c r="E995" s="541" t="s">
        <v>1149</v>
      </c>
      <c r="F995" s="541" t="s">
        <v>1064</v>
      </c>
      <c r="G995" s="540"/>
      <c r="H995" s="522" t="s">
        <v>1065</v>
      </c>
      <c r="I995" s="541"/>
      <c r="J995" s="541"/>
      <c r="K995" s="541"/>
      <c r="L995" s="541"/>
      <c r="M995" s="554"/>
      <c r="N995" s="701"/>
      <c r="O995" s="557"/>
      <c r="P995" s="556"/>
      <c r="Q995" s="550"/>
      <c r="R995" s="558" t="n">
        <f aca="false">SUM(S995,T995,U995,V995)</f>
        <v>0</v>
      </c>
      <c r="S995" s="558"/>
      <c r="T995" s="558"/>
      <c r="U995" s="558"/>
      <c r="V995" s="558"/>
    </row>
    <row r="996" customFormat="false" ht="15.75" hidden="true" customHeight="false" outlineLevel="1" collapsed="false">
      <c r="A996" s="552"/>
      <c r="B996" s="830"/>
      <c r="C996" s="583"/>
      <c r="D996" s="540"/>
      <c r="E996" s="541" t="s">
        <v>1149</v>
      </c>
      <c r="F996" s="541" t="s">
        <v>1064</v>
      </c>
      <c r="G996" s="540"/>
      <c r="H996" s="522" t="s">
        <v>1065</v>
      </c>
      <c r="I996" s="541"/>
      <c r="J996" s="541"/>
      <c r="K996" s="541"/>
      <c r="L996" s="541"/>
      <c r="M996" s="554"/>
      <c r="N996" s="701"/>
      <c r="O996" s="557"/>
      <c r="P996" s="556"/>
      <c r="Q996" s="550"/>
      <c r="R996" s="558" t="n">
        <f aca="false">SUM(S996,T996,U996,V996)</f>
        <v>0</v>
      </c>
      <c r="S996" s="558"/>
      <c r="T996" s="558"/>
      <c r="U996" s="558"/>
      <c r="V996" s="558"/>
    </row>
    <row r="997" customFormat="false" ht="15.75" hidden="true" customHeight="false" outlineLevel="1" collapsed="false">
      <c r="A997" s="552"/>
      <c r="B997" s="830"/>
      <c r="C997" s="583"/>
      <c r="D997" s="540"/>
      <c r="E997" s="541" t="s">
        <v>1149</v>
      </c>
      <c r="F997" s="541" t="s">
        <v>1064</v>
      </c>
      <c r="G997" s="540"/>
      <c r="H997" s="522" t="s">
        <v>1065</v>
      </c>
      <c r="I997" s="541"/>
      <c r="J997" s="541"/>
      <c r="K997" s="541"/>
      <c r="L997" s="541"/>
      <c r="M997" s="554"/>
      <c r="N997" s="701"/>
      <c r="O997" s="557"/>
      <c r="P997" s="556"/>
      <c r="Q997" s="550"/>
      <c r="R997" s="558" t="n">
        <f aca="false">SUM(S997,T997,U997,V997)</f>
        <v>0</v>
      </c>
      <c r="S997" s="558"/>
      <c r="T997" s="558"/>
      <c r="U997" s="558"/>
      <c r="V997" s="558"/>
    </row>
    <row r="998" customFormat="false" ht="15.75" hidden="true" customHeight="false" outlineLevel="1" collapsed="false">
      <c r="A998" s="552"/>
      <c r="B998" s="830"/>
      <c r="C998" s="583"/>
      <c r="D998" s="540"/>
      <c r="E998" s="541" t="s">
        <v>1149</v>
      </c>
      <c r="F998" s="541" t="s">
        <v>1064</v>
      </c>
      <c r="G998" s="540"/>
      <c r="H998" s="522" t="s">
        <v>1065</v>
      </c>
      <c r="I998" s="541"/>
      <c r="J998" s="541"/>
      <c r="K998" s="541"/>
      <c r="L998" s="541"/>
      <c r="M998" s="554"/>
      <c r="N998" s="701"/>
      <c r="O998" s="557"/>
      <c r="P998" s="556"/>
      <c r="Q998" s="550"/>
      <c r="R998" s="558" t="n">
        <f aca="false">SUM(S998,T998,U998,V998)</f>
        <v>0</v>
      </c>
      <c r="S998" s="558"/>
      <c r="T998" s="558"/>
      <c r="U998" s="558"/>
      <c r="V998" s="558"/>
    </row>
    <row r="999" customFormat="false" ht="15.75" hidden="true" customHeight="false" outlineLevel="1" collapsed="false">
      <c r="A999" s="552"/>
      <c r="B999" s="755"/>
      <c r="C999" s="583"/>
      <c r="D999" s="540"/>
      <c r="E999" s="541" t="s">
        <v>1149</v>
      </c>
      <c r="F999" s="541" t="s">
        <v>1064</v>
      </c>
      <c r="G999" s="540"/>
      <c r="H999" s="522" t="s">
        <v>1065</v>
      </c>
      <c r="I999" s="541"/>
      <c r="J999" s="541"/>
      <c r="K999" s="541"/>
      <c r="L999" s="541"/>
      <c r="M999" s="554"/>
      <c r="N999" s="701"/>
      <c r="O999" s="557"/>
      <c r="P999" s="556"/>
      <c r="Q999" s="550"/>
      <c r="R999" s="558" t="n">
        <f aca="false">SUM(S999,T999,U999,V999)</f>
        <v>0</v>
      </c>
      <c r="S999" s="558"/>
      <c r="T999" s="558"/>
      <c r="U999" s="558"/>
      <c r="V999" s="558"/>
    </row>
    <row r="1000" customFormat="false" ht="15.75" hidden="true" customHeight="false" outlineLevel="1" collapsed="false">
      <c r="A1000" s="552"/>
      <c r="B1000" s="755"/>
      <c r="C1000" s="583"/>
      <c r="D1000" s="540"/>
      <c r="E1000" s="541" t="s">
        <v>1149</v>
      </c>
      <c r="F1000" s="541" t="s">
        <v>1064</v>
      </c>
      <c r="G1000" s="540"/>
      <c r="H1000" s="522" t="s">
        <v>1065</v>
      </c>
      <c r="I1000" s="541"/>
      <c r="J1000" s="541"/>
      <c r="K1000" s="541"/>
      <c r="L1000" s="541"/>
      <c r="M1000" s="554"/>
      <c r="N1000" s="701"/>
      <c r="O1000" s="557"/>
      <c r="P1000" s="556"/>
      <c r="Q1000" s="550"/>
      <c r="R1000" s="558" t="n">
        <f aca="false">SUM(S1000,T1000,U1000,V1000)</f>
        <v>0</v>
      </c>
      <c r="S1000" s="558"/>
      <c r="T1000" s="558"/>
      <c r="U1000" s="558"/>
      <c r="V1000" s="558"/>
    </row>
    <row r="1001" customFormat="false" ht="15.75" hidden="true" customHeight="false" outlineLevel="1" collapsed="false">
      <c r="A1001" s="552"/>
      <c r="B1001" s="755"/>
      <c r="C1001" s="583"/>
      <c r="D1001" s="540"/>
      <c r="E1001" s="541" t="s">
        <v>1149</v>
      </c>
      <c r="F1001" s="541" t="s">
        <v>1064</v>
      </c>
      <c r="G1001" s="540"/>
      <c r="H1001" s="522" t="s">
        <v>1065</v>
      </c>
      <c r="I1001" s="541"/>
      <c r="J1001" s="541"/>
      <c r="K1001" s="541"/>
      <c r="L1001" s="541"/>
      <c r="M1001" s="554"/>
      <c r="N1001" s="701"/>
      <c r="O1001" s="557"/>
      <c r="P1001" s="556"/>
      <c r="Q1001" s="550"/>
      <c r="R1001" s="558" t="n">
        <f aca="false">SUM(S1001,T1001,U1001,V1001)</f>
        <v>0</v>
      </c>
      <c r="S1001" s="558"/>
      <c r="T1001" s="558"/>
      <c r="U1001" s="558"/>
      <c r="V1001" s="558"/>
    </row>
    <row r="1002" customFormat="false" ht="15.75" hidden="true" customHeight="false" outlineLevel="1" collapsed="false">
      <c r="A1002" s="552"/>
      <c r="B1002" s="553"/>
      <c r="C1002" s="583"/>
      <c r="D1002" s="540"/>
      <c r="E1002" s="541" t="s">
        <v>1149</v>
      </c>
      <c r="F1002" s="541" t="s">
        <v>1064</v>
      </c>
      <c r="G1002" s="540"/>
      <c r="H1002" s="522" t="s">
        <v>1065</v>
      </c>
      <c r="I1002" s="776"/>
      <c r="J1002" s="776"/>
      <c r="K1002" s="776"/>
      <c r="L1002" s="541"/>
      <c r="M1002" s="554"/>
      <c r="N1002" s="701"/>
      <c r="O1002" s="557"/>
      <c r="P1002" s="556"/>
      <c r="Q1002" s="550"/>
      <c r="R1002" s="558" t="n">
        <f aca="false">SUM(S1002,T1002,U1002,V1002)</f>
        <v>0</v>
      </c>
      <c r="S1002" s="558"/>
      <c r="T1002" s="558"/>
      <c r="U1002" s="558"/>
      <c r="V1002" s="558"/>
    </row>
    <row r="1003" customFormat="false" ht="15.75" hidden="true" customHeight="false" outlineLevel="1" collapsed="false">
      <c r="A1003" s="552"/>
      <c r="B1003" s="830"/>
      <c r="C1003" s="583"/>
      <c r="D1003" s="540"/>
      <c r="E1003" s="541" t="s">
        <v>1149</v>
      </c>
      <c r="F1003" s="541" t="s">
        <v>1064</v>
      </c>
      <c r="G1003" s="540"/>
      <c r="H1003" s="522" t="s">
        <v>1065</v>
      </c>
      <c r="I1003" s="541"/>
      <c r="J1003" s="541"/>
      <c r="K1003" s="541"/>
      <c r="L1003" s="541"/>
      <c r="M1003" s="554"/>
      <c r="N1003" s="701"/>
      <c r="O1003" s="557"/>
      <c r="P1003" s="556"/>
      <c r="Q1003" s="550"/>
      <c r="R1003" s="558" t="n">
        <f aca="false">SUM(S1003,T1003,U1003,V1003)</f>
        <v>0</v>
      </c>
      <c r="S1003" s="558"/>
      <c r="T1003" s="558"/>
      <c r="U1003" s="558"/>
      <c r="V1003" s="558"/>
    </row>
    <row r="1004" customFormat="false" ht="15.75" hidden="true" customHeight="false" outlineLevel="1" collapsed="false">
      <c r="A1004" s="552"/>
      <c r="B1004" s="830"/>
      <c r="C1004" s="583"/>
      <c r="D1004" s="540"/>
      <c r="E1004" s="541" t="s">
        <v>1149</v>
      </c>
      <c r="F1004" s="541" t="s">
        <v>1064</v>
      </c>
      <c r="G1004" s="540"/>
      <c r="H1004" s="522" t="s">
        <v>1065</v>
      </c>
      <c r="I1004" s="541"/>
      <c r="J1004" s="541"/>
      <c r="K1004" s="541"/>
      <c r="L1004" s="541"/>
      <c r="M1004" s="554"/>
      <c r="N1004" s="701"/>
      <c r="O1004" s="557"/>
      <c r="P1004" s="556"/>
      <c r="Q1004" s="550"/>
      <c r="R1004" s="558" t="n">
        <f aca="false">SUM(S1004,T1004,U1004,V1004)</f>
        <v>0</v>
      </c>
      <c r="S1004" s="558"/>
      <c r="T1004" s="558"/>
      <c r="U1004" s="558"/>
      <c r="V1004" s="558"/>
    </row>
    <row r="1005" customFormat="false" ht="15.75" hidden="true" customHeight="false" outlineLevel="1" collapsed="false">
      <c r="A1005" s="552"/>
      <c r="B1005" s="830"/>
      <c r="C1005" s="583"/>
      <c r="D1005" s="540"/>
      <c r="E1005" s="541" t="s">
        <v>1149</v>
      </c>
      <c r="F1005" s="541" t="s">
        <v>1064</v>
      </c>
      <c r="G1005" s="540"/>
      <c r="H1005" s="522" t="s">
        <v>1065</v>
      </c>
      <c r="I1005" s="541"/>
      <c r="J1005" s="541"/>
      <c r="K1005" s="541"/>
      <c r="L1005" s="541"/>
      <c r="M1005" s="554"/>
      <c r="N1005" s="701"/>
      <c r="O1005" s="557"/>
      <c r="P1005" s="556"/>
      <c r="Q1005" s="550"/>
      <c r="R1005" s="558" t="n">
        <f aca="false">SUM(S1005,T1005,U1005,V1005)</f>
        <v>0</v>
      </c>
      <c r="S1005" s="558"/>
      <c r="T1005" s="558"/>
      <c r="U1005" s="558"/>
      <c r="V1005" s="558"/>
    </row>
    <row r="1006" customFormat="false" ht="15.75" hidden="true" customHeight="false" outlineLevel="1" collapsed="false">
      <c r="A1006" s="552"/>
      <c r="B1006" s="830"/>
      <c r="C1006" s="583"/>
      <c r="D1006" s="540"/>
      <c r="E1006" s="541" t="s">
        <v>1149</v>
      </c>
      <c r="F1006" s="541" t="s">
        <v>1064</v>
      </c>
      <c r="G1006" s="540"/>
      <c r="H1006" s="522" t="s">
        <v>1065</v>
      </c>
      <c r="I1006" s="541"/>
      <c r="J1006" s="541"/>
      <c r="K1006" s="541"/>
      <c r="L1006" s="541"/>
      <c r="M1006" s="554"/>
      <c r="N1006" s="701"/>
      <c r="O1006" s="557"/>
      <c r="P1006" s="556"/>
      <c r="Q1006" s="550"/>
      <c r="R1006" s="558" t="n">
        <f aca="false">SUM(S1006,T1006,U1006,V1006)</f>
        <v>0</v>
      </c>
      <c r="S1006" s="558"/>
      <c r="T1006" s="558"/>
      <c r="U1006" s="558"/>
      <c r="V1006" s="558"/>
    </row>
    <row r="1007" customFormat="false" ht="15.75" hidden="true" customHeight="false" outlineLevel="1" collapsed="false">
      <c r="A1007" s="552"/>
      <c r="B1007" s="830"/>
      <c r="C1007" s="583"/>
      <c r="D1007" s="540"/>
      <c r="E1007" s="541" t="s">
        <v>1149</v>
      </c>
      <c r="F1007" s="541" t="s">
        <v>1064</v>
      </c>
      <c r="G1007" s="540"/>
      <c r="H1007" s="522" t="s">
        <v>1065</v>
      </c>
      <c r="I1007" s="541"/>
      <c r="J1007" s="541"/>
      <c r="K1007" s="541"/>
      <c r="L1007" s="541"/>
      <c r="M1007" s="554"/>
      <c r="N1007" s="701"/>
      <c r="O1007" s="557"/>
      <c r="P1007" s="556"/>
      <c r="Q1007" s="550"/>
      <c r="R1007" s="558" t="n">
        <f aca="false">SUM(S1007,T1007,U1007,V1007)</f>
        <v>0</v>
      </c>
      <c r="S1007" s="558"/>
      <c r="T1007" s="558"/>
      <c r="U1007" s="558"/>
      <c r="V1007" s="558"/>
    </row>
    <row r="1008" customFormat="false" ht="15.75" hidden="true" customHeight="false" outlineLevel="1" collapsed="false">
      <c r="A1008" s="552"/>
      <c r="B1008" s="830"/>
      <c r="C1008" s="583"/>
      <c r="D1008" s="540"/>
      <c r="E1008" s="541" t="s">
        <v>1149</v>
      </c>
      <c r="F1008" s="541" t="s">
        <v>1064</v>
      </c>
      <c r="G1008" s="540"/>
      <c r="H1008" s="522" t="s">
        <v>1065</v>
      </c>
      <c r="I1008" s="541"/>
      <c r="J1008" s="541"/>
      <c r="K1008" s="541"/>
      <c r="L1008" s="541"/>
      <c r="M1008" s="554"/>
      <c r="N1008" s="701"/>
      <c r="O1008" s="557"/>
      <c r="P1008" s="556"/>
      <c r="Q1008" s="550"/>
      <c r="R1008" s="558" t="n">
        <f aca="false">SUM(S1008,T1008,U1008,V1008)</f>
        <v>0</v>
      </c>
      <c r="S1008" s="558"/>
      <c r="T1008" s="558"/>
      <c r="U1008" s="558"/>
      <c r="V1008" s="558"/>
    </row>
    <row r="1009" customFormat="false" ht="15.75" hidden="true" customHeight="false" outlineLevel="1" collapsed="false">
      <c r="A1009" s="552"/>
      <c r="B1009" s="830"/>
      <c r="C1009" s="583"/>
      <c r="D1009" s="540"/>
      <c r="E1009" s="541" t="s">
        <v>1149</v>
      </c>
      <c r="F1009" s="541" t="s">
        <v>1064</v>
      </c>
      <c r="G1009" s="540"/>
      <c r="H1009" s="522" t="s">
        <v>1065</v>
      </c>
      <c r="I1009" s="541"/>
      <c r="J1009" s="541"/>
      <c r="K1009" s="541"/>
      <c r="L1009" s="541"/>
      <c r="M1009" s="554"/>
      <c r="N1009" s="701"/>
      <c r="O1009" s="557"/>
      <c r="P1009" s="556"/>
      <c r="Q1009" s="550"/>
      <c r="R1009" s="558" t="n">
        <f aca="false">SUM(S1009,T1009,U1009,V1009)</f>
        <v>0</v>
      </c>
      <c r="S1009" s="558"/>
      <c r="T1009" s="558"/>
      <c r="U1009" s="558"/>
      <c r="V1009" s="558"/>
    </row>
    <row r="1010" customFormat="false" ht="15.75" hidden="true" customHeight="false" outlineLevel="1" collapsed="false">
      <c r="A1010" s="552"/>
      <c r="B1010" s="830"/>
      <c r="C1010" s="583"/>
      <c r="D1010" s="540"/>
      <c r="E1010" s="541" t="s">
        <v>1149</v>
      </c>
      <c r="F1010" s="541" t="s">
        <v>1064</v>
      </c>
      <c r="G1010" s="540"/>
      <c r="H1010" s="522" t="s">
        <v>1065</v>
      </c>
      <c r="I1010" s="541"/>
      <c r="J1010" s="541"/>
      <c r="K1010" s="541"/>
      <c r="L1010" s="541"/>
      <c r="M1010" s="554"/>
      <c r="N1010" s="701"/>
      <c r="O1010" s="557"/>
      <c r="P1010" s="556"/>
      <c r="Q1010" s="550"/>
      <c r="R1010" s="558" t="n">
        <f aca="false">SUM(S1010,T1010,U1010,V1010)</f>
        <v>0</v>
      </c>
      <c r="S1010" s="558"/>
      <c r="T1010" s="558"/>
      <c r="U1010" s="558"/>
      <c r="V1010" s="558"/>
    </row>
    <row r="1011" customFormat="false" ht="15.75" hidden="true" customHeight="false" outlineLevel="1" collapsed="false">
      <c r="A1011" s="552"/>
      <c r="B1011" s="830"/>
      <c r="C1011" s="583"/>
      <c r="D1011" s="540"/>
      <c r="E1011" s="541" t="s">
        <v>1149</v>
      </c>
      <c r="F1011" s="541" t="s">
        <v>1064</v>
      </c>
      <c r="G1011" s="540"/>
      <c r="H1011" s="522" t="s">
        <v>1065</v>
      </c>
      <c r="I1011" s="541"/>
      <c r="J1011" s="541"/>
      <c r="K1011" s="541"/>
      <c r="L1011" s="541"/>
      <c r="M1011" s="554"/>
      <c r="N1011" s="701"/>
      <c r="O1011" s="557"/>
      <c r="P1011" s="556"/>
      <c r="Q1011" s="550"/>
      <c r="R1011" s="558" t="n">
        <f aca="false">SUM(S1011,T1011,U1011,V1011)</f>
        <v>0</v>
      </c>
      <c r="S1011" s="558"/>
      <c r="T1011" s="558"/>
      <c r="U1011" s="558"/>
      <c r="V1011" s="558"/>
    </row>
    <row r="1012" customFormat="false" ht="15.75" hidden="true" customHeight="false" outlineLevel="1" collapsed="false">
      <c r="A1012" s="552"/>
      <c r="B1012" s="830"/>
      <c r="C1012" s="583"/>
      <c r="D1012" s="540"/>
      <c r="E1012" s="541" t="s">
        <v>1149</v>
      </c>
      <c r="F1012" s="541" t="s">
        <v>1064</v>
      </c>
      <c r="G1012" s="540"/>
      <c r="H1012" s="522" t="s">
        <v>1065</v>
      </c>
      <c r="I1012" s="541"/>
      <c r="J1012" s="541"/>
      <c r="K1012" s="541"/>
      <c r="L1012" s="541"/>
      <c r="M1012" s="554"/>
      <c r="N1012" s="701"/>
      <c r="O1012" s="557"/>
      <c r="P1012" s="556"/>
      <c r="Q1012" s="550"/>
      <c r="R1012" s="558" t="n">
        <f aca="false">SUM(S1012,T1012,U1012,V1012)</f>
        <v>0</v>
      </c>
      <c r="S1012" s="558"/>
      <c r="T1012" s="558"/>
      <c r="U1012" s="558"/>
      <c r="V1012" s="558"/>
    </row>
    <row r="1013" customFormat="false" ht="15.75" hidden="true" customHeight="false" outlineLevel="1" collapsed="false">
      <c r="A1013" s="552"/>
      <c r="B1013" s="830"/>
      <c r="C1013" s="583"/>
      <c r="D1013" s="540"/>
      <c r="E1013" s="541" t="s">
        <v>1149</v>
      </c>
      <c r="F1013" s="541" t="s">
        <v>1064</v>
      </c>
      <c r="G1013" s="540"/>
      <c r="H1013" s="522" t="s">
        <v>1065</v>
      </c>
      <c r="I1013" s="541"/>
      <c r="J1013" s="541"/>
      <c r="K1013" s="541"/>
      <c r="L1013" s="541"/>
      <c r="M1013" s="554"/>
      <c r="N1013" s="701"/>
      <c r="O1013" s="557"/>
      <c r="P1013" s="556"/>
      <c r="Q1013" s="550"/>
      <c r="R1013" s="558" t="n">
        <f aca="false">SUM(S1013,T1013,U1013,V1013)</f>
        <v>0</v>
      </c>
      <c r="S1013" s="558"/>
      <c r="T1013" s="558"/>
      <c r="U1013" s="558"/>
      <c r="V1013" s="558"/>
    </row>
    <row r="1014" customFormat="false" ht="15.75" hidden="true" customHeight="false" outlineLevel="1" collapsed="false">
      <c r="A1014" s="552"/>
      <c r="B1014" s="755"/>
      <c r="C1014" s="583"/>
      <c r="D1014" s="540"/>
      <c r="E1014" s="541" t="s">
        <v>1149</v>
      </c>
      <c r="F1014" s="541" t="s">
        <v>1064</v>
      </c>
      <c r="G1014" s="540"/>
      <c r="H1014" s="522" t="s">
        <v>1065</v>
      </c>
      <c r="I1014" s="541"/>
      <c r="J1014" s="541"/>
      <c r="K1014" s="541"/>
      <c r="L1014" s="541"/>
      <c r="M1014" s="554"/>
      <c r="N1014" s="701"/>
      <c r="O1014" s="557"/>
      <c r="P1014" s="556"/>
      <c r="Q1014" s="550"/>
      <c r="R1014" s="558" t="n">
        <f aca="false">SUM(S1014,T1014,U1014,V1014)</f>
        <v>0</v>
      </c>
      <c r="S1014" s="558"/>
      <c r="T1014" s="558"/>
      <c r="U1014" s="558"/>
      <c r="V1014" s="558"/>
    </row>
    <row r="1015" customFormat="false" ht="15.75" hidden="true" customHeight="false" outlineLevel="1" collapsed="false">
      <c r="A1015" s="552"/>
      <c r="B1015" s="755"/>
      <c r="C1015" s="583"/>
      <c r="D1015" s="540"/>
      <c r="E1015" s="541" t="s">
        <v>1149</v>
      </c>
      <c r="F1015" s="541" t="s">
        <v>1064</v>
      </c>
      <c r="G1015" s="540"/>
      <c r="H1015" s="522" t="s">
        <v>1065</v>
      </c>
      <c r="I1015" s="541"/>
      <c r="J1015" s="541"/>
      <c r="K1015" s="541"/>
      <c r="L1015" s="541"/>
      <c r="M1015" s="554"/>
      <c r="N1015" s="701"/>
      <c r="O1015" s="557"/>
      <c r="P1015" s="556"/>
      <c r="Q1015" s="550"/>
      <c r="R1015" s="558" t="n">
        <f aca="false">SUM(S1015,T1015,U1015,V1015)</f>
        <v>0</v>
      </c>
      <c r="S1015" s="558"/>
      <c r="T1015" s="558"/>
      <c r="U1015" s="558"/>
      <c r="V1015" s="558"/>
    </row>
    <row r="1016" customFormat="false" ht="15.75" hidden="true" customHeight="false" outlineLevel="1" collapsed="false">
      <c r="A1016" s="552"/>
      <c r="B1016" s="755"/>
      <c r="C1016" s="583"/>
      <c r="D1016" s="540"/>
      <c r="E1016" s="541" t="s">
        <v>1149</v>
      </c>
      <c r="F1016" s="541" t="s">
        <v>1064</v>
      </c>
      <c r="G1016" s="540"/>
      <c r="H1016" s="522" t="s">
        <v>1065</v>
      </c>
      <c r="I1016" s="541"/>
      <c r="J1016" s="541"/>
      <c r="K1016" s="541"/>
      <c r="L1016" s="541"/>
      <c r="M1016" s="554"/>
      <c r="N1016" s="701"/>
      <c r="O1016" s="557"/>
      <c r="P1016" s="556"/>
      <c r="Q1016" s="550"/>
      <c r="R1016" s="558" t="n">
        <f aca="false">SUM(S1016,T1016,U1016,V1016)</f>
        <v>0</v>
      </c>
      <c r="S1016" s="558"/>
      <c r="T1016" s="558"/>
      <c r="U1016" s="558"/>
      <c r="V1016" s="558"/>
    </row>
    <row r="1017" customFormat="false" ht="15.75" hidden="true" customHeight="false" outlineLevel="1" collapsed="false">
      <c r="A1017" s="552"/>
      <c r="B1017" s="830"/>
      <c r="C1017" s="583"/>
      <c r="D1017" s="540"/>
      <c r="E1017" s="541" t="s">
        <v>1149</v>
      </c>
      <c r="F1017" s="541" t="s">
        <v>1064</v>
      </c>
      <c r="G1017" s="540"/>
      <c r="H1017" s="522" t="s">
        <v>1065</v>
      </c>
      <c r="I1017" s="541"/>
      <c r="J1017" s="541"/>
      <c r="K1017" s="541"/>
      <c r="L1017" s="541"/>
      <c r="M1017" s="554"/>
      <c r="N1017" s="701"/>
      <c r="O1017" s="557"/>
      <c r="P1017" s="556"/>
      <c r="Q1017" s="550"/>
      <c r="R1017" s="558" t="n">
        <f aca="false">SUM(S1017,T1017,U1017,V1017)</f>
        <v>0</v>
      </c>
      <c r="S1017" s="558"/>
      <c r="T1017" s="558"/>
      <c r="U1017" s="558"/>
      <c r="V1017" s="558"/>
    </row>
    <row r="1018" customFormat="false" ht="15.75" hidden="true" customHeight="false" outlineLevel="1" collapsed="false">
      <c r="A1018" s="552"/>
      <c r="B1018" s="830"/>
      <c r="C1018" s="583"/>
      <c r="D1018" s="540"/>
      <c r="E1018" s="541" t="s">
        <v>1149</v>
      </c>
      <c r="F1018" s="541" t="s">
        <v>1064</v>
      </c>
      <c r="G1018" s="540"/>
      <c r="H1018" s="522" t="s">
        <v>1065</v>
      </c>
      <c r="I1018" s="541"/>
      <c r="J1018" s="541"/>
      <c r="K1018" s="541"/>
      <c r="L1018" s="541"/>
      <c r="M1018" s="554"/>
      <c r="N1018" s="701"/>
      <c r="O1018" s="557"/>
      <c r="P1018" s="556"/>
      <c r="Q1018" s="550"/>
      <c r="R1018" s="558" t="n">
        <f aca="false">SUM(S1018,T1018,U1018,V1018)</f>
        <v>0</v>
      </c>
      <c r="S1018" s="558"/>
      <c r="T1018" s="558"/>
      <c r="U1018" s="558"/>
      <c r="V1018" s="558"/>
    </row>
    <row r="1019" customFormat="false" ht="15.75" hidden="true" customHeight="false" outlineLevel="1" collapsed="false">
      <c r="A1019" s="552"/>
      <c r="B1019" s="830"/>
      <c r="C1019" s="583"/>
      <c r="D1019" s="540"/>
      <c r="E1019" s="541" t="s">
        <v>1149</v>
      </c>
      <c r="F1019" s="541" t="s">
        <v>1064</v>
      </c>
      <c r="G1019" s="540"/>
      <c r="H1019" s="522" t="s">
        <v>1065</v>
      </c>
      <c r="I1019" s="541"/>
      <c r="J1019" s="541"/>
      <c r="K1019" s="541"/>
      <c r="L1019" s="541"/>
      <c r="M1019" s="554"/>
      <c r="N1019" s="701"/>
      <c r="O1019" s="557"/>
      <c r="P1019" s="556"/>
      <c r="Q1019" s="550"/>
      <c r="R1019" s="558" t="n">
        <f aca="false">SUM(S1019,T1019,U1019,V1019)</f>
        <v>0</v>
      </c>
      <c r="S1019" s="558"/>
      <c r="T1019" s="558"/>
      <c r="U1019" s="558"/>
      <c r="V1019" s="558"/>
    </row>
    <row r="1020" customFormat="false" ht="15.75" hidden="true" customHeight="false" outlineLevel="1" collapsed="false">
      <c r="A1020" s="552"/>
      <c r="B1020" s="755"/>
      <c r="C1020" s="583"/>
      <c r="D1020" s="540"/>
      <c r="E1020" s="541" t="s">
        <v>1149</v>
      </c>
      <c r="F1020" s="541" t="s">
        <v>1064</v>
      </c>
      <c r="G1020" s="540"/>
      <c r="H1020" s="522" t="s">
        <v>1065</v>
      </c>
      <c r="I1020" s="541"/>
      <c r="J1020" s="541"/>
      <c r="K1020" s="541"/>
      <c r="L1020" s="541"/>
      <c r="M1020" s="554"/>
      <c r="N1020" s="701"/>
      <c r="O1020" s="557"/>
      <c r="P1020" s="556"/>
      <c r="Q1020" s="550"/>
      <c r="R1020" s="558" t="n">
        <f aca="false">SUM(S1020,T1020,U1020,V1020)</f>
        <v>0</v>
      </c>
      <c r="S1020" s="558"/>
      <c r="T1020" s="558"/>
      <c r="U1020" s="558"/>
      <c r="V1020" s="558"/>
    </row>
    <row r="1021" customFormat="false" ht="15.75" hidden="true" customHeight="false" outlineLevel="1" collapsed="false">
      <c r="A1021" s="552"/>
      <c r="B1021" s="755"/>
      <c r="C1021" s="583"/>
      <c r="D1021" s="540"/>
      <c r="E1021" s="541" t="s">
        <v>1149</v>
      </c>
      <c r="F1021" s="541" t="s">
        <v>1064</v>
      </c>
      <c r="G1021" s="540"/>
      <c r="H1021" s="522" t="s">
        <v>1065</v>
      </c>
      <c r="I1021" s="541"/>
      <c r="J1021" s="541"/>
      <c r="K1021" s="541"/>
      <c r="L1021" s="541"/>
      <c r="M1021" s="554"/>
      <c r="N1021" s="701"/>
      <c r="O1021" s="557"/>
      <c r="P1021" s="556"/>
      <c r="Q1021" s="550"/>
      <c r="R1021" s="558" t="n">
        <f aca="false">SUM(S1021,T1021,U1021,V1021)</f>
        <v>0</v>
      </c>
      <c r="S1021" s="558"/>
      <c r="T1021" s="558"/>
      <c r="U1021" s="558"/>
      <c r="V1021" s="558"/>
    </row>
    <row r="1022" customFormat="false" ht="15.75" hidden="true" customHeight="false" outlineLevel="1" collapsed="false">
      <c r="A1022" s="552"/>
      <c r="B1022" s="755"/>
      <c r="C1022" s="583"/>
      <c r="D1022" s="540"/>
      <c r="E1022" s="541" t="s">
        <v>1149</v>
      </c>
      <c r="F1022" s="541" t="s">
        <v>1064</v>
      </c>
      <c r="G1022" s="540"/>
      <c r="H1022" s="522" t="s">
        <v>1065</v>
      </c>
      <c r="I1022" s="541"/>
      <c r="J1022" s="541"/>
      <c r="K1022" s="541"/>
      <c r="L1022" s="541"/>
      <c r="M1022" s="554"/>
      <c r="N1022" s="701"/>
      <c r="O1022" s="557"/>
      <c r="P1022" s="556"/>
      <c r="Q1022" s="550"/>
      <c r="R1022" s="558" t="n">
        <f aca="false">SUM(S1022,T1022,U1022,V1022)</f>
        <v>0</v>
      </c>
      <c r="S1022" s="558"/>
      <c r="T1022" s="558"/>
      <c r="U1022" s="558"/>
      <c r="V1022" s="558"/>
    </row>
    <row r="1023" customFormat="false" ht="15.75" hidden="true" customHeight="false" outlineLevel="1" collapsed="false">
      <c r="A1023" s="552"/>
      <c r="B1023" s="553"/>
      <c r="C1023" s="583"/>
      <c r="D1023" s="540"/>
      <c r="E1023" s="541" t="s">
        <v>1149</v>
      </c>
      <c r="F1023" s="541" t="s">
        <v>1064</v>
      </c>
      <c r="G1023" s="540"/>
      <c r="H1023" s="522" t="s">
        <v>1065</v>
      </c>
      <c r="I1023" s="776"/>
      <c r="J1023" s="776"/>
      <c r="K1023" s="776"/>
      <c r="L1023" s="541"/>
      <c r="M1023" s="554"/>
      <c r="N1023" s="701"/>
      <c r="O1023" s="557"/>
      <c r="P1023" s="556"/>
      <c r="Q1023" s="550"/>
      <c r="R1023" s="558" t="n">
        <f aca="false">SUM(S1023,T1023,U1023,V1023)</f>
        <v>0</v>
      </c>
      <c r="S1023" s="558"/>
      <c r="T1023" s="558"/>
      <c r="U1023" s="558"/>
      <c r="V1023" s="558"/>
    </row>
    <row r="1024" customFormat="false" ht="15.75" hidden="true" customHeight="false" outlineLevel="1" collapsed="false">
      <c r="A1024" s="552"/>
      <c r="B1024" s="830"/>
      <c r="C1024" s="583"/>
      <c r="D1024" s="540"/>
      <c r="E1024" s="541" t="s">
        <v>1149</v>
      </c>
      <c r="F1024" s="541" t="s">
        <v>1064</v>
      </c>
      <c r="G1024" s="540"/>
      <c r="H1024" s="522" t="s">
        <v>1065</v>
      </c>
      <c r="I1024" s="541"/>
      <c r="J1024" s="541"/>
      <c r="K1024" s="541"/>
      <c r="L1024" s="541"/>
      <c r="M1024" s="554"/>
      <c r="N1024" s="701"/>
      <c r="O1024" s="557"/>
      <c r="P1024" s="556"/>
      <c r="Q1024" s="550"/>
      <c r="R1024" s="558" t="n">
        <f aca="false">SUM(S1024,T1024,U1024,V1024)</f>
        <v>0</v>
      </c>
      <c r="S1024" s="558"/>
      <c r="T1024" s="558"/>
      <c r="U1024" s="558"/>
      <c r="V1024" s="558"/>
    </row>
    <row r="1025" customFormat="false" ht="15.75" hidden="true" customHeight="false" outlineLevel="1" collapsed="false">
      <c r="A1025" s="552"/>
      <c r="B1025" s="830"/>
      <c r="C1025" s="583"/>
      <c r="D1025" s="540"/>
      <c r="E1025" s="541" t="s">
        <v>1149</v>
      </c>
      <c r="F1025" s="541" t="s">
        <v>1064</v>
      </c>
      <c r="G1025" s="540"/>
      <c r="H1025" s="522" t="s">
        <v>1065</v>
      </c>
      <c r="I1025" s="541"/>
      <c r="J1025" s="541"/>
      <c r="K1025" s="541"/>
      <c r="L1025" s="541"/>
      <c r="M1025" s="554"/>
      <c r="N1025" s="701"/>
      <c r="O1025" s="557"/>
      <c r="P1025" s="556"/>
      <c r="Q1025" s="550"/>
      <c r="R1025" s="558" t="n">
        <f aca="false">SUM(S1025,T1025,U1025,V1025)</f>
        <v>0</v>
      </c>
      <c r="S1025" s="558"/>
      <c r="T1025" s="558"/>
      <c r="U1025" s="558"/>
      <c r="V1025" s="558"/>
    </row>
    <row r="1026" customFormat="false" ht="15.75" hidden="true" customHeight="false" outlineLevel="1" collapsed="false">
      <c r="A1026" s="552"/>
      <c r="B1026" s="830"/>
      <c r="C1026" s="583"/>
      <c r="D1026" s="540"/>
      <c r="E1026" s="541" t="s">
        <v>1149</v>
      </c>
      <c r="F1026" s="541" t="s">
        <v>1064</v>
      </c>
      <c r="G1026" s="540"/>
      <c r="H1026" s="522" t="s">
        <v>1065</v>
      </c>
      <c r="I1026" s="541"/>
      <c r="J1026" s="541"/>
      <c r="K1026" s="541"/>
      <c r="L1026" s="541"/>
      <c r="M1026" s="554"/>
      <c r="N1026" s="701"/>
      <c r="O1026" s="557"/>
      <c r="P1026" s="556"/>
      <c r="Q1026" s="550"/>
      <c r="R1026" s="558" t="n">
        <f aca="false">SUM(S1026,T1026,U1026,V1026)</f>
        <v>0</v>
      </c>
      <c r="S1026" s="558"/>
      <c r="T1026" s="558"/>
      <c r="U1026" s="558"/>
      <c r="V1026" s="558"/>
    </row>
    <row r="1027" customFormat="false" ht="15.75" hidden="true" customHeight="false" outlineLevel="1" collapsed="false">
      <c r="A1027" s="552"/>
      <c r="B1027" s="830"/>
      <c r="C1027" s="583"/>
      <c r="D1027" s="540"/>
      <c r="E1027" s="541" t="s">
        <v>1149</v>
      </c>
      <c r="F1027" s="541" t="s">
        <v>1064</v>
      </c>
      <c r="G1027" s="540"/>
      <c r="H1027" s="522" t="s">
        <v>1065</v>
      </c>
      <c r="I1027" s="541"/>
      <c r="J1027" s="541"/>
      <c r="K1027" s="541"/>
      <c r="L1027" s="541"/>
      <c r="M1027" s="554"/>
      <c r="N1027" s="701"/>
      <c r="O1027" s="557"/>
      <c r="P1027" s="556"/>
      <c r="Q1027" s="550"/>
      <c r="R1027" s="558" t="n">
        <f aca="false">SUM(S1027,T1027,U1027,V1027)</f>
        <v>0</v>
      </c>
      <c r="S1027" s="558"/>
      <c r="T1027" s="558"/>
      <c r="U1027" s="558"/>
      <c r="V1027" s="558"/>
    </row>
    <row r="1028" customFormat="false" ht="15.75" hidden="true" customHeight="false" outlineLevel="1" collapsed="false">
      <c r="A1028" s="552"/>
      <c r="B1028" s="830"/>
      <c r="C1028" s="583"/>
      <c r="D1028" s="540"/>
      <c r="E1028" s="541" t="s">
        <v>1149</v>
      </c>
      <c r="F1028" s="541" t="s">
        <v>1064</v>
      </c>
      <c r="G1028" s="540"/>
      <c r="H1028" s="522" t="s">
        <v>1065</v>
      </c>
      <c r="I1028" s="541"/>
      <c r="J1028" s="541"/>
      <c r="K1028" s="541"/>
      <c r="L1028" s="541"/>
      <c r="M1028" s="554"/>
      <c r="N1028" s="701"/>
      <c r="O1028" s="557"/>
      <c r="P1028" s="556"/>
      <c r="Q1028" s="550"/>
      <c r="R1028" s="558" t="n">
        <f aca="false">SUM(S1028,T1028,U1028,V1028)</f>
        <v>0</v>
      </c>
      <c r="S1028" s="558"/>
      <c r="T1028" s="558"/>
      <c r="U1028" s="558"/>
      <c r="V1028" s="558"/>
    </row>
    <row r="1029" customFormat="false" ht="15.75" hidden="true" customHeight="false" outlineLevel="1" collapsed="false">
      <c r="A1029" s="552"/>
      <c r="B1029" s="830"/>
      <c r="C1029" s="584"/>
      <c r="D1029" s="540"/>
      <c r="E1029" s="541" t="s">
        <v>1149</v>
      </c>
      <c r="F1029" s="541" t="s">
        <v>1064</v>
      </c>
      <c r="G1029" s="540"/>
      <c r="H1029" s="522" t="s">
        <v>1065</v>
      </c>
      <c r="I1029" s="541"/>
      <c r="J1029" s="541"/>
      <c r="K1029" s="541"/>
      <c r="L1029" s="541"/>
      <c r="M1029" s="554"/>
      <c r="N1029" s="701"/>
      <c r="O1029" s="557"/>
      <c r="P1029" s="556"/>
      <c r="Q1029" s="550"/>
      <c r="R1029" s="558" t="n">
        <f aca="false">SUM(S1029,T1029,U1029,V1029)</f>
        <v>0</v>
      </c>
      <c r="S1029" s="558"/>
      <c r="T1029" s="558"/>
      <c r="U1029" s="558"/>
      <c r="V1029" s="558"/>
    </row>
    <row r="1030" customFormat="false" ht="15.75" hidden="true" customHeight="false" outlineLevel="1" collapsed="false">
      <c r="A1030" s="552"/>
      <c r="B1030" s="830"/>
      <c r="C1030" s="584"/>
      <c r="D1030" s="540"/>
      <c r="E1030" s="541" t="s">
        <v>1149</v>
      </c>
      <c r="F1030" s="541" t="s">
        <v>1064</v>
      </c>
      <c r="G1030" s="540"/>
      <c r="H1030" s="522" t="s">
        <v>1065</v>
      </c>
      <c r="I1030" s="541"/>
      <c r="J1030" s="541"/>
      <c r="K1030" s="541"/>
      <c r="L1030" s="541"/>
      <c r="M1030" s="554"/>
      <c r="N1030" s="701"/>
      <c r="O1030" s="557"/>
      <c r="P1030" s="556"/>
      <c r="Q1030" s="550"/>
      <c r="R1030" s="558" t="n">
        <f aca="false">SUM(S1030,T1030,U1030,V1030)</f>
        <v>0</v>
      </c>
      <c r="S1030" s="558"/>
      <c r="T1030" s="558"/>
      <c r="U1030" s="558"/>
      <c r="V1030" s="558"/>
    </row>
    <row r="1031" customFormat="false" ht="15.75" hidden="true" customHeight="false" outlineLevel="1" collapsed="false">
      <c r="A1031" s="552"/>
      <c r="B1031" s="830"/>
      <c r="C1031" s="584"/>
      <c r="D1031" s="540"/>
      <c r="E1031" s="541" t="s">
        <v>1149</v>
      </c>
      <c r="F1031" s="541" t="s">
        <v>1064</v>
      </c>
      <c r="G1031" s="540"/>
      <c r="H1031" s="522" t="s">
        <v>1065</v>
      </c>
      <c r="I1031" s="541"/>
      <c r="J1031" s="541"/>
      <c r="K1031" s="541"/>
      <c r="L1031" s="541"/>
      <c r="M1031" s="554"/>
      <c r="N1031" s="701"/>
      <c r="O1031" s="557"/>
      <c r="P1031" s="556"/>
      <c r="Q1031" s="550"/>
      <c r="R1031" s="558" t="n">
        <f aca="false">SUM(S1031,T1031,U1031,V1031)</f>
        <v>0</v>
      </c>
      <c r="S1031" s="558"/>
      <c r="T1031" s="558"/>
      <c r="U1031" s="558"/>
      <c r="V1031" s="558"/>
    </row>
    <row r="1032" customFormat="false" ht="15.75" hidden="true" customHeight="false" outlineLevel="1" collapsed="false">
      <c r="A1032" s="552"/>
      <c r="B1032" s="830"/>
      <c r="C1032" s="584"/>
      <c r="D1032" s="540"/>
      <c r="E1032" s="541" t="s">
        <v>1149</v>
      </c>
      <c r="F1032" s="541" t="s">
        <v>1064</v>
      </c>
      <c r="G1032" s="540"/>
      <c r="H1032" s="522" t="s">
        <v>1065</v>
      </c>
      <c r="I1032" s="541"/>
      <c r="J1032" s="541"/>
      <c r="K1032" s="541"/>
      <c r="L1032" s="541"/>
      <c r="M1032" s="554"/>
      <c r="N1032" s="701"/>
      <c r="O1032" s="557"/>
      <c r="P1032" s="556"/>
      <c r="Q1032" s="550"/>
      <c r="R1032" s="558" t="n">
        <f aca="false">SUM(S1032,T1032,U1032,V1032)</f>
        <v>0</v>
      </c>
      <c r="S1032" s="558"/>
      <c r="T1032" s="558"/>
      <c r="U1032" s="558"/>
      <c r="V1032" s="558"/>
    </row>
    <row r="1033" customFormat="false" ht="15.75" hidden="true" customHeight="false" outlineLevel="1" collapsed="false">
      <c r="A1033" s="552"/>
      <c r="B1033" s="830"/>
      <c r="C1033" s="584"/>
      <c r="D1033" s="540"/>
      <c r="E1033" s="541" t="s">
        <v>1149</v>
      </c>
      <c r="F1033" s="541" t="s">
        <v>1064</v>
      </c>
      <c r="G1033" s="540"/>
      <c r="H1033" s="522" t="s">
        <v>1065</v>
      </c>
      <c r="I1033" s="541"/>
      <c r="J1033" s="541"/>
      <c r="K1033" s="541"/>
      <c r="L1033" s="541"/>
      <c r="M1033" s="554"/>
      <c r="N1033" s="701"/>
      <c r="O1033" s="557"/>
      <c r="P1033" s="556"/>
      <c r="Q1033" s="550"/>
      <c r="R1033" s="558" t="n">
        <f aca="false">SUM(S1033,T1033,U1033,V1033)</f>
        <v>0</v>
      </c>
      <c r="S1033" s="558"/>
      <c r="T1033" s="558"/>
      <c r="U1033" s="558"/>
      <c r="V1033" s="558"/>
    </row>
    <row r="1034" customFormat="false" ht="15.75" hidden="true" customHeight="false" outlineLevel="1" collapsed="false">
      <c r="A1034" s="552"/>
      <c r="B1034" s="830"/>
      <c r="C1034" s="583"/>
      <c r="D1034" s="540"/>
      <c r="E1034" s="541" t="s">
        <v>1149</v>
      </c>
      <c r="F1034" s="541" t="s">
        <v>1064</v>
      </c>
      <c r="G1034" s="540"/>
      <c r="H1034" s="522" t="s">
        <v>1065</v>
      </c>
      <c r="I1034" s="541"/>
      <c r="J1034" s="541"/>
      <c r="K1034" s="541"/>
      <c r="L1034" s="541"/>
      <c r="M1034" s="554"/>
      <c r="N1034" s="701"/>
      <c r="O1034" s="557"/>
      <c r="P1034" s="556"/>
      <c r="Q1034" s="550"/>
      <c r="R1034" s="558" t="n">
        <f aca="false">SUM(S1034,T1034,U1034,V1034)</f>
        <v>0</v>
      </c>
      <c r="S1034" s="558"/>
      <c r="T1034" s="558"/>
      <c r="U1034" s="558"/>
      <c r="V1034" s="558"/>
    </row>
    <row r="1035" customFormat="false" ht="15.75" hidden="true" customHeight="false" outlineLevel="1" collapsed="false">
      <c r="A1035" s="552"/>
      <c r="B1035" s="755"/>
      <c r="C1035" s="584"/>
      <c r="D1035" s="540"/>
      <c r="E1035" s="541" t="s">
        <v>1149</v>
      </c>
      <c r="F1035" s="541" t="s">
        <v>1064</v>
      </c>
      <c r="G1035" s="540"/>
      <c r="H1035" s="522" t="s">
        <v>1065</v>
      </c>
      <c r="I1035" s="541"/>
      <c r="J1035" s="541"/>
      <c r="K1035" s="541"/>
      <c r="L1035" s="541"/>
      <c r="M1035" s="554"/>
      <c r="N1035" s="701"/>
      <c r="O1035" s="557"/>
      <c r="P1035" s="556"/>
      <c r="Q1035" s="550"/>
      <c r="R1035" s="558" t="n">
        <f aca="false">SUM(S1035,T1035,U1035,V1035)</f>
        <v>0</v>
      </c>
      <c r="S1035" s="558"/>
      <c r="T1035" s="558"/>
      <c r="U1035" s="558"/>
      <c r="V1035" s="558"/>
    </row>
    <row r="1036" customFormat="false" ht="15.75" hidden="true" customHeight="false" outlineLevel="1" collapsed="false">
      <c r="A1036" s="552"/>
      <c r="B1036" s="755"/>
      <c r="C1036" s="584"/>
      <c r="D1036" s="540"/>
      <c r="E1036" s="541" t="s">
        <v>1149</v>
      </c>
      <c r="F1036" s="541" t="s">
        <v>1064</v>
      </c>
      <c r="G1036" s="540"/>
      <c r="H1036" s="522" t="s">
        <v>1065</v>
      </c>
      <c r="I1036" s="541"/>
      <c r="J1036" s="541"/>
      <c r="K1036" s="541"/>
      <c r="L1036" s="541"/>
      <c r="M1036" s="554"/>
      <c r="N1036" s="701"/>
      <c r="O1036" s="557"/>
      <c r="P1036" s="556"/>
      <c r="Q1036" s="550"/>
      <c r="R1036" s="558" t="n">
        <f aca="false">SUM(S1036,T1036,U1036,V1036)</f>
        <v>0</v>
      </c>
      <c r="S1036" s="558"/>
      <c r="T1036" s="558"/>
      <c r="U1036" s="558"/>
      <c r="V1036" s="558"/>
    </row>
    <row r="1037" customFormat="false" ht="15.75" hidden="true" customHeight="false" outlineLevel="1" collapsed="false">
      <c r="A1037" s="552"/>
      <c r="B1037" s="755"/>
      <c r="C1037" s="584"/>
      <c r="D1037" s="540"/>
      <c r="E1037" s="541" t="s">
        <v>1149</v>
      </c>
      <c r="F1037" s="541" t="s">
        <v>1064</v>
      </c>
      <c r="G1037" s="540"/>
      <c r="H1037" s="522" t="s">
        <v>1065</v>
      </c>
      <c r="I1037" s="541"/>
      <c r="J1037" s="541"/>
      <c r="K1037" s="541"/>
      <c r="L1037" s="541"/>
      <c r="M1037" s="554"/>
      <c r="N1037" s="701"/>
      <c r="O1037" s="557"/>
      <c r="P1037" s="556"/>
      <c r="Q1037" s="550"/>
      <c r="R1037" s="558" t="n">
        <f aca="false">SUM(S1037,T1037,U1037,V1037)</f>
        <v>0</v>
      </c>
      <c r="S1037" s="558"/>
      <c r="T1037" s="558"/>
      <c r="U1037" s="558"/>
      <c r="V1037" s="558"/>
    </row>
    <row r="1038" s="196" customFormat="true" ht="15.75" hidden="false" customHeight="false" outlineLevel="0" collapsed="false">
      <c r="A1038" s="559" t="s">
        <v>1382</v>
      </c>
      <c r="B1038" s="560"/>
      <c r="C1038" s="560"/>
      <c r="D1038" s="560"/>
      <c r="E1038" s="560"/>
      <c r="F1038" s="603"/>
      <c r="G1038" s="601"/>
      <c r="H1038" s="560"/>
      <c r="I1038" s="602"/>
      <c r="J1038" s="603"/>
      <c r="K1038" s="560"/>
      <c r="L1038" s="560"/>
      <c r="M1038" s="561"/>
      <c r="N1038" s="707" t="s">
        <v>528</v>
      </c>
      <c r="O1038" s="822" t="n">
        <v>244</v>
      </c>
      <c r="P1038" s="823" t="n">
        <v>346</v>
      </c>
      <c r="Q1038" s="824"/>
      <c r="R1038" s="551" t="n">
        <f aca="false">SUM(R1039:R1083)</f>
        <v>100000</v>
      </c>
      <c r="S1038" s="551" t="n">
        <f aca="false">SUM(S1039:S1083)</f>
        <v>0</v>
      </c>
      <c r="T1038" s="551" t="n">
        <f aca="false">SUM(T1039:T1083)</f>
        <v>0</v>
      </c>
      <c r="U1038" s="551" t="n">
        <f aca="false">SUM(U1039:U1083)</f>
        <v>0</v>
      </c>
      <c r="V1038" s="551" t="n">
        <f aca="false">SUM(V1039:V1083)</f>
        <v>100000</v>
      </c>
      <c r="AC1038" s="303"/>
      <c r="AD1038" s="474"/>
    </row>
    <row r="1039" s="196" customFormat="true" ht="18.75" hidden="true" customHeight="false" outlineLevel="1" collapsed="false">
      <c r="A1039" s="781"/>
      <c r="B1039" s="752"/>
      <c r="C1039" s="584"/>
      <c r="D1039" s="540"/>
      <c r="E1039" s="541" t="s">
        <v>1149</v>
      </c>
      <c r="F1039" s="607" t="s">
        <v>1064</v>
      </c>
      <c r="G1039" s="540"/>
      <c r="H1039" s="522" t="s">
        <v>1065</v>
      </c>
      <c r="I1039" s="607"/>
      <c r="J1039" s="601"/>
      <c r="K1039" s="522"/>
      <c r="L1039" s="831"/>
      <c r="M1039" s="832"/>
      <c r="N1039" s="833"/>
      <c r="O1039" s="834"/>
      <c r="P1039" s="835"/>
      <c r="Q1039" s="836"/>
      <c r="R1039" s="558" t="n">
        <f aca="false">SUM(S1039,T1039,U1039,V1039)</f>
        <v>100000</v>
      </c>
      <c r="S1039" s="558"/>
      <c r="T1039" s="558"/>
      <c r="U1039" s="558"/>
      <c r="V1039" s="777" t="n">
        <v>100000</v>
      </c>
      <c r="AC1039" s="303"/>
      <c r="AD1039" s="474"/>
    </row>
    <row r="1040" customFormat="false" ht="15.75" hidden="true" customHeight="false" outlineLevel="1" collapsed="false">
      <c r="A1040" s="781"/>
      <c r="B1040" s="752"/>
      <c r="C1040" s="584"/>
      <c r="D1040" s="540"/>
      <c r="E1040" s="541" t="s">
        <v>1149</v>
      </c>
      <c r="F1040" s="607" t="s">
        <v>1064</v>
      </c>
      <c r="G1040" s="540"/>
      <c r="H1040" s="522" t="s">
        <v>1065</v>
      </c>
      <c r="I1040" s="607"/>
      <c r="J1040" s="601"/>
      <c r="K1040" s="522"/>
      <c r="L1040" s="541"/>
      <c r="M1040" s="554"/>
      <c r="N1040" s="701"/>
      <c r="O1040" s="557"/>
      <c r="P1040" s="556"/>
      <c r="Q1040" s="550"/>
      <c r="R1040" s="558" t="n">
        <f aca="false">SUM(S1040,T1040,U1040,V1040)</f>
        <v>0</v>
      </c>
      <c r="S1040" s="558"/>
      <c r="T1040" s="558"/>
      <c r="U1040" s="558"/>
      <c r="V1040" s="558"/>
    </row>
    <row r="1041" customFormat="false" ht="15.75" hidden="true" customHeight="false" outlineLevel="1" collapsed="false">
      <c r="A1041" s="781"/>
      <c r="B1041" s="752"/>
      <c r="C1041" s="584"/>
      <c r="D1041" s="540"/>
      <c r="E1041" s="541" t="s">
        <v>1149</v>
      </c>
      <c r="F1041" s="607" t="s">
        <v>1064</v>
      </c>
      <c r="G1041" s="540"/>
      <c r="H1041" s="522" t="s">
        <v>1065</v>
      </c>
      <c r="I1041" s="607"/>
      <c r="J1041" s="601"/>
      <c r="K1041" s="522"/>
      <c r="L1041" s="541"/>
      <c r="M1041" s="554"/>
      <c r="N1041" s="701"/>
      <c r="O1041" s="557"/>
      <c r="P1041" s="556"/>
      <c r="Q1041" s="550"/>
      <c r="R1041" s="558" t="n">
        <f aca="false">SUM(S1041,T1041,U1041,V1041)</f>
        <v>0</v>
      </c>
      <c r="S1041" s="558"/>
      <c r="T1041" s="558"/>
      <c r="U1041" s="558"/>
      <c r="V1041" s="558"/>
    </row>
    <row r="1042" customFormat="false" ht="15.75" hidden="true" customHeight="false" outlineLevel="1" collapsed="false">
      <c r="A1042" s="781"/>
      <c r="B1042" s="752"/>
      <c r="C1042" s="584"/>
      <c r="D1042" s="540"/>
      <c r="E1042" s="541" t="s">
        <v>1149</v>
      </c>
      <c r="F1042" s="607" t="s">
        <v>1064</v>
      </c>
      <c r="G1042" s="540"/>
      <c r="H1042" s="522" t="s">
        <v>1065</v>
      </c>
      <c r="I1042" s="607"/>
      <c r="J1042" s="601"/>
      <c r="K1042" s="522"/>
      <c r="L1042" s="541"/>
      <c r="M1042" s="554"/>
      <c r="N1042" s="701"/>
      <c r="O1042" s="557"/>
      <c r="P1042" s="556"/>
      <c r="Q1042" s="550"/>
      <c r="R1042" s="558" t="n">
        <f aca="false">SUM(S1042,T1042,U1042,V1042)</f>
        <v>0</v>
      </c>
      <c r="S1042" s="558"/>
      <c r="T1042" s="558"/>
      <c r="U1042" s="558"/>
      <c r="V1042" s="558"/>
    </row>
    <row r="1043" customFormat="false" ht="15.75" hidden="true" customHeight="false" outlineLevel="1" collapsed="false">
      <c r="A1043" s="781"/>
      <c r="B1043" s="752"/>
      <c r="C1043" s="584"/>
      <c r="D1043" s="540"/>
      <c r="E1043" s="541" t="s">
        <v>1149</v>
      </c>
      <c r="F1043" s="607" t="s">
        <v>1064</v>
      </c>
      <c r="G1043" s="540"/>
      <c r="H1043" s="522" t="s">
        <v>1065</v>
      </c>
      <c r="I1043" s="607"/>
      <c r="J1043" s="601"/>
      <c r="K1043" s="522"/>
      <c r="L1043" s="541"/>
      <c r="M1043" s="554"/>
      <c r="N1043" s="701"/>
      <c r="O1043" s="557"/>
      <c r="P1043" s="556"/>
      <c r="Q1043" s="550"/>
      <c r="R1043" s="558" t="n">
        <f aca="false">SUM(S1043,T1043,U1043,V1043)</f>
        <v>0</v>
      </c>
      <c r="S1043" s="558"/>
      <c r="T1043" s="558"/>
      <c r="U1043" s="558"/>
      <c r="V1043" s="558"/>
    </row>
    <row r="1044" customFormat="false" ht="15.75" hidden="true" customHeight="false" outlineLevel="1" collapsed="false">
      <c r="A1044" s="781"/>
      <c r="B1044" s="752"/>
      <c r="C1044" s="584"/>
      <c r="D1044" s="540"/>
      <c r="E1044" s="541" t="s">
        <v>1149</v>
      </c>
      <c r="F1044" s="607" t="s">
        <v>1064</v>
      </c>
      <c r="G1044" s="540"/>
      <c r="H1044" s="522" t="s">
        <v>1065</v>
      </c>
      <c r="I1044" s="607"/>
      <c r="J1044" s="601"/>
      <c r="K1044" s="522"/>
      <c r="L1044" s="541"/>
      <c r="M1044" s="554"/>
      <c r="N1044" s="701"/>
      <c r="O1044" s="557"/>
      <c r="P1044" s="556"/>
      <c r="Q1044" s="550"/>
      <c r="R1044" s="558" t="n">
        <f aca="false">SUM(S1044,T1044,U1044,V1044)</f>
        <v>0</v>
      </c>
      <c r="S1044" s="558"/>
      <c r="T1044" s="558"/>
      <c r="U1044" s="558"/>
      <c r="V1044" s="558"/>
    </row>
    <row r="1045" customFormat="false" ht="15.75" hidden="true" customHeight="false" outlineLevel="1" collapsed="false">
      <c r="A1045" s="781"/>
      <c r="B1045" s="752"/>
      <c r="C1045" s="584"/>
      <c r="D1045" s="540"/>
      <c r="E1045" s="541" t="s">
        <v>1149</v>
      </c>
      <c r="F1045" s="607" t="s">
        <v>1064</v>
      </c>
      <c r="G1045" s="540"/>
      <c r="H1045" s="522" t="s">
        <v>1065</v>
      </c>
      <c r="I1045" s="607"/>
      <c r="J1045" s="601"/>
      <c r="K1045" s="522"/>
      <c r="L1045" s="541"/>
      <c r="M1045" s="554"/>
      <c r="N1045" s="701"/>
      <c r="O1045" s="557"/>
      <c r="P1045" s="556"/>
      <c r="Q1045" s="550"/>
      <c r="R1045" s="558" t="n">
        <f aca="false">SUM(S1045,T1045,U1045,V1045)</f>
        <v>0</v>
      </c>
      <c r="S1045" s="558"/>
      <c r="T1045" s="558"/>
      <c r="U1045" s="558"/>
      <c r="V1045" s="558"/>
    </row>
    <row r="1046" customFormat="false" ht="15.75" hidden="true" customHeight="false" outlineLevel="1" collapsed="false">
      <c r="A1046" s="781"/>
      <c r="B1046" s="752"/>
      <c r="C1046" s="584"/>
      <c r="D1046" s="540"/>
      <c r="E1046" s="541" t="s">
        <v>1149</v>
      </c>
      <c r="F1046" s="607" t="s">
        <v>1064</v>
      </c>
      <c r="G1046" s="540"/>
      <c r="H1046" s="522" t="s">
        <v>1065</v>
      </c>
      <c r="I1046" s="607"/>
      <c r="J1046" s="601"/>
      <c r="K1046" s="522"/>
      <c r="L1046" s="541"/>
      <c r="M1046" s="554"/>
      <c r="N1046" s="701"/>
      <c r="O1046" s="557"/>
      <c r="P1046" s="556"/>
      <c r="Q1046" s="550"/>
      <c r="R1046" s="558" t="n">
        <f aca="false">SUM(S1046,T1046,U1046,V1046)</f>
        <v>0</v>
      </c>
      <c r="S1046" s="558"/>
      <c r="T1046" s="558"/>
      <c r="U1046" s="558"/>
      <c r="V1046" s="558"/>
    </row>
    <row r="1047" customFormat="false" ht="15.75" hidden="true" customHeight="false" outlineLevel="1" collapsed="false">
      <c r="A1047" s="781"/>
      <c r="B1047" s="752"/>
      <c r="C1047" s="584"/>
      <c r="D1047" s="540"/>
      <c r="E1047" s="541" t="s">
        <v>1149</v>
      </c>
      <c r="F1047" s="607" t="s">
        <v>1064</v>
      </c>
      <c r="G1047" s="540"/>
      <c r="H1047" s="522" t="s">
        <v>1065</v>
      </c>
      <c r="I1047" s="607"/>
      <c r="J1047" s="601"/>
      <c r="K1047" s="522"/>
      <c r="L1047" s="541"/>
      <c r="M1047" s="554"/>
      <c r="N1047" s="701"/>
      <c r="O1047" s="557"/>
      <c r="P1047" s="556"/>
      <c r="Q1047" s="550"/>
      <c r="R1047" s="558" t="n">
        <f aca="false">SUM(S1047,T1047,U1047,V1047)</f>
        <v>0</v>
      </c>
      <c r="S1047" s="558"/>
      <c r="T1047" s="558"/>
      <c r="U1047" s="558"/>
      <c r="V1047" s="558"/>
    </row>
    <row r="1048" customFormat="false" ht="15.75" hidden="true" customHeight="false" outlineLevel="1" collapsed="false">
      <c r="A1048" s="781"/>
      <c r="B1048" s="752"/>
      <c r="C1048" s="584"/>
      <c r="D1048" s="540"/>
      <c r="E1048" s="541" t="s">
        <v>1149</v>
      </c>
      <c r="F1048" s="607" t="s">
        <v>1064</v>
      </c>
      <c r="G1048" s="540"/>
      <c r="H1048" s="522" t="s">
        <v>1065</v>
      </c>
      <c r="I1048" s="607"/>
      <c r="J1048" s="601"/>
      <c r="K1048" s="522"/>
      <c r="L1048" s="541"/>
      <c r="M1048" s="554"/>
      <c r="N1048" s="701"/>
      <c r="O1048" s="557"/>
      <c r="P1048" s="556"/>
      <c r="Q1048" s="550"/>
      <c r="R1048" s="558" t="n">
        <f aca="false">SUM(S1048,T1048,U1048,V1048)</f>
        <v>0</v>
      </c>
      <c r="S1048" s="558"/>
      <c r="T1048" s="558"/>
      <c r="U1048" s="558"/>
      <c r="V1048" s="558"/>
    </row>
    <row r="1049" customFormat="false" ht="15.75" hidden="true" customHeight="false" outlineLevel="1" collapsed="false">
      <c r="A1049" s="781"/>
      <c r="B1049" s="752"/>
      <c r="C1049" s="584"/>
      <c r="D1049" s="540"/>
      <c r="E1049" s="541" t="s">
        <v>1149</v>
      </c>
      <c r="F1049" s="607" t="s">
        <v>1064</v>
      </c>
      <c r="G1049" s="540"/>
      <c r="H1049" s="522" t="s">
        <v>1065</v>
      </c>
      <c r="I1049" s="607"/>
      <c r="J1049" s="601"/>
      <c r="K1049" s="522"/>
      <c r="L1049" s="541"/>
      <c r="M1049" s="554"/>
      <c r="N1049" s="701"/>
      <c r="O1049" s="557"/>
      <c r="P1049" s="556"/>
      <c r="Q1049" s="550"/>
      <c r="R1049" s="558" t="n">
        <f aca="false">SUM(S1049,T1049,U1049,V1049)</f>
        <v>0</v>
      </c>
      <c r="S1049" s="558"/>
      <c r="T1049" s="558"/>
      <c r="U1049" s="558"/>
      <c r="V1049" s="558"/>
    </row>
    <row r="1050" customFormat="false" ht="15.75" hidden="true" customHeight="false" outlineLevel="1" collapsed="false">
      <c r="A1050" s="781"/>
      <c r="B1050" s="752"/>
      <c r="C1050" s="584"/>
      <c r="D1050" s="540"/>
      <c r="E1050" s="541" t="s">
        <v>1149</v>
      </c>
      <c r="F1050" s="607" t="s">
        <v>1064</v>
      </c>
      <c r="G1050" s="540"/>
      <c r="H1050" s="522" t="s">
        <v>1065</v>
      </c>
      <c r="I1050" s="607"/>
      <c r="J1050" s="601"/>
      <c r="K1050" s="522"/>
      <c r="L1050" s="541"/>
      <c r="M1050" s="554"/>
      <c r="N1050" s="701"/>
      <c r="O1050" s="557"/>
      <c r="P1050" s="556"/>
      <c r="Q1050" s="550"/>
      <c r="R1050" s="558" t="n">
        <f aca="false">SUM(S1050,T1050,U1050,V1050)</f>
        <v>0</v>
      </c>
      <c r="S1050" s="558"/>
      <c r="T1050" s="558"/>
      <c r="U1050" s="558"/>
      <c r="V1050" s="558"/>
    </row>
    <row r="1051" customFormat="false" ht="15.75" hidden="true" customHeight="false" outlineLevel="1" collapsed="false">
      <c r="A1051" s="781"/>
      <c r="B1051" s="752"/>
      <c r="C1051" s="584"/>
      <c r="D1051" s="540"/>
      <c r="E1051" s="541" t="s">
        <v>1149</v>
      </c>
      <c r="F1051" s="607" t="s">
        <v>1064</v>
      </c>
      <c r="G1051" s="540"/>
      <c r="H1051" s="522" t="s">
        <v>1065</v>
      </c>
      <c r="I1051" s="607"/>
      <c r="J1051" s="601"/>
      <c r="K1051" s="522"/>
      <c r="L1051" s="541"/>
      <c r="M1051" s="554"/>
      <c r="N1051" s="701"/>
      <c r="O1051" s="557"/>
      <c r="P1051" s="556"/>
      <c r="Q1051" s="550"/>
      <c r="R1051" s="558" t="n">
        <f aca="false">SUM(S1051,T1051,U1051,V1051)</f>
        <v>0</v>
      </c>
      <c r="S1051" s="558"/>
      <c r="T1051" s="558"/>
      <c r="U1051" s="558"/>
      <c r="V1051" s="558"/>
    </row>
    <row r="1052" customFormat="false" ht="15.75" hidden="true" customHeight="false" outlineLevel="1" collapsed="false">
      <c r="A1052" s="781"/>
      <c r="B1052" s="752"/>
      <c r="C1052" s="584"/>
      <c r="D1052" s="540"/>
      <c r="E1052" s="541" t="s">
        <v>1149</v>
      </c>
      <c r="F1052" s="607" t="s">
        <v>1064</v>
      </c>
      <c r="G1052" s="540"/>
      <c r="H1052" s="522" t="s">
        <v>1065</v>
      </c>
      <c r="I1052" s="607"/>
      <c r="J1052" s="601"/>
      <c r="K1052" s="522"/>
      <c r="L1052" s="541"/>
      <c r="M1052" s="554"/>
      <c r="N1052" s="701"/>
      <c r="O1052" s="557"/>
      <c r="P1052" s="556"/>
      <c r="Q1052" s="550"/>
      <c r="R1052" s="558" t="n">
        <f aca="false">SUM(S1052,T1052,U1052,V1052)</f>
        <v>0</v>
      </c>
      <c r="S1052" s="558"/>
      <c r="T1052" s="558"/>
      <c r="U1052" s="558"/>
      <c r="V1052" s="558"/>
    </row>
    <row r="1053" customFormat="false" ht="15.75" hidden="true" customHeight="false" outlineLevel="1" collapsed="false">
      <c r="A1053" s="781"/>
      <c r="B1053" s="752"/>
      <c r="C1053" s="584"/>
      <c r="D1053" s="540"/>
      <c r="E1053" s="541" t="s">
        <v>1149</v>
      </c>
      <c r="F1053" s="607" t="s">
        <v>1064</v>
      </c>
      <c r="G1053" s="540"/>
      <c r="H1053" s="522" t="s">
        <v>1065</v>
      </c>
      <c r="I1053" s="607"/>
      <c r="J1053" s="601"/>
      <c r="K1053" s="522"/>
      <c r="L1053" s="541"/>
      <c r="M1053" s="554"/>
      <c r="N1053" s="701"/>
      <c r="O1053" s="557"/>
      <c r="P1053" s="556"/>
      <c r="Q1053" s="550"/>
      <c r="R1053" s="558" t="n">
        <f aca="false">SUM(S1053,T1053,U1053,V1053)</f>
        <v>0</v>
      </c>
      <c r="S1053" s="558"/>
      <c r="T1053" s="558"/>
      <c r="U1053" s="558"/>
      <c r="V1053" s="558"/>
    </row>
    <row r="1054" customFormat="false" ht="15.75" hidden="true" customHeight="false" outlineLevel="1" collapsed="false">
      <c r="A1054" s="781"/>
      <c r="B1054" s="752"/>
      <c r="C1054" s="584"/>
      <c r="D1054" s="540"/>
      <c r="E1054" s="541" t="s">
        <v>1149</v>
      </c>
      <c r="F1054" s="607" t="s">
        <v>1064</v>
      </c>
      <c r="G1054" s="540"/>
      <c r="H1054" s="522" t="s">
        <v>1065</v>
      </c>
      <c r="I1054" s="607"/>
      <c r="J1054" s="601"/>
      <c r="K1054" s="522"/>
      <c r="L1054" s="541"/>
      <c r="M1054" s="554"/>
      <c r="N1054" s="701"/>
      <c r="O1054" s="557"/>
      <c r="P1054" s="556"/>
      <c r="Q1054" s="550"/>
      <c r="R1054" s="558" t="n">
        <f aca="false">SUM(S1054,T1054,U1054,V1054)</f>
        <v>0</v>
      </c>
      <c r="S1054" s="558"/>
      <c r="T1054" s="558"/>
      <c r="U1054" s="558"/>
      <c r="V1054" s="558"/>
    </row>
    <row r="1055" customFormat="false" ht="15.75" hidden="true" customHeight="false" outlineLevel="1" collapsed="false">
      <c r="A1055" s="781"/>
      <c r="B1055" s="752"/>
      <c r="C1055" s="584"/>
      <c r="D1055" s="540"/>
      <c r="E1055" s="541" t="s">
        <v>1149</v>
      </c>
      <c r="F1055" s="607" t="s">
        <v>1064</v>
      </c>
      <c r="G1055" s="540"/>
      <c r="H1055" s="522" t="s">
        <v>1065</v>
      </c>
      <c r="I1055" s="607"/>
      <c r="J1055" s="601"/>
      <c r="K1055" s="522"/>
      <c r="L1055" s="541"/>
      <c r="M1055" s="554"/>
      <c r="N1055" s="701"/>
      <c r="O1055" s="557"/>
      <c r="P1055" s="556"/>
      <c r="Q1055" s="550"/>
      <c r="R1055" s="558" t="n">
        <f aca="false">SUM(S1055,T1055,U1055,V1055)</f>
        <v>0</v>
      </c>
      <c r="S1055" s="558"/>
      <c r="T1055" s="558"/>
      <c r="U1055" s="558"/>
      <c r="V1055" s="558"/>
    </row>
    <row r="1056" customFormat="false" ht="15.75" hidden="true" customHeight="false" outlineLevel="1" collapsed="false">
      <c r="A1056" s="781"/>
      <c r="B1056" s="752"/>
      <c r="C1056" s="584"/>
      <c r="D1056" s="540"/>
      <c r="E1056" s="541" t="s">
        <v>1149</v>
      </c>
      <c r="F1056" s="607" t="s">
        <v>1064</v>
      </c>
      <c r="G1056" s="540"/>
      <c r="H1056" s="522" t="s">
        <v>1065</v>
      </c>
      <c r="I1056" s="607"/>
      <c r="J1056" s="601"/>
      <c r="K1056" s="522"/>
      <c r="L1056" s="541"/>
      <c r="M1056" s="554"/>
      <c r="N1056" s="701"/>
      <c r="O1056" s="557"/>
      <c r="P1056" s="556"/>
      <c r="Q1056" s="550"/>
      <c r="R1056" s="558" t="n">
        <f aca="false">SUM(S1056,T1056,U1056,V1056)</f>
        <v>0</v>
      </c>
      <c r="S1056" s="558"/>
      <c r="T1056" s="558"/>
      <c r="U1056" s="558"/>
      <c r="V1056" s="558"/>
    </row>
    <row r="1057" customFormat="false" ht="15.75" hidden="true" customHeight="false" outlineLevel="1" collapsed="false">
      <c r="A1057" s="781"/>
      <c r="B1057" s="752"/>
      <c r="C1057" s="584"/>
      <c r="D1057" s="540"/>
      <c r="E1057" s="541" t="s">
        <v>1149</v>
      </c>
      <c r="F1057" s="607" t="s">
        <v>1064</v>
      </c>
      <c r="G1057" s="540"/>
      <c r="H1057" s="522" t="s">
        <v>1065</v>
      </c>
      <c r="I1057" s="607"/>
      <c r="J1057" s="601"/>
      <c r="K1057" s="522"/>
      <c r="L1057" s="541"/>
      <c r="M1057" s="554"/>
      <c r="N1057" s="701"/>
      <c r="O1057" s="557"/>
      <c r="P1057" s="556"/>
      <c r="Q1057" s="550"/>
      <c r="R1057" s="558" t="n">
        <f aca="false">SUM(S1057,T1057,U1057,V1057)</f>
        <v>0</v>
      </c>
      <c r="S1057" s="558"/>
      <c r="T1057" s="558"/>
      <c r="U1057" s="558"/>
      <c r="V1057" s="558"/>
    </row>
    <row r="1058" customFormat="false" ht="15.75" hidden="true" customHeight="false" outlineLevel="1" collapsed="false">
      <c r="A1058" s="781"/>
      <c r="B1058" s="752"/>
      <c r="C1058" s="584"/>
      <c r="D1058" s="540"/>
      <c r="E1058" s="541" t="s">
        <v>1149</v>
      </c>
      <c r="F1058" s="607" t="s">
        <v>1064</v>
      </c>
      <c r="G1058" s="540"/>
      <c r="H1058" s="522" t="s">
        <v>1065</v>
      </c>
      <c r="I1058" s="607"/>
      <c r="J1058" s="601"/>
      <c r="K1058" s="522"/>
      <c r="L1058" s="541"/>
      <c r="M1058" s="554"/>
      <c r="N1058" s="701"/>
      <c r="O1058" s="557"/>
      <c r="P1058" s="556"/>
      <c r="Q1058" s="550"/>
      <c r="R1058" s="558" t="n">
        <f aca="false">SUM(S1058,T1058,U1058,V1058)</f>
        <v>0</v>
      </c>
      <c r="S1058" s="558"/>
      <c r="T1058" s="558"/>
      <c r="U1058" s="558"/>
      <c r="V1058" s="558"/>
    </row>
    <row r="1059" customFormat="false" ht="15.75" hidden="true" customHeight="false" outlineLevel="1" collapsed="false">
      <c r="A1059" s="781"/>
      <c r="B1059" s="752"/>
      <c r="C1059" s="584"/>
      <c r="D1059" s="540"/>
      <c r="E1059" s="541" t="s">
        <v>1149</v>
      </c>
      <c r="F1059" s="607" t="s">
        <v>1064</v>
      </c>
      <c r="G1059" s="540"/>
      <c r="H1059" s="522" t="s">
        <v>1065</v>
      </c>
      <c r="I1059" s="607"/>
      <c r="J1059" s="601"/>
      <c r="K1059" s="522"/>
      <c r="L1059" s="541"/>
      <c r="M1059" s="554"/>
      <c r="N1059" s="701"/>
      <c r="O1059" s="557"/>
      <c r="P1059" s="556"/>
      <c r="Q1059" s="550"/>
      <c r="R1059" s="558" t="n">
        <f aca="false">SUM(S1059,T1059,U1059,V1059)</f>
        <v>0</v>
      </c>
      <c r="S1059" s="558"/>
      <c r="T1059" s="558"/>
      <c r="U1059" s="558"/>
      <c r="V1059" s="558"/>
    </row>
    <row r="1060" customFormat="false" ht="15.75" hidden="true" customHeight="false" outlineLevel="1" collapsed="false">
      <c r="A1060" s="781"/>
      <c r="B1060" s="752"/>
      <c r="C1060" s="584"/>
      <c r="D1060" s="540"/>
      <c r="E1060" s="541" t="s">
        <v>1149</v>
      </c>
      <c r="F1060" s="607" t="s">
        <v>1064</v>
      </c>
      <c r="G1060" s="540"/>
      <c r="H1060" s="522" t="s">
        <v>1065</v>
      </c>
      <c r="I1060" s="607"/>
      <c r="J1060" s="601"/>
      <c r="K1060" s="522"/>
      <c r="L1060" s="541"/>
      <c r="M1060" s="554"/>
      <c r="N1060" s="701"/>
      <c r="O1060" s="557"/>
      <c r="P1060" s="556"/>
      <c r="Q1060" s="550"/>
      <c r="R1060" s="558" t="n">
        <f aca="false">SUM(S1060,T1060,U1060,V1060)</f>
        <v>0</v>
      </c>
      <c r="S1060" s="558"/>
      <c r="T1060" s="558"/>
      <c r="U1060" s="558"/>
      <c r="V1060" s="558"/>
    </row>
    <row r="1061" customFormat="false" ht="15.75" hidden="true" customHeight="false" outlineLevel="1" collapsed="false">
      <c r="A1061" s="781"/>
      <c r="B1061" s="752"/>
      <c r="C1061" s="584"/>
      <c r="D1061" s="540"/>
      <c r="E1061" s="541" t="s">
        <v>1149</v>
      </c>
      <c r="F1061" s="607" t="s">
        <v>1064</v>
      </c>
      <c r="G1061" s="540"/>
      <c r="H1061" s="522" t="s">
        <v>1065</v>
      </c>
      <c r="I1061" s="607"/>
      <c r="J1061" s="601"/>
      <c r="K1061" s="522"/>
      <c r="L1061" s="541"/>
      <c r="M1061" s="554"/>
      <c r="N1061" s="701"/>
      <c r="O1061" s="557"/>
      <c r="P1061" s="556"/>
      <c r="Q1061" s="550"/>
      <c r="R1061" s="558" t="n">
        <f aca="false">SUM(S1061,T1061,U1061,V1061)</f>
        <v>0</v>
      </c>
      <c r="S1061" s="558"/>
      <c r="T1061" s="558"/>
      <c r="U1061" s="558"/>
      <c r="V1061" s="558"/>
    </row>
    <row r="1062" customFormat="false" ht="15.75" hidden="true" customHeight="false" outlineLevel="1" collapsed="false">
      <c r="A1062" s="781"/>
      <c r="B1062" s="752"/>
      <c r="C1062" s="584"/>
      <c r="D1062" s="540"/>
      <c r="E1062" s="541" t="s">
        <v>1149</v>
      </c>
      <c r="F1062" s="607" t="s">
        <v>1064</v>
      </c>
      <c r="G1062" s="540"/>
      <c r="H1062" s="522" t="s">
        <v>1065</v>
      </c>
      <c r="I1062" s="607"/>
      <c r="J1062" s="601"/>
      <c r="K1062" s="522"/>
      <c r="L1062" s="541"/>
      <c r="M1062" s="554"/>
      <c r="N1062" s="701"/>
      <c r="O1062" s="557"/>
      <c r="P1062" s="556"/>
      <c r="Q1062" s="550"/>
      <c r="R1062" s="558" t="n">
        <f aca="false">SUM(S1062,T1062,U1062,V1062)</f>
        <v>0</v>
      </c>
      <c r="S1062" s="558"/>
      <c r="T1062" s="558"/>
      <c r="U1062" s="558"/>
      <c r="V1062" s="558"/>
    </row>
    <row r="1063" customFormat="false" ht="15.75" hidden="true" customHeight="false" outlineLevel="1" collapsed="false">
      <c r="A1063" s="781"/>
      <c r="B1063" s="752"/>
      <c r="C1063" s="584"/>
      <c r="D1063" s="540"/>
      <c r="E1063" s="541" t="s">
        <v>1149</v>
      </c>
      <c r="F1063" s="607" t="s">
        <v>1064</v>
      </c>
      <c r="G1063" s="540"/>
      <c r="H1063" s="522" t="s">
        <v>1065</v>
      </c>
      <c r="I1063" s="607"/>
      <c r="J1063" s="601"/>
      <c r="K1063" s="522"/>
      <c r="L1063" s="541"/>
      <c r="M1063" s="554"/>
      <c r="N1063" s="701"/>
      <c r="O1063" s="557"/>
      <c r="P1063" s="556"/>
      <c r="Q1063" s="550"/>
      <c r="R1063" s="558" t="n">
        <f aca="false">SUM(S1063,T1063,U1063,V1063)</f>
        <v>0</v>
      </c>
      <c r="S1063" s="558"/>
      <c r="T1063" s="558"/>
      <c r="U1063" s="558"/>
      <c r="V1063" s="558"/>
    </row>
    <row r="1064" customFormat="false" ht="15.75" hidden="true" customHeight="false" outlineLevel="1" collapsed="false">
      <c r="A1064" s="781"/>
      <c r="B1064" s="752"/>
      <c r="C1064" s="584"/>
      <c r="D1064" s="540"/>
      <c r="E1064" s="541" t="s">
        <v>1149</v>
      </c>
      <c r="F1064" s="607" t="s">
        <v>1064</v>
      </c>
      <c r="G1064" s="540"/>
      <c r="H1064" s="522" t="s">
        <v>1065</v>
      </c>
      <c r="I1064" s="607"/>
      <c r="J1064" s="601"/>
      <c r="K1064" s="522"/>
      <c r="L1064" s="541"/>
      <c r="M1064" s="554"/>
      <c r="N1064" s="701"/>
      <c r="O1064" s="557"/>
      <c r="P1064" s="556"/>
      <c r="Q1064" s="550"/>
      <c r="R1064" s="558" t="n">
        <f aca="false">SUM(S1064,T1064,U1064,V1064)</f>
        <v>0</v>
      </c>
      <c r="S1064" s="558"/>
      <c r="T1064" s="558"/>
      <c r="U1064" s="558"/>
      <c r="V1064" s="558"/>
    </row>
    <row r="1065" customFormat="false" ht="15.75" hidden="true" customHeight="false" outlineLevel="1" collapsed="false">
      <c r="A1065" s="781"/>
      <c r="B1065" s="752"/>
      <c r="C1065" s="584"/>
      <c r="D1065" s="540"/>
      <c r="E1065" s="541" t="s">
        <v>1149</v>
      </c>
      <c r="F1065" s="607" t="s">
        <v>1064</v>
      </c>
      <c r="G1065" s="540"/>
      <c r="H1065" s="522" t="s">
        <v>1065</v>
      </c>
      <c r="I1065" s="607"/>
      <c r="J1065" s="601"/>
      <c r="K1065" s="522"/>
      <c r="L1065" s="541"/>
      <c r="M1065" s="554"/>
      <c r="N1065" s="701"/>
      <c r="O1065" s="557"/>
      <c r="P1065" s="556"/>
      <c r="Q1065" s="550"/>
      <c r="R1065" s="558" t="n">
        <f aca="false">SUM(S1065,T1065,U1065,V1065)</f>
        <v>0</v>
      </c>
      <c r="S1065" s="558"/>
      <c r="T1065" s="558"/>
      <c r="U1065" s="558"/>
      <c r="V1065" s="558"/>
    </row>
    <row r="1066" customFormat="false" ht="15.75" hidden="true" customHeight="false" outlineLevel="1" collapsed="false">
      <c r="A1066" s="781"/>
      <c r="B1066" s="752"/>
      <c r="C1066" s="584"/>
      <c r="D1066" s="540"/>
      <c r="E1066" s="541" t="s">
        <v>1149</v>
      </c>
      <c r="F1066" s="607" t="s">
        <v>1064</v>
      </c>
      <c r="G1066" s="540"/>
      <c r="H1066" s="522" t="s">
        <v>1065</v>
      </c>
      <c r="I1066" s="607"/>
      <c r="J1066" s="601"/>
      <c r="K1066" s="522"/>
      <c r="L1066" s="541"/>
      <c r="M1066" s="554"/>
      <c r="N1066" s="701"/>
      <c r="O1066" s="557"/>
      <c r="P1066" s="556"/>
      <c r="Q1066" s="550"/>
      <c r="R1066" s="558" t="n">
        <f aca="false">SUM(S1066,T1066,U1066,V1066)</f>
        <v>0</v>
      </c>
      <c r="S1066" s="558"/>
      <c r="T1066" s="558"/>
      <c r="U1066" s="558"/>
      <c r="V1066" s="558"/>
    </row>
    <row r="1067" customFormat="false" ht="15.75" hidden="true" customHeight="false" outlineLevel="1" collapsed="false">
      <c r="A1067" s="781"/>
      <c r="B1067" s="752"/>
      <c r="C1067" s="584"/>
      <c r="D1067" s="540"/>
      <c r="E1067" s="541" t="s">
        <v>1149</v>
      </c>
      <c r="F1067" s="607" t="s">
        <v>1064</v>
      </c>
      <c r="G1067" s="540"/>
      <c r="H1067" s="522" t="s">
        <v>1065</v>
      </c>
      <c r="I1067" s="607"/>
      <c r="J1067" s="601"/>
      <c r="K1067" s="522"/>
      <c r="L1067" s="541"/>
      <c r="M1067" s="554"/>
      <c r="N1067" s="701"/>
      <c r="O1067" s="557"/>
      <c r="P1067" s="556"/>
      <c r="Q1067" s="550"/>
      <c r="R1067" s="558" t="n">
        <f aca="false">SUM(S1067,T1067,U1067,V1067)</f>
        <v>0</v>
      </c>
      <c r="S1067" s="558"/>
      <c r="T1067" s="558"/>
      <c r="U1067" s="558"/>
      <c r="V1067" s="558"/>
    </row>
    <row r="1068" customFormat="false" ht="15.75" hidden="true" customHeight="false" outlineLevel="1" collapsed="false">
      <c r="A1068" s="781"/>
      <c r="B1068" s="752"/>
      <c r="C1068" s="584"/>
      <c r="D1068" s="540"/>
      <c r="E1068" s="541" t="s">
        <v>1149</v>
      </c>
      <c r="F1068" s="607" t="s">
        <v>1064</v>
      </c>
      <c r="G1068" s="540"/>
      <c r="H1068" s="522" t="s">
        <v>1065</v>
      </c>
      <c r="I1068" s="607"/>
      <c r="J1068" s="601"/>
      <c r="K1068" s="522"/>
      <c r="L1068" s="541"/>
      <c r="M1068" s="554"/>
      <c r="N1068" s="701"/>
      <c r="O1068" s="557"/>
      <c r="P1068" s="556"/>
      <c r="Q1068" s="550"/>
      <c r="R1068" s="558" t="n">
        <f aca="false">SUM(S1068,T1068,U1068,V1068)</f>
        <v>0</v>
      </c>
      <c r="S1068" s="558"/>
      <c r="T1068" s="558"/>
      <c r="U1068" s="558"/>
      <c r="V1068" s="558"/>
    </row>
    <row r="1069" customFormat="false" ht="15.75" hidden="true" customHeight="false" outlineLevel="1" collapsed="false">
      <c r="A1069" s="781"/>
      <c r="B1069" s="752"/>
      <c r="C1069" s="584"/>
      <c r="D1069" s="540"/>
      <c r="E1069" s="541" t="s">
        <v>1149</v>
      </c>
      <c r="F1069" s="607" t="s">
        <v>1064</v>
      </c>
      <c r="G1069" s="540"/>
      <c r="H1069" s="522" t="s">
        <v>1065</v>
      </c>
      <c r="I1069" s="607"/>
      <c r="J1069" s="601"/>
      <c r="K1069" s="522"/>
      <c r="L1069" s="541"/>
      <c r="M1069" s="554"/>
      <c r="N1069" s="701"/>
      <c r="O1069" s="557"/>
      <c r="P1069" s="556"/>
      <c r="Q1069" s="550"/>
      <c r="R1069" s="558" t="n">
        <f aca="false">SUM(S1069,T1069,U1069,V1069)</f>
        <v>0</v>
      </c>
      <c r="S1069" s="558"/>
      <c r="T1069" s="558"/>
      <c r="U1069" s="558"/>
      <c r="V1069" s="558"/>
    </row>
    <row r="1070" customFormat="false" ht="15.75" hidden="true" customHeight="false" outlineLevel="1" collapsed="false">
      <c r="A1070" s="781"/>
      <c r="B1070" s="752"/>
      <c r="C1070" s="584"/>
      <c r="D1070" s="540"/>
      <c r="E1070" s="541" t="s">
        <v>1149</v>
      </c>
      <c r="F1070" s="607" t="s">
        <v>1064</v>
      </c>
      <c r="G1070" s="540"/>
      <c r="H1070" s="522" t="s">
        <v>1065</v>
      </c>
      <c r="I1070" s="607"/>
      <c r="J1070" s="601"/>
      <c r="K1070" s="522"/>
      <c r="L1070" s="541"/>
      <c r="M1070" s="554"/>
      <c r="N1070" s="701"/>
      <c r="O1070" s="557"/>
      <c r="P1070" s="556"/>
      <c r="Q1070" s="550"/>
      <c r="R1070" s="558" t="n">
        <f aca="false">SUM(S1070,T1070,U1070,V1070)</f>
        <v>0</v>
      </c>
      <c r="S1070" s="558"/>
      <c r="T1070" s="558"/>
      <c r="U1070" s="558"/>
      <c r="V1070" s="558"/>
    </row>
    <row r="1071" customFormat="false" ht="15.75" hidden="true" customHeight="false" outlineLevel="1" collapsed="false">
      <c r="A1071" s="781"/>
      <c r="B1071" s="752"/>
      <c r="C1071" s="584"/>
      <c r="D1071" s="540"/>
      <c r="E1071" s="541" t="s">
        <v>1149</v>
      </c>
      <c r="F1071" s="607" t="s">
        <v>1064</v>
      </c>
      <c r="G1071" s="540"/>
      <c r="H1071" s="522" t="s">
        <v>1065</v>
      </c>
      <c r="I1071" s="607"/>
      <c r="J1071" s="601"/>
      <c r="K1071" s="522"/>
      <c r="L1071" s="541"/>
      <c r="M1071" s="554"/>
      <c r="N1071" s="701"/>
      <c r="O1071" s="557"/>
      <c r="P1071" s="556"/>
      <c r="Q1071" s="550"/>
      <c r="R1071" s="558" t="n">
        <f aca="false">SUM(S1071,T1071,U1071,V1071)</f>
        <v>0</v>
      </c>
      <c r="S1071" s="558"/>
      <c r="T1071" s="558"/>
      <c r="U1071" s="558"/>
      <c r="V1071" s="558"/>
    </row>
    <row r="1072" customFormat="false" ht="15.75" hidden="true" customHeight="false" outlineLevel="1" collapsed="false">
      <c r="A1072" s="781"/>
      <c r="B1072" s="752"/>
      <c r="C1072" s="584"/>
      <c r="D1072" s="540"/>
      <c r="E1072" s="541" t="s">
        <v>1149</v>
      </c>
      <c r="F1072" s="607" t="s">
        <v>1064</v>
      </c>
      <c r="G1072" s="540"/>
      <c r="H1072" s="522" t="s">
        <v>1065</v>
      </c>
      <c r="I1072" s="607"/>
      <c r="J1072" s="601"/>
      <c r="K1072" s="522"/>
      <c r="L1072" s="541"/>
      <c r="M1072" s="554"/>
      <c r="N1072" s="701"/>
      <c r="O1072" s="557"/>
      <c r="P1072" s="556"/>
      <c r="Q1072" s="550"/>
      <c r="R1072" s="558" t="n">
        <f aca="false">SUM(S1072,T1072,U1072,V1072)</f>
        <v>0</v>
      </c>
      <c r="S1072" s="558"/>
      <c r="T1072" s="558"/>
      <c r="U1072" s="558"/>
      <c r="V1072" s="558"/>
    </row>
    <row r="1073" customFormat="false" ht="15.75" hidden="true" customHeight="false" outlineLevel="1" collapsed="false">
      <c r="A1073" s="781"/>
      <c r="B1073" s="752"/>
      <c r="C1073" s="584"/>
      <c r="D1073" s="540"/>
      <c r="E1073" s="541" t="s">
        <v>1149</v>
      </c>
      <c r="F1073" s="607" t="s">
        <v>1064</v>
      </c>
      <c r="G1073" s="540"/>
      <c r="H1073" s="522" t="s">
        <v>1065</v>
      </c>
      <c r="I1073" s="607"/>
      <c r="J1073" s="601"/>
      <c r="K1073" s="522"/>
      <c r="L1073" s="541"/>
      <c r="M1073" s="554"/>
      <c r="N1073" s="701"/>
      <c r="O1073" s="557"/>
      <c r="P1073" s="556"/>
      <c r="Q1073" s="550"/>
      <c r="R1073" s="558" t="n">
        <f aca="false">SUM(S1073,T1073,U1073,V1073)</f>
        <v>0</v>
      </c>
      <c r="S1073" s="558"/>
      <c r="T1073" s="558"/>
      <c r="U1073" s="558"/>
      <c r="V1073" s="558"/>
    </row>
    <row r="1074" customFormat="false" ht="15.75" hidden="true" customHeight="false" outlineLevel="1" collapsed="false">
      <c r="A1074" s="781"/>
      <c r="B1074" s="752"/>
      <c r="C1074" s="584"/>
      <c r="D1074" s="540"/>
      <c r="E1074" s="541" t="s">
        <v>1149</v>
      </c>
      <c r="F1074" s="607" t="s">
        <v>1064</v>
      </c>
      <c r="G1074" s="540"/>
      <c r="H1074" s="522" t="s">
        <v>1065</v>
      </c>
      <c r="I1074" s="607"/>
      <c r="J1074" s="601"/>
      <c r="K1074" s="522"/>
      <c r="L1074" s="541"/>
      <c r="M1074" s="554"/>
      <c r="N1074" s="701"/>
      <c r="O1074" s="557"/>
      <c r="P1074" s="556"/>
      <c r="Q1074" s="550"/>
      <c r="R1074" s="558" t="n">
        <f aca="false">SUM(S1074,T1074,U1074,V1074)</f>
        <v>0</v>
      </c>
      <c r="S1074" s="558"/>
      <c r="T1074" s="558"/>
      <c r="U1074" s="558"/>
      <c r="V1074" s="558"/>
    </row>
    <row r="1075" customFormat="false" ht="15.75" hidden="true" customHeight="false" outlineLevel="1" collapsed="false">
      <c r="A1075" s="781"/>
      <c r="B1075" s="752"/>
      <c r="C1075" s="584"/>
      <c r="D1075" s="540"/>
      <c r="E1075" s="541" t="s">
        <v>1149</v>
      </c>
      <c r="F1075" s="607" t="s">
        <v>1064</v>
      </c>
      <c r="G1075" s="540"/>
      <c r="H1075" s="522" t="s">
        <v>1065</v>
      </c>
      <c r="I1075" s="607"/>
      <c r="J1075" s="601"/>
      <c r="K1075" s="522"/>
      <c r="L1075" s="541"/>
      <c r="M1075" s="554"/>
      <c r="N1075" s="701"/>
      <c r="O1075" s="557"/>
      <c r="P1075" s="556"/>
      <c r="Q1075" s="550"/>
      <c r="R1075" s="558" t="n">
        <f aca="false">SUM(S1075,T1075,U1075,V1075)</f>
        <v>0</v>
      </c>
      <c r="S1075" s="558"/>
      <c r="T1075" s="558"/>
      <c r="U1075" s="558"/>
      <c r="V1075" s="558"/>
    </row>
    <row r="1076" customFormat="false" ht="15.75" hidden="true" customHeight="false" outlineLevel="1" collapsed="false">
      <c r="A1076" s="781"/>
      <c r="B1076" s="752"/>
      <c r="C1076" s="584"/>
      <c r="D1076" s="540"/>
      <c r="E1076" s="541" t="s">
        <v>1149</v>
      </c>
      <c r="F1076" s="607" t="s">
        <v>1064</v>
      </c>
      <c r="G1076" s="540"/>
      <c r="H1076" s="522" t="s">
        <v>1065</v>
      </c>
      <c r="I1076" s="607"/>
      <c r="J1076" s="601"/>
      <c r="K1076" s="522"/>
      <c r="L1076" s="541"/>
      <c r="M1076" s="554"/>
      <c r="N1076" s="701"/>
      <c r="O1076" s="557"/>
      <c r="P1076" s="556"/>
      <c r="Q1076" s="550"/>
      <c r="R1076" s="558" t="n">
        <f aca="false">SUM(S1076,T1076,U1076,V1076)</f>
        <v>0</v>
      </c>
      <c r="S1076" s="558"/>
      <c r="T1076" s="558"/>
      <c r="U1076" s="558"/>
      <c r="V1076" s="558"/>
    </row>
    <row r="1077" customFormat="false" ht="15.75" hidden="true" customHeight="false" outlineLevel="1" collapsed="false">
      <c r="A1077" s="781"/>
      <c r="B1077" s="752"/>
      <c r="C1077" s="584"/>
      <c r="D1077" s="540"/>
      <c r="E1077" s="541" t="s">
        <v>1149</v>
      </c>
      <c r="F1077" s="607" t="s">
        <v>1064</v>
      </c>
      <c r="G1077" s="540"/>
      <c r="H1077" s="522" t="s">
        <v>1065</v>
      </c>
      <c r="I1077" s="607"/>
      <c r="J1077" s="601"/>
      <c r="K1077" s="522"/>
      <c r="L1077" s="541"/>
      <c r="M1077" s="554"/>
      <c r="N1077" s="701"/>
      <c r="O1077" s="557"/>
      <c r="P1077" s="556"/>
      <c r="Q1077" s="550"/>
      <c r="R1077" s="558" t="n">
        <f aca="false">SUM(S1077,T1077,U1077,V1077)</f>
        <v>0</v>
      </c>
      <c r="S1077" s="558"/>
      <c r="T1077" s="558"/>
      <c r="U1077" s="558"/>
      <c r="V1077" s="558"/>
    </row>
    <row r="1078" customFormat="false" ht="15.75" hidden="true" customHeight="false" outlineLevel="1" collapsed="false">
      <c r="A1078" s="781"/>
      <c r="B1078" s="752"/>
      <c r="C1078" s="584"/>
      <c r="D1078" s="540"/>
      <c r="E1078" s="541" t="s">
        <v>1149</v>
      </c>
      <c r="F1078" s="607" t="s">
        <v>1064</v>
      </c>
      <c r="G1078" s="540"/>
      <c r="H1078" s="522" t="s">
        <v>1065</v>
      </c>
      <c r="I1078" s="607"/>
      <c r="J1078" s="601"/>
      <c r="K1078" s="522"/>
      <c r="L1078" s="541"/>
      <c r="M1078" s="554"/>
      <c r="N1078" s="701"/>
      <c r="O1078" s="557"/>
      <c r="P1078" s="556"/>
      <c r="Q1078" s="550"/>
      <c r="R1078" s="558" t="n">
        <f aca="false">SUM(S1078,T1078,U1078,V1078)</f>
        <v>0</v>
      </c>
      <c r="S1078" s="558"/>
      <c r="T1078" s="558"/>
      <c r="U1078" s="558"/>
      <c r="V1078" s="558"/>
    </row>
    <row r="1079" customFormat="false" ht="15.75" hidden="true" customHeight="false" outlineLevel="1" collapsed="false">
      <c r="A1079" s="781"/>
      <c r="B1079" s="752"/>
      <c r="C1079" s="584"/>
      <c r="D1079" s="540"/>
      <c r="E1079" s="541" t="s">
        <v>1149</v>
      </c>
      <c r="F1079" s="607" t="s">
        <v>1064</v>
      </c>
      <c r="G1079" s="540"/>
      <c r="H1079" s="522" t="s">
        <v>1065</v>
      </c>
      <c r="I1079" s="607"/>
      <c r="J1079" s="601"/>
      <c r="K1079" s="522"/>
      <c r="L1079" s="541"/>
      <c r="M1079" s="554"/>
      <c r="N1079" s="701"/>
      <c r="O1079" s="557"/>
      <c r="P1079" s="556"/>
      <c r="Q1079" s="550"/>
      <c r="R1079" s="558" t="n">
        <f aca="false">SUM(S1079,T1079,U1079,V1079)</f>
        <v>0</v>
      </c>
      <c r="S1079" s="558"/>
      <c r="T1079" s="558"/>
      <c r="U1079" s="558"/>
      <c r="V1079" s="558"/>
    </row>
    <row r="1080" customFormat="false" ht="15.75" hidden="true" customHeight="false" outlineLevel="1" collapsed="false">
      <c r="A1080" s="781"/>
      <c r="B1080" s="752"/>
      <c r="C1080" s="584"/>
      <c r="D1080" s="540"/>
      <c r="E1080" s="541" t="s">
        <v>1149</v>
      </c>
      <c r="F1080" s="607" t="s">
        <v>1064</v>
      </c>
      <c r="G1080" s="540"/>
      <c r="H1080" s="522" t="s">
        <v>1065</v>
      </c>
      <c r="I1080" s="607"/>
      <c r="J1080" s="601"/>
      <c r="K1080" s="522"/>
      <c r="L1080" s="541"/>
      <c r="M1080" s="554"/>
      <c r="N1080" s="701"/>
      <c r="O1080" s="557"/>
      <c r="P1080" s="556"/>
      <c r="Q1080" s="550"/>
      <c r="R1080" s="558" t="n">
        <f aca="false">SUM(S1080,T1080,U1080,V1080)</f>
        <v>0</v>
      </c>
      <c r="S1080" s="558"/>
      <c r="T1080" s="558"/>
      <c r="U1080" s="558"/>
      <c r="V1080" s="558"/>
    </row>
    <row r="1081" customFormat="false" ht="15.75" hidden="true" customHeight="false" outlineLevel="1" collapsed="false">
      <c r="A1081" s="781"/>
      <c r="B1081" s="752"/>
      <c r="C1081" s="584"/>
      <c r="D1081" s="540"/>
      <c r="E1081" s="541" t="s">
        <v>1149</v>
      </c>
      <c r="F1081" s="607" t="s">
        <v>1064</v>
      </c>
      <c r="G1081" s="540"/>
      <c r="H1081" s="522" t="s">
        <v>1065</v>
      </c>
      <c r="I1081" s="607"/>
      <c r="J1081" s="601"/>
      <c r="K1081" s="522"/>
      <c r="L1081" s="541"/>
      <c r="M1081" s="554"/>
      <c r="N1081" s="701"/>
      <c r="O1081" s="557"/>
      <c r="P1081" s="556"/>
      <c r="Q1081" s="550"/>
      <c r="R1081" s="558" t="n">
        <f aca="false">SUM(S1081,T1081,U1081,V1081)</f>
        <v>0</v>
      </c>
      <c r="S1081" s="558"/>
      <c r="T1081" s="558"/>
      <c r="U1081" s="558"/>
      <c r="V1081" s="558"/>
    </row>
    <row r="1082" customFormat="false" ht="15.75" hidden="true" customHeight="false" outlineLevel="1" collapsed="false">
      <c r="A1082" s="781"/>
      <c r="B1082" s="752"/>
      <c r="C1082" s="584"/>
      <c r="D1082" s="540"/>
      <c r="E1082" s="541" t="s">
        <v>1149</v>
      </c>
      <c r="F1082" s="607" t="s">
        <v>1064</v>
      </c>
      <c r="G1082" s="540"/>
      <c r="H1082" s="522" t="s">
        <v>1065</v>
      </c>
      <c r="I1082" s="607"/>
      <c r="J1082" s="601"/>
      <c r="K1082" s="522"/>
      <c r="L1082" s="541"/>
      <c r="M1082" s="554"/>
      <c r="N1082" s="701"/>
      <c r="O1082" s="557"/>
      <c r="P1082" s="556"/>
      <c r="Q1082" s="550"/>
      <c r="R1082" s="558" t="n">
        <f aca="false">SUM(S1082,T1082,U1082,V1082)</f>
        <v>0</v>
      </c>
      <c r="S1082" s="558"/>
      <c r="T1082" s="558"/>
      <c r="U1082" s="558"/>
      <c r="V1082" s="558"/>
    </row>
    <row r="1083" customFormat="false" ht="15.75" hidden="true" customHeight="false" outlineLevel="1" collapsed="false">
      <c r="A1083" s="781"/>
      <c r="B1083" s="752"/>
      <c r="C1083" s="541"/>
      <c r="D1083" s="540"/>
      <c r="E1083" s="541" t="s">
        <v>1149</v>
      </c>
      <c r="F1083" s="607" t="s">
        <v>1064</v>
      </c>
      <c r="G1083" s="540"/>
      <c r="H1083" s="522" t="s">
        <v>1065</v>
      </c>
      <c r="I1083" s="607"/>
      <c r="J1083" s="601"/>
      <c r="K1083" s="522"/>
      <c r="L1083" s="541"/>
      <c r="M1083" s="554"/>
      <c r="N1083" s="701"/>
      <c r="O1083" s="557"/>
      <c r="P1083" s="556"/>
      <c r="Q1083" s="550"/>
      <c r="R1083" s="558" t="n">
        <f aca="false">SUM(S1083,T1083,U1083,V1083)</f>
        <v>0</v>
      </c>
      <c r="S1083" s="558"/>
      <c r="T1083" s="558"/>
      <c r="U1083" s="558"/>
      <c r="V1083" s="558"/>
    </row>
    <row r="1084" customFormat="false" ht="15.75" hidden="false" customHeight="false" outlineLevel="0" collapsed="false">
      <c r="A1084" s="570" t="s">
        <v>1385</v>
      </c>
      <c r="B1084" s="560"/>
      <c r="C1084" s="560"/>
      <c r="D1084" s="560"/>
      <c r="E1084" s="560"/>
      <c r="F1084" s="603"/>
      <c r="G1084" s="601"/>
      <c r="H1084" s="560"/>
      <c r="I1084" s="602"/>
      <c r="J1084" s="603"/>
      <c r="K1084" s="560"/>
      <c r="L1084" s="560"/>
      <c r="M1084" s="561"/>
      <c r="N1084" s="707"/>
      <c r="O1084" s="822" t="n">
        <v>244</v>
      </c>
      <c r="P1084" s="823" t="n">
        <v>344</v>
      </c>
      <c r="Q1084" s="824"/>
      <c r="R1084" s="551" t="n">
        <f aca="false">SUM(R1085:R1168)</f>
        <v>35000</v>
      </c>
      <c r="S1084" s="551" t="n">
        <f aca="false">SUM(S1085:S1168)</f>
        <v>0</v>
      </c>
      <c r="T1084" s="551" t="n">
        <f aca="false">SUM(T1085:T1168)</f>
        <v>0</v>
      </c>
      <c r="U1084" s="551" t="n">
        <f aca="false">SUM(U1085:U1168)</f>
        <v>0</v>
      </c>
      <c r="V1084" s="551" t="n">
        <f aca="false">SUM(V1085:V1168)</f>
        <v>35000</v>
      </c>
    </row>
    <row r="1085" s="196" customFormat="true" ht="18.75" hidden="true" customHeight="false" outlineLevel="1" collapsed="false">
      <c r="A1085" s="781"/>
      <c r="B1085" s="752"/>
      <c r="C1085" s="541"/>
      <c r="D1085" s="540"/>
      <c r="E1085" s="541" t="s">
        <v>1149</v>
      </c>
      <c r="F1085" s="607" t="s">
        <v>1064</v>
      </c>
      <c r="G1085" s="540"/>
      <c r="H1085" s="522" t="s">
        <v>1065</v>
      </c>
      <c r="I1085" s="607"/>
      <c r="J1085" s="601"/>
      <c r="K1085" s="522"/>
      <c r="L1085" s="831"/>
      <c r="M1085" s="832"/>
      <c r="N1085" s="833"/>
      <c r="O1085" s="834"/>
      <c r="P1085" s="835"/>
      <c r="Q1085" s="836"/>
      <c r="R1085" s="558" t="n">
        <f aca="false">SUM(S1085,T1085,U1085,V1085)</f>
        <v>35000</v>
      </c>
      <c r="S1085" s="558"/>
      <c r="T1085" s="558"/>
      <c r="U1085" s="558"/>
      <c r="V1085" s="558" t="n">
        <v>35000</v>
      </c>
      <c r="AC1085" s="303"/>
      <c r="AD1085" s="474"/>
    </row>
    <row r="1086" customFormat="false" ht="15.75" hidden="true" customHeight="false" outlineLevel="1" collapsed="false">
      <c r="A1086" s="781"/>
      <c r="B1086" s="752"/>
      <c r="C1086" s="541"/>
      <c r="D1086" s="540"/>
      <c r="E1086" s="541" t="s">
        <v>1149</v>
      </c>
      <c r="F1086" s="607" t="s">
        <v>1064</v>
      </c>
      <c r="G1086" s="540"/>
      <c r="H1086" s="522" t="s">
        <v>1065</v>
      </c>
      <c r="I1086" s="607"/>
      <c r="J1086" s="601"/>
      <c r="K1086" s="522"/>
      <c r="L1086" s="541"/>
      <c r="M1086" s="554"/>
      <c r="N1086" s="701"/>
      <c r="O1086" s="557"/>
      <c r="P1086" s="556"/>
      <c r="Q1086" s="550"/>
      <c r="R1086" s="558" t="n">
        <f aca="false">SUM(S1086,T1086,U1086,V1086)</f>
        <v>0</v>
      </c>
      <c r="S1086" s="558"/>
      <c r="T1086" s="558"/>
      <c r="U1086" s="558"/>
      <c r="V1086" s="558"/>
    </row>
    <row r="1087" customFormat="false" ht="15.75" hidden="true" customHeight="false" outlineLevel="1" collapsed="false">
      <c r="A1087" s="781"/>
      <c r="B1087" s="752"/>
      <c r="C1087" s="541"/>
      <c r="D1087" s="540"/>
      <c r="E1087" s="541" t="s">
        <v>1149</v>
      </c>
      <c r="F1087" s="607" t="s">
        <v>1064</v>
      </c>
      <c r="G1087" s="540"/>
      <c r="H1087" s="522" t="s">
        <v>1065</v>
      </c>
      <c r="I1087" s="837"/>
      <c r="J1087" s="766"/>
      <c r="K1087" s="838"/>
      <c r="L1087" s="541"/>
      <c r="M1087" s="554"/>
      <c r="N1087" s="701"/>
      <c r="O1087" s="557"/>
      <c r="P1087" s="556"/>
      <c r="Q1087" s="550"/>
      <c r="R1087" s="558" t="n">
        <f aca="false">SUM(S1087,T1087,U1087,V1087)</f>
        <v>0</v>
      </c>
      <c r="S1087" s="558"/>
      <c r="T1087" s="558"/>
      <c r="U1087" s="558"/>
      <c r="V1087" s="558"/>
    </row>
    <row r="1088" customFormat="false" ht="15.75" hidden="true" customHeight="false" outlineLevel="1" collapsed="false">
      <c r="A1088" s="781"/>
      <c r="B1088" s="752"/>
      <c r="C1088" s="541"/>
      <c r="D1088" s="540"/>
      <c r="E1088" s="541" t="s">
        <v>1149</v>
      </c>
      <c r="F1088" s="607" t="s">
        <v>1064</v>
      </c>
      <c r="G1088" s="540"/>
      <c r="H1088" s="522" t="s">
        <v>1065</v>
      </c>
      <c r="I1088" s="607"/>
      <c r="J1088" s="601"/>
      <c r="K1088" s="522"/>
      <c r="L1088" s="541"/>
      <c r="M1088" s="554"/>
      <c r="N1088" s="701"/>
      <c r="O1088" s="557"/>
      <c r="P1088" s="556"/>
      <c r="Q1088" s="550"/>
      <c r="R1088" s="558" t="n">
        <f aca="false">SUM(S1088,T1088,U1088,V1088)</f>
        <v>0</v>
      </c>
      <c r="S1088" s="558"/>
      <c r="T1088" s="558"/>
      <c r="U1088" s="558"/>
      <c r="V1088" s="558"/>
    </row>
    <row r="1089" customFormat="false" ht="15.75" hidden="true" customHeight="false" outlineLevel="1" collapsed="false">
      <c r="A1089" s="781"/>
      <c r="B1089" s="752"/>
      <c r="C1089" s="541"/>
      <c r="D1089" s="540"/>
      <c r="E1089" s="541" t="s">
        <v>1386</v>
      </c>
      <c r="F1089" s="607" t="s">
        <v>1064</v>
      </c>
      <c r="G1089" s="540"/>
      <c r="H1089" s="522" t="s">
        <v>1065</v>
      </c>
      <c r="I1089" s="607"/>
      <c r="J1089" s="601"/>
      <c r="K1089" s="522"/>
      <c r="L1089" s="541"/>
      <c r="M1089" s="554"/>
      <c r="N1089" s="701"/>
      <c r="O1089" s="557"/>
      <c r="P1089" s="556"/>
      <c r="Q1089" s="550"/>
      <c r="R1089" s="558" t="n">
        <f aca="false">SUM(S1089,T1089,U1089,V1089)</f>
        <v>0</v>
      </c>
      <c r="S1089" s="558"/>
      <c r="T1089" s="558"/>
      <c r="U1089" s="558"/>
      <c r="V1089" s="558"/>
    </row>
    <row r="1090" customFormat="false" ht="15.75" hidden="true" customHeight="false" outlineLevel="1" collapsed="false">
      <c r="A1090" s="781"/>
      <c r="B1090" s="752"/>
      <c r="C1090" s="541"/>
      <c r="D1090" s="540"/>
      <c r="E1090" s="541" t="s">
        <v>1149</v>
      </c>
      <c r="F1090" s="607" t="s">
        <v>1064</v>
      </c>
      <c r="G1090" s="540"/>
      <c r="H1090" s="522" t="s">
        <v>1065</v>
      </c>
      <c r="I1090" s="607"/>
      <c r="J1090" s="601"/>
      <c r="K1090" s="522"/>
      <c r="L1090" s="541"/>
      <c r="M1090" s="554"/>
      <c r="N1090" s="701"/>
      <c r="O1090" s="557"/>
      <c r="P1090" s="556"/>
      <c r="Q1090" s="550"/>
      <c r="R1090" s="558" t="n">
        <f aca="false">SUM(S1090,T1090,U1090,V1090)</f>
        <v>0</v>
      </c>
      <c r="S1090" s="558"/>
      <c r="T1090" s="558"/>
      <c r="U1090" s="558"/>
      <c r="V1090" s="558"/>
    </row>
    <row r="1091" customFormat="false" ht="15.75" hidden="true" customHeight="false" outlineLevel="1" collapsed="false">
      <c r="A1091" s="781"/>
      <c r="B1091" s="752"/>
      <c r="C1091" s="541"/>
      <c r="D1091" s="540"/>
      <c r="E1091" s="541" t="s">
        <v>1149</v>
      </c>
      <c r="F1091" s="607" t="s">
        <v>1064</v>
      </c>
      <c r="G1091" s="540"/>
      <c r="H1091" s="522" t="s">
        <v>1065</v>
      </c>
      <c r="I1091" s="607"/>
      <c r="J1091" s="601"/>
      <c r="K1091" s="522"/>
      <c r="L1091" s="541"/>
      <c r="M1091" s="554"/>
      <c r="N1091" s="701"/>
      <c r="O1091" s="557"/>
      <c r="P1091" s="556"/>
      <c r="Q1091" s="550"/>
      <c r="R1091" s="558" t="n">
        <f aca="false">SUM(S1091,T1091,U1091,V1091)</f>
        <v>0</v>
      </c>
      <c r="S1091" s="558"/>
      <c r="T1091" s="558"/>
      <c r="U1091" s="558"/>
      <c r="V1091" s="558"/>
    </row>
    <row r="1092" customFormat="false" ht="15.75" hidden="true" customHeight="false" outlineLevel="1" collapsed="false">
      <c r="A1092" s="781"/>
      <c r="B1092" s="752"/>
      <c r="C1092" s="541"/>
      <c r="D1092" s="540"/>
      <c r="E1092" s="541" t="s">
        <v>1149</v>
      </c>
      <c r="F1092" s="607" t="s">
        <v>1064</v>
      </c>
      <c r="G1092" s="540"/>
      <c r="H1092" s="522" t="s">
        <v>1065</v>
      </c>
      <c r="I1092" s="607"/>
      <c r="J1092" s="601"/>
      <c r="K1092" s="522"/>
      <c r="L1092" s="541"/>
      <c r="M1092" s="554"/>
      <c r="N1092" s="701"/>
      <c r="O1092" s="557"/>
      <c r="P1092" s="556"/>
      <c r="Q1092" s="550"/>
      <c r="R1092" s="558" t="n">
        <f aca="false">SUM(S1092,T1092,U1092,V1092)</f>
        <v>0</v>
      </c>
      <c r="S1092" s="558"/>
      <c r="T1092" s="558"/>
      <c r="U1092" s="558"/>
      <c r="V1092" s="558"/>
    </row>
    <row r="1093" customFormat="false" ht="15.75" hidden="true" customHeight="false" outlineLevel="1" collapsed="false">
      <c r="A1093" s="781"/>
      <c r="B1093" s="752"/>
      <c r="C1093" s="541"/>
      <c r="D1093" s="540"/>
      <c r="E1093" s="541" t="s">
        <v>1149</v>
      </c>
      <c r="F1093" s="607" t="s">
        <v>1064</v>
      </c>
      <c r="G1093" s="540"/>
      <c r="H1093" s="522" t="s">
        <v>1065</v>
      </c>
      <c r="I1093" s="607"/>
      <c r="J1093" s="601"/>
      <c r="K1093" s="522"/>
      <c r="L1093" s="541"/>
      <c r="M1093" s="554"/>
      <c r="N1093" s="701"/>
      <c r="O1093" s="557"/>
      <c r="P1093" s="556"/>
      <c r="Q1093" s="550"/>
      <c r="R1093" s="558" t="n">
        <f aca="false">SUM(S1093,T1093,U1093,V1093)</f>
        <v>0</v>
      </c>
      <c r="S1093" s="558"/>
      <c r="T1093" s="558"/>
      <c r="U1093" s="558"/>
      <c r="V1093" s="558"/>
    </row>
    <row r="1094" customFormat="false" ht="15.75" hidden="true" customHeight="false" outlineLevel="1" collapsed="false">
      <c r="A1094" s="781"/>
      <c r="B1094" s="752"/>
      <c r="C1094" s="541"/>
      <c r="D1094" s="540"/>
      <c r="E1094" s="541" t="s">
        <v>1149</v>
      </c>
      <c r="F1094" s="607" t="s">
        <v>1064</v>
      </c>
      <c r="G1094" s="540"/>
      <c r="H1094" s="522" t="s">
        <v>1065</v>
      </c>
      <c r="I1094" s="607"/>
      <c r="J1094" s="601"/>
      <c r="K1094" s="522"/>
      <c r="L1094" s="541"/>
      <c r="M1094" s="554"/>
      <c r="N1094" s="701"/>
      <c r="O1094" s="557"/>
      <c r="P1094" s="556"/>
      <c r="Q1094" s="550"/>
      <c r="R1094" s="558" t="n">
        <f aca="false">SUM(S1094,T1094,U1094,V1094)</f>
        <v>0</v>
      </c>
      <c r="S1094" s="558"/>
      <c r="T1094" s="558"/>
      <c r="U1094" s="558"/>
      <c r="V1094" s="558"/>
    </row>
    <row r="1095" customFormat="false" ht="15.75" hidden="true" customHeight="false" outlineLevel="1" collapsed="false">
      <c r="A1095" s="781"/>
      <c r="B1095" s="752"/>
      <c r="C1095" s="541"/>
      <c r="D1095" s="540"/>
      <c r="E1095" s="541" t="s">
        <v>1149</v>
      </c>
      <c r="F1095" s="607" t="s">
        <v>1064</v>
      </c>
      <c r="G1095" s="540"/>
      <c r="H1095" s="522" t="s">
        <v>1065</v>
      </c>
      <c r="I1095" s="607"/>
      <c r="J1095" s="601"/>
      <c r="K1095" s="522"/>
      <c r="L1095" s="541"/>
      <c r="M1095" s="554"/>
      <c r="N1095" s="701"/>
      <c r="O1095" s="557"/>
      <c r="P1095" s="556"/>
      <c r="Q1095" s="550"/>
      <c r="R1095" s="558" t="n">
        <f aca="false">SUM(S1095,T1095,U1095,V1095)</f>
        <v>0</v>
      </c>
      <c r="S1095" s="558"/>
      <c r="T1095" s="558"/>
      <c r="U1095" s="558"/>
      <c r="V1095" s="558"/>
    </row>
    <row r="1096" customFormat="false" ht="15.75" hidden="true" customHeight="false" outlineLevel="1" collapsed="false">
      <c r="A1096" s="781"/>
      <c r="B1096" s="752"/>
      <c r="C1096" s="541"/>
      <c r="D1096" s="540"/>
      <c r="E1096" s="541" t="s">
        <v>1149</v>
      </c>
      <c r="F1096" s="607" t="s">
        <v>1064</v>
      </c>
      <c r="G1096" s="540"/>
      <c r="H1096" s="522" t="s">
        <v>1065</v>
      </c>
      <c r="I1096" s="607"/>
      <c r="J1096" s="601"/>
      <c r="K1096" s="522"/>
      <c r="L1096" s="541"/>
      <c r="M1096" s="554"/>
      <c r="N1096" s="701"/>
      <c r="O1096" s="557"/>
      <c r="P1096" s="556"/>
      <c r="Q1096" s="550"/>
      <c r="R1096" s="558" t="n">
        <f aca="false">SUM(S1096,T1096,U1096,V1096)</f>
        <v>0</v>
      </c>
      <c r="S1096" s="558"/>
      <c r="T1096" s="558"/>
      <c r="U1096" s="558"/>
      <c r="V1096" s="558"/>
    </row>
    <row r="1097" customFormat="false" ht="15.75" hidden="true" customHeight="false" outlineLevel="1" collapsed="false">
      <c r="A1097" s="781"/>
      <c r="B1097" s="752"/>
      <c r="C1097" s="541"/>
      <c r="D1097" s="540"/>
      <c r="E1097" s="541" t="s">
        <v>1149</v>
      </c>
      <c r="F1097" s="607" t="s">
        <v>1064</v>
      </c>
      <c r="G1097" s="540"/>
      <c r="H1097" s="522" t="s">
        <v>1065</v>
      </c>
      <c r="I1097" s="607"/>
      <c r="J1097" s="601"/>
      <c r="K1097" s="522"/>
      <c r="L1097" s="541"/>
      <c r="M1097" s="554"/>
      <c r="N1097" s="701"/>
      <c r="O1097" s="557"/>
      <c r="P1097" s="556"/>
      <c r="Q1097" s="550"/>
      <c r="R1097" s="558" t="n">
        <f aca="false">SUM(S1097,T1097,U1097,V1097)</f>
        <v>0</v>
      </c>
      <c r="S1097" s="558"/>
      <c r="T1097" s="558"/>
      <c r="U1097" s="558"/>
      <c r="V1097" s="558"/>
    </row>
    <row r="1098" customFormat="false" ht="15.75" hidden="true" customHeight="false" outlineLevel="1" collapsed="false">
      <c r="A1098" s="781"/>
      <c r="B1098" s="752"/>
      <c r="C1098" s="541"/>
      <c r="D1098" s="540"/>
      <c r="E1098" s="541" t="s">
        <v>1149</v>
      </c>
      <c r="F1098" s="607" t="s">
        <v>1064</v>
      </c>
      <c r="G1098" s="540"/>
      <c r="H1098" s="522" t="s">
        <v>1065</v>
      </c>
      <c r="I1098" s="607"/>
      <c r="J1098" s="601"/>
      <c r="K1098" s="522"/>
      <c r="L1098" s="541"/>
      <c r="M1098" s="554"/>
      <c r="N1098" s="701"/>
      <c r="O1098" s="557"/>
      <c r="P1098" s="556"/>
      <c r="Q1098" s="550"/>
      <c r="R1098" s="558" t="n">
        <f aca="false">SUM(S1098,T1098,U1098,V1098)</f>
        <v>0</v>
      </c>
      <c r="S1098" s="558"/>
      <c r="T1098" s="558"/>
      <c r="U1098" s="558"/>
      <c r="V1098" s="558"/>
    </row>
    <row r="1099" customFormat="false" ht="15.75" hidden="true" customHeight="false" outlineLevel="1" collapsed="false">
      <c r="A1099" s="781"/>
      <c r="B1099" s="752"/>
      <c r="C1099" s="541"/>
      <c r="D1099" s="540"/>
      <c r="E1099" s="541" t="s">
        <v>1149</v>
      </c>
      <c r="F1099" s="607" t="s">
        <v>1064</v>
      </c>
      <c r="G1099" s="540"/>
      <c r="H1099" s="522" t="s">
        <v>1065</v>
      </c>
      <c r="I1099" s="607"/>
      <c r="J1099" s="601"/>
      <c r="K1099" s="522"/>
      <c r="L1099" s="541"/>
      <c r="M1099" s="554"/>
      <c r="N1099" s="701"/>
      <c r="O1099" s="557"/>
      <c r="P1099" s="556"/>
      <c r="Q1099" s="550"/>
      <c r="R1099" s="558" t="n">
        <f aca="false">SUM(S1099,T1099,U1099,V1099)</f>
        <v>0</v>
      </c>
      <c r="S1099" s="558"/>
      <c r="T1099" s="558"/>
      <c r="U1099" s="558"/>
      <c r="V1099" s="558"/>
    </row>
    <row r="1100" customFormat="false" ht="15.75" hidden="true" customHeight="false" outlineLevel="1" collapsed="false">
      <c r="A1100" s="781"/>
      <c r="B1100" s="752"/>
      <c r="C1100" s="541"/>
      <c r="D1100" s="540"/>
      <c r="E1100" s="541" t="s">
        <v>1149</v>
      </c>
      <c r="F1100" s="607" t="s">
        <v>1064</v>
      </c>
      <c r="G1100" s="540"/>
      <c r="H1100" s="522" t="s">
        <v>1065</v>
      </c>
      <c r="I1100" s="607"/>
      <c r="J1100" s="601"/>
      <c r="K1100" s="522"/>
      <c r="L1100" s="541"/>
      <c r="M1100" s="554"/>
      <c r="N1100" s="701"/>
      <c r="O1100" s="557"/>
      <c r="P1100" s="556"/>
      <c r="Q1100" s="550"/>
      <c r="R1100" s="558" t="n">
        <f aca="false">SUM(S1100,T1100,U1100,V1100)</f>
        <v>0</v>
      </c>
      <c r="S1100" s="558"/>
      <c r="T1100" s="558"/>
      <c r="U1100" s="558"/>
      <c r="V1100" s="558"/>
    </row>
    <row r="1101" customFormat="false" ht="15.75" hidden="true" customHeight="false" outlineLevel="1" collapsed="false">
      <c r="A1101" s="781"/>
      <c r="B1101" s="752"/>
      <c r="C1101" s="541"/>
      <c r="D1101" s="540"/>
      <c r="E1101" s="541" t="s">
        <v>1149</v>
      </c>
      <c r="F1101" s="607" t="s">
        <v>1064</v>
      </c>
      <c r="G1101" s="540"/>
      <c r="H1101" s="522" t="s">
        <v>1065</v>
      </c>
      <c r="I1101" s="607"/>
      <c r="J1101" s="601"/>
      <c r="K1101" s="522"/>
      <c r="L1101" s="541"/>
      <c r="M1101" s="554"/>
      <c r="N1101" s="701"/>
      <c r="O1101" s="557"/>
      <c r="P1101" s="556"/>
      <c r="Q1101" s="550"/>
      <c r="R1101" s="558" t="n">
        <f aca="false">SUM(S1101,T1101,U1101,V1101)</f>
        <v>0</v>
      </c>
      <c r="S1101" s="558"/>
      <c r="T1101" s="558"/>
      <c r="U1101" s="558"/>
      <c r="V1101" s="558"/>
    </row>
    <row r="1102" customFormat="false" ht="15.75" hidden="true" customHeight="false" outlineLevel="1" collapsed="false">
      <c r="A1102" s="781"/>
      <c r="B1102" s="752"/>
      <c r="C1102" s="541"/>
      <c r="D1102" s="540"/>
      <c r="E1102" s="541" t="s">
        <v>1149</v>
      </c>
      <c r="F1102" s="607" t="s">
        <v>1064</v>
      </c>
      <c r="G1102" s="540"/>
      <c r="H1102" s="522" t="s">
        <v>1065</v>
      </c>
      <c r="I1102" s="607"/>
      <c r="J1102" s="601"/>
      <c r="K1102" s="522"/>
      <c r="L1102" s="541"/>
      <c r="M1102" s="554"/>
      <c r="N1102" s="701"/>
      <c r="O1102" s="557"/>
      <c r="P1102" s="556"/>
      <c r="Q1102" s="550"/>
      <c r="R1102" s="558" t="n">
        <f aca="false">SUM(S1102,T1102,U1102,V1102)</f>
        <v>0</v>
      </c>
      <c r="S1102" s="558"/>
      <c r="T1102" s="558"/>
      <c r="U1102" s="558"/>
      <c r="V1102" s="558"/>
    </row>
    <row r="1103" customFormat="false" ht="15.75" hidden="true" customHeight="false" outlineLevel="1" collapsed="false">
      <c r="A1103" s="781"/>
      <c r="B1103" s="752"/>
      <c r="C1103" s="541"/>
      <c r="D1103" s="540"/>
      <c r="E1103" s="541" t="s">
        <v>1149</v>
      </c>
      <c r="F1103" s="607" t="s">
        <v>1064</v>
      </c>
      <c r="G1103" s="540"/>
      <c r="H1103" s="522" t="s">
        <v>1065</v>
      </c>
      <c r="I1103" s="607"/>
      <c r="J1103" s="601"/>
      <c r="K1103" s="522"/>
      <c r="L1103" s="541"/>
      <c r="M1103" s="554"/>
      <c r="N1103" s="701"/>
      <c r="O1103" s="557"/>
      <c r="P1103" s="556"/>
      <c r="Q1103" s="550"/>
      <c r="R1103" s="558" t="n">
        <f aca="false">SUM(S1103,T1103,U1103,V1103)</f>
        <v>0</v>
      </c>
      <c r="S1103" s="558"/>
      <c r="T1103" s="558"/>
      <c r="U1103" s="558"/>
      <c r="V1103" s="558"/>
    </row>
    <row r="1104" customFormat="false" ht="15.75" hidden="true" customHeight="false" outlineLevel="1" collapsed="false">
      <c r="A1104" s="781"/>
      <c r="B1104" s="752"/>
      <c r="C1104" s="541"/>
      <c r="D1104" s="540"/>
      <c r="E1104" s="541" t="s">
        <v>1149</v>
      </c>
      <c r="F1104" s="607" t="s">
        <v>1064</v>
      </c>
      <c r="G1104" s="540"/>
      <c r="H1104" s="522" t="s">
        <v>1065</v>
      </c>
      <c r="I1104" s="607"/>
      <c r="J1104" s="601"/>
      <c r="K1104" s="522"/>
      <c r="L1104" s="541"/>
      <c r="M1104" s="554"/>
      <c r="N1104" s="701"/>
      <c r="O1104" s="557"/>
      <c r="P1104" s="556"/>
      <c r="Q1104" s="550"/>
      <c r="R1104" s="558" t="n">
        <f aca="false">SUM(S1104,T1104,U1104,V1104)</f>
        <v>0</v>
      </c>
      <c r="S1104" s="558"/>
      <c r="T1104" s="558"/>
      <c r="U1104" s="558"/>
      <c r="V1104" s="558"/>
    </row>
    <row r="1105" customFormat="false" ht="15.75" hidden="true" customHeight="false" outlineLevel="1" collapsed="false">
      <c r="A1105" s="781"/>
      <c r="B1105" s="752"/>
      <c r="C1105" s="541"/>
      <c r="D1105" s="540"/>
      <c r="E1105" s="541" t="s">
        <v>1149</v>
      </c>
      <c r="F1105" s="607" t="s">
        <v>1064</v>
      </c>
      <c r="G1105" s="540"/>
      <c r="H1105" s="522" t="s">
        <v>1065</v>
      </c>
      <c r="I1105" s="607"/>
      <c r="J1105" s="601"/>
      <c r="K1105" s="522"/>
      <c r="L1105" s="541"/>
      <c r="M1105" s="554"/>
      <c r="N1105" s="701"/>
      <c r="O1105" s="557"/>
      <c r="P1105" s="556"/>
      <c r="Q1105" s="550"/>
      <c r="R1105" s="558" t="n">
        <f aca="false">SUM(S1105,T1105,U1105,V1105)</f>
        <v>0</v>
      </c>
      <c r="S1105" s="558"/>
      <c r="T1105" s="558"/>
      <c r="U1105" s="558"/>
      <c r="V1105" s="558"/>
    </row>
    <row r="1106" customFormat="false" ht="15.75" hidden="true" customHeight="false" outlineLevel="1" collapsed="false">
      <c r="A1106" s="781"/>
      <c r="B1106" s="752"/>
      <c r="C1106" s="541"/>
      <c r="D1106" s="540"/>
      <c r="E1106" s="541" t="s">
        <v>1386</v>
      </c>
      <c r="F1106" s="607" t="s">
        <v>1064</v>
      </c>
      <c r="G1106" s="540"/>
      <c r="H1106" s="522" t="s">
        <v>1065</v>
      </c>
      <c r="I1106" s="607"/>
      <c r="J1106" s="601"/>
      <c r="K1106" s="522"/>
      <c r="L1106" s="541"/>
      <c r="M1106" s="554"/>
      <c r="N1106" s="701"/>
      <c r="O1106" s="557"/>
      <c r="P1106" s="556"/>
      <c r="Q1106" s="550"/>
      <c r="R1106" s="558" t="n">
        <f aca="false">SUM(S1106,T1106,U1106,V1106)</f>
        <v>0</v>
      </c>
      <c r="S1106" s="558"/>
      <c r="T1106" s="558"/>
      <c r="U1106" s="558"/>
      <c r="V1106" s="558"/>
    </row>
    <row r="1107" customFormat="false" ht="15.75" hidden="true" customHeight="false" outlineLevel="1" collapsed="false">
      <c r="A1107" s="781"/>
      <c r="B1107" s="752"/>
      <c r="C1107" s="541"/>
      <c r="D1107" s="540"/>
      <c r="E1107" s="541" t="s">
        <v>1149</v>
      </c>
      <c r="F1107" s="607" t="s">
        <v>1064</v>
      </c>
      <c r="G1107" s="540"/>
      <c r="H1107" s="522" t="s">
        <v>1065</v>
      </c>
      <c r="I1107" s="607"/>
      <c r="J1107" s="601"/>
      <c r="K1107" s="522"/>
      <c r="L1107" s="541"/>
      <c r="M1107" s="554"/>
      <c r="N1107" s="701"/>
      <c r="O1107" s="557"/>
      <c r="P1107" s="556"/>
      <c r="Q1107" s="550"/>
      <c r="R1107" s="558" t="n">
        <f aca="false">SUM(S1107,T1107,U1107,V1107)</f>
        <v>0</v>
      </c>
      <c r="S1107" s="558"/>
      <c r="T1107" s="558"/>
      <c r="U1107" s="558"/>
      <c r="V1107" s="558"/>
    </row>
    <row r="1108" customFormat="false" ht="15.75" hidden="true" customHeight="false" outlineLevel="1" collapsed="false">
      <c r="A1108" s="781"/>
      <c r="B1108" s="752"/>
      <c r="C1108" s="541"/>
      <c r="D1108" s="540"/>
      <c r="E1108" s="541" t="s">
        <v>1149</v>
      </c>
      <c r="F1108" s="607" t="s">
        <v>1064</v>
      </c>
      <c r="G1108" s="540"/>
      <c r="H1108" s="522" t="s">
        <v>1065</v>
      </c>
      <c r="I1108" s="607"/>
      <c r="J1108" s="601"/>
      <c r="K1108" s="522"/>
      <c r="L1108" s="541"/>
      <c r="M1108" s="554"/>
      <c r="N1108" s="701"/>
      <c r="O1108" s="557"/>
      <c r="P1108" s="556"/>
      <c r="Q1108" s="550"/>
      <c r="R1108" s="558" t="n">
        <f aca="false">SUM(S1108,T1108,U1108,V1108)</f>
        <v>0</v>
      </c>
      <c r="S1108" s="558"/>
      <c r="T1108" s="558"/>
      <c r="U1108" s="558"/>
      <c r="V1108" s="558"/>
    </row>
    <row r="1109" customFormat="false" ht="15.75" hidden="true" customHeight="false" outlineLevel="1" collapsed="false">
      <c r="A1109" s="781"/>
      <c r="B1109" s="752"/>
      <c r="C1109" s="541"/>
      <c r="D1109" s="540"/>
      <c r="E1109" s="541" t="s">
        <v>1149</v>
      </c>
      <c r="F1109" s="607" t="s">
        <v>1064</v>
      </c>
      <c r="G1109" s="540"/>
      <c r="H1109" s="522" t="s">
        <v>1065</v>
      </c>
      <c r="I1109" s="607"/>
      <c r="J1109" s="601"/>
      <c r="K1109" s="522"/>
      <c r="L1109" s="541"/>
      <c r="M1109" s="554"/>
      <c r="N1109" s="701"/>
      <c r="O1109" s="557"/>
      <c r="P1109" s="556"/>
      <c r="Q1109" s="550"/>
      <c r="R1109" s="558" t="n">
        <f aca="false">SUM(S1109,T1109,U1109,V1109)</f>
        <v>0</v>
      </c>
      <c r="S1109" s="558"/>
      <c r="T1109" s="558"/>
      <c r="U1109" s="558"/>
      <c r="V1109" s="558"/>
    </row>
    <row r="1110" customFormat="false" ht="15.75" hidden="true" customHeight="false" outlineLevel="1" collapsed="false">
      <c r="A1110" s="781"/>
      <c r="B1110" s="752"/>
      <c r="C1110" s="584"/>
      <c r="D1110" s="839"/>
      <c r="E1110" s="731" t="s">
        <v>1380</v>
      </c>
      <c r="F1110" s="607" t="s">
        <v>1064</v>
      </c>
      <c r="G1110" s="540"/>
      <c r="H1110" s="522" t="s">
        <v>1065</v>
      </c>
      <c r="I1110" s="607"/>
      <c r="J1110" s="601"/>
      <c r="K1110" s="522"/>
      <c r="L1110" s="541"/>
      <c r="M1110" s="554"/>
      <c r="N1110" s="701"/>
      <c r="O1110" s="557"/>
      <c r="P1110" s="556"/>
      <c r="Q1110" s="550"/>
      <c r="R1110" s="558" t="n">
        <f aca="false">SUM(S1110,T1110,U1110,V1110)</f>
        <v>0</v>
      </c>
      <c r="S1110" s="558"/>
      <c r="T1110" s="558"/>
      <c r="U1110" s="558"/>
      <c r="V1110" s="558"/>
    </row>
    <row r="1111" customFormat="false" ht="15.75" hidden="true" customHeight="false" outlineLevel="1" collapsed="false">
      <c r="A1111" s="781"/>
      <c r="B1111" s="752"/>
      <c r="C1111" s="584"/>
      <c r="D1111" s="839"/>
      <c r="E1111" s="731" t="s">
        <v>1149</v>
      </c>
      <c r="F1111" s="607" t="s">
        <v>1064</v>
      </c>
      <c r="G1111" s="540"/>
      <c r="H1111" s="522" t="s">
        <v>1065</v>
      </c>
      <c r="I1111" s="607"/>
      <c r="J1111" s="601"/>
      <c r="K1111" s="522"/>
      <c r="L1111" s="541"/>
      <c r="M1111" s="554"/>
      <c r="N1111" s="701"/>
      <c r="O1111" s="557"/>
      <c r="P1111" s="556"/>
      <c r="Q1111" s="550"/>
      <c r="R1111" s="558" t="n">
        <f aca="false">SUM(S1111,T1111,U1111,V1111)</f>
        <v>0</v>
      </c>
      <c r="S1111" s="558"/>
      <c r="T1111" s="558"/>
      <c r="U1111" s="558"/>
      <c r="V1111" s="558"/>
    </row>
    <row r="1112" customFormat="false" ht="15.75" hidden="true" customHeight="false" outlineLevel="1" collapsed="false">
      <c r="A1112" s="781"/>
      <c r="B1112" s="752"/>
      <c r="C1112" s="584"/>
      <c r="D1112" s="839"/>
      <c r="E1112" s="731" t="s">
        <v>1149</v>
      </c>
      <c r="F1112" s="607" t="s">
        <v>1064</v>
      </c>
      <c r="G1112" s="540"/>
      <c r="H1112" s="522" t="s">
        <v>1065</v>
      </c>
      <c r="I1112" s="607"/>
      <c r="J1112" s="601"/>
      <c r="K1112" s="522"/>
      <c r="L1112" s="541"/>
      <c r="M1112" s="554"/>
      <c r="N1112" s="701"/>
      <c r="O1112" s="557"/>
      <c r="P1112" s="556"/>
      <c r="Q1112" s="550"/>
      <c r="R1112" s="558" t="n">
        <f aca="false">SUM(S1112,T1112,U1112,V1112)</f>
        <v>0</v>
      </c>
      <c r="S1112" s="558"/>
      <c r="T1112" s="558"/>
      <c r="U1112" s="558"/>
      <c r="V1112" s="558"/>
    </row>
    <row r="1113" customFormat="false" ht="15.75" hidden="true" customHeight="false" outlineLevel="1" collapsed="false">
      <c r="A1113" s="781"/>
      <c r="B1113" s="752"/>
      <c r="C1113" s="584"/>
      <c r="D1113" s="839"/>
      <c r="E1113" s="731" t="s">
        <v>1149</v>
      </c>
      <c r="F1113" s="607" t="s">
        <v>1064</v>
      </c>
      <c r="G1113" s="540"/>
      <c r="H1113" s="522" t="s">
        <v>1065</v>
      </c>
      <c r="I1113" s="607"/>
      <c r="J1113" s="601"/>
      <c r="K1113" s="522"/>
      <c r="L1113" s="541"/>
      <c r="M1113" s="554"/>
      <c r="N1113" s="701"/>
      <c r="O1113" s="557"/>
      <c r="P1113" s="556"/>
      <c r="Q1113" s="550"/>
      <c r="R1113" s="558" t="n">
        <f aca="false">SUM(S1113,T1113,U1113,V1113)</f>
        <v>0</v>
      </c>
      <c r="S1113" s="558"/>
      <c r="T1113" s="558"/>
      <c r="U1113" s="558"/>
      <c r="V1113" s="558"/>
    </row>
    <row r="1114" customFormat="false" ht="15.75" hidden="true" customHeight="false" outlineLevel="1" collapsed="false">
      <c r="A1114" s="747"/>
      <c r="B1114" s="752"/>
      <c r="C1114" s="583"/>
      <c r="D1114" s="839"/>
      <c r="E1114" s="731" t="s">
        <v>1365</v>
      </c>
      <c r="F1114" s="541" t="s">
        <v>1064</v>
      </c>
      <c r="G1114" s="540"/>
      <c r="H1114" s="522" t="s">
        <v>1065</v>
      </c>
      <c r="I1114" s="571"/>
      <c r="J1114" s="571"/>
      <c r="K1114" s="190"/>
      <c r="L1114" s="571"/>
      <c r="M1114" s="624"/>
      <c r="N1114" s="595"/>
      <c r="O1114" s="625"/>
      <c r="P1114" s="626"/>
      <c r="Q1114" s="627"/>
      <c r="R1114" s="558" t="n">
        <f aca="false">SUM(S1114,T1114,U1114,V1114)</f>
        <v>0</v>
      </c>
      <c r="S1114" s="698"/>
      <c r="T1114" s="698"/>
      <c r="U1114" s="698"/>
      <c r="V1114" s="698"/>
    </row>
    <row r="1115" s="196" customFormat="true" ht="15.75" hidden="true" customHeight="false" outlineLevel="1" collapsed="false">
      <c r="A1115" s="747"/>
      <c r="B1115" s="752"/>
      <c r="C1115" s="583"/>
      <c r="D1115" s="839"/>
      <c r="E1115" s="731" t="s">
        <v>1149</v>
      </c>
      <c r="F1115" s="541" t="s">
        <v>1064</v>
      </c>
      <c r="G1115" s="540"/>
      <c r="H1115" s="522" t="s">
        <v>1065</v>
      </c>
      <c r="I1115" s="571"/>
      <c r="J1115" s="571"/>
      <c r="K1115" s="190"/>
      <c r="L1115" s="571"/>
      <c r="M1115" s="624"/>
      <c r="N1115" s="595"/>
      <c r="O1115" s="625"/>
      <c r="P1115" s="626"/>
      <c r="Q1115" s="627"/>
      <c r="R1115" s="558" t="n">
        <f aca="false">SUM(S1115,T1115,U1115,V1115)</f>
        <v>0</v>
      </c>
      <c r="S1115" s="698"/>
      <c r="T1115" s="698"/>
      <c r="U1115" s="698"/>
      <c r="V1115" s="698"/>
      <c r="AC1115" s="303"/>
      <c r="AD1115" s="474"/>
    </row>
    <row r="1116" customFormat="false" ht="15.75" hidden="true" customHeight="false" outlineLevel="1" collapsed="false">
      <c r="A1116" s="781"/>
      <c r="B1116" s="752"/>
      <c r="C1116" s="584"/>
      <c r="D1116" s="839"/>
      <c r="E1116" s="731" t="s">
        <v>1149</v>
      </c>
      <c r="F1116" s="607" t="s">
        <v>1064</v>
      </c>
      <c r="G1116" s="540"/>
      <c r="H1116" s="522" t="s">
        <v>1065</v>
      </c>
      <c r="I1116" s="607"/>
      <c r="J1116" s="601"/>
      <c r="K1116" s="522"/>
      <c r="L1116" s="541"/>
      <c r="M1116" s="554"/>
      <c r="N1116" s="701"/>
      <c r="O1116" s="557"/>
      <c r="P1116" s="556"/>
      <c r="Q1116" s="550"/>
      <c r="R1116" s="558" t="n">
        <f aca="false">SUM(S1116,T1116,U1116,V1116)</f>
        <v>0</v>
      </c>
      <c r="S1116" s="558"/>
      <c r="T1116" s="558"/>
      <c r="U1116" s="558"/>
      <c r="V1116" s="558"/>
    </row>
    <row r="1117" customFormat="false" ht="15.75" hidden="true" customHeight="false" outlineLevel="1" collapsed="false">
      <c r="A1117" s="781"/>
      <c r="B1117" s="752"/>
      <c r="C1117" s="584"/>
      <c r="D1117" s="839"/>
      <c r="E1117" s="731" t="s">
        <v>1149</v>
      </c>
      <c r="F1117" s="607" t="s">
        <v>1064</v>
      </c>
      <c r="G1117" s="540"/>
      <c r="H1117" s="522" t="s">
        <v>1065</v>
      </c>
      <c r="I1117" s="607"/>
      <c r="J1117" s="601"/>
      <c r="K1117" s="522"/>
      <c r="L1117" s="541"/>
      <c r="M1117" s="554"/>
      <c r="N1117" s="701"/>
      <c r="O1117" s="557"/>
      <c r="P1117" s="556"/>
      <c r="Q1117" s="550"/>
      <c r="R1117" s="558" t="n">
        <f aca="false">SUM(S1117,T1117,U1117,V1117)</f>
        <v>0</v>
      </c>
      <c r="S1117" s="558"/>
      <c r="T1117" s="558"/>
      <c r="U1117" s="558"/>
      <c r="V1117" s="558"/>
    </row>
    <row r="1118" customFormat="false" ht="15.75" hidden="true" customHeight="false" outlineLevel="1" collapsed="false">
      <c r="A1118" s="781"/>
      <c r="B1118" s="752"/>
      <c r="C1118" s="584"/>
      <c r="D1118" s="839"/>
      <c r="E1118" s="731" t="s">
        <v>1149</v>
      </c>
      <c r="F1118" s="607" t="s">
        <v>1064</v>
      </c>
      <c r="G1118" s="540"/>
      <c r="H1118" s="522" t="s">
        <v>1065</v>
      </c>
      <c r="I1118" s="607"/>
      <c r="J1118" s="601"/>
      <c r="K1118" s="522"/>
      <c r="L1118" s="541"/>
      <c r="M1118" s="554"/>
      <c r="N1118" s="701"/>
      <c r="O1118" s="557"/>
      <c r="P1118" s="556"/>
      <c r="Q1118" s="550"/>
      <c r="R1118" s="558" t="n">
        <f aca="false">SUM(S1118,T1118,U1118,V1118)</f>
        <v>0</v>
      </c>
      <c r="S1118" s="558"/>
      <c r="T1118" s="558"/>
      <c r="U1118" s="558"/>
      <c r="V1118" s="558"/>
    </row>
    <row r="1119" customFormat="false" ht="15.75" hidden="true" customHeight="false" outlineLevel="1" collapsed="false">
      <c r="A1119" s="781"/>
      <c r="B1119" s="752"/>
      <c r="C1119" s="584"/>
      <c r="D1119" s="839"/>
      <c r="E1119" s="731" t="s">
        <v>1149</v>
      </c>
      <c r="F1119" s="607" t="s">
        <v>1064</v>
      </c>
      <c r="G1119" s="540"/>
      <c r="H1119" s="522" t="s">
        <v>1065</v>
      </c>
      <c r="I1119" s="607"/>
      <c r="J1119" s="601"/>
      <c r="K1119" s="522"/>
      <c r="L1119" s="541"/>
      <c r="M1119" s="554"/>
      <c r="N1119" s="701"/>
      <c r="O1119" s="557"/>
      <c r="P1119" s="556"/>
      <c r="Q1119" s="550"/>
      <c r="R1119" s="558" t="n">
        <f aca="false">SUM(S1119,T1119,U1119,V1119)</f>
        <v>0</v>
      </c>
      <c r="S1119" s="558"/>
      <c r="T1119" s="558"/>
      <c r="U1119" s="558"/>
      <c r="V1119" s="558"/>
    </row>
    <row r="1120" customFormat="false" ht="15.75" hidden="true" customHeight="false" outlineLevel="1" collapsed="false">
      <c r="A1120" s="781"/>
      <c r="B1120" s="752"/>
      <c r="C1120" s="584"/>
      <c r="D1120" s="839"/>
      <c r="E1120" s="731" t="s">
        <v>1149</v>
      </c>
      <c r="F1120" s="607" t="s">
        <v>1064</v>
      </c>
      <c r="G1120" s="540"/>
      <c r="H1120" s="522" t="s">
        <v>1065</v>
      </c>
      <c r="I1120" s="607"/>
      <c r="J1120" s="601"/>
      <c r="K1120" s="522"/>
      <c r="L1120" s="541"/>
      <c r="M1120" s="554"/>
      <c r="N1120" s="701"/>
      <c r="O1120" s="557"/>
      <c r="P1120" s="556"/>
      <c r="Q1120" s="550"/>
      <c r="R1120" s="558" t="n">
        <f aca="false">SUM(S1120,T1120,U1120,V1120)</f>
        <v>0</v>
      </c>
      <c r="S1120" s="558"/>
      <c r="T1120" s="558"/>
      <c r="U1120" s="558"/>
      <c r="V1120" s="558"/>
    </row>
    <row r="1121" customFormat="false" ht="15.75" hidden="true" customHeight="false" outlineLevel="1" collapsed="false">
      <c r="A1121" s="781"/>
      <c r="B1121" s="752"/>
      <c r="C1121" s="584"/>
      <c r="D1121" s="839"/>
      <c r="E1121" s="731" t="s">
        <v>1149</v>
      </c>
      <c r="F1121" s="607" t="s">
        <v>1064</v>
      </c>
      <c r="G1121" s="540"/>
      <c r="H1121" s="522" t="s">
        <v>1065</v>
      </c>
      <c r="I1121" s="607"/>
      <c r="J1121" s="601"/>
      <c r="K1121" s="522"/>
      <c r="L1121" s="541"/>
      <c r="M1121" s="554"/>
      <c r="N1121" s="701"/>
      <c r="O1121" s="557"/>
      <c r="P1121" s="556"/>
      <c r="Q1121" s="550"/>
      <c r="R1121" s="558" t="n">
        <f aca="false">SUM(S1121,T1121,U1121,V1121)</f>
        <v>0</v>
      </c>
      <c r="S1121" s="558"/>
      <c r="T1121" s="558"/>
      <c r="U1121" s="558"/>
      <c r="V1121" s="558"/>
    </row>
    <row r="1122" customFormat="false" ht="15.75" hidden="true" customHeight="false" outlineLevel="1" collapsed="false">
      <c r="A1122" s="781"/>
      <c r="B1122" s="752"/>
      <c r="C1122" s="584"/>
      <c r="D1122" s="839"/>
      <c r="E1122" s="731" t="s">
        <v>1149</v>
      </c>
      <c r="F1122" s="607" t="s">
        <v>1064</v>
      </c>
      <c r="G1122" s="540"/>
      <c r="H1122" s="522" t="s">
        <v>1065</v>
      </c>
      <c r="I1122" s="607"/>
      <c r="J1122" s="601"/>
      <c r="K1122" s="522"/>
      <c r="L1122" s="541"/>
      <c r="M1122" s="554"/>
      <c r="N1122" s="701"/>
      <c r="O1122" s="557"/>
      <c r="P1122" s="556"/>
      <c r="Q1122" s="550"/>
      <c r="R1122" s="558" t="n">
        <f aca="false">SUM(S1122,T1122,U1122,V1122)</f>
        <v>0</v>
      </c>
      <c r="S1122" s="558"/>
      <c r="T1122" s="558"/>
      <c r="U1122" s="558"/>
      <c r="V1122" s="558"/>
    </row>
    <row r="1123" customFormat="false" ht="15.75" hidden="true" customHeight="false" outlineLevel="1" collapsed="false">
      <c r="A1123" s="781"/>
      <c r="B1123" s="752"/>
      <c r="C1123" s="541"/>
      <c r="D1123" s="540"/>
      <c r="E1123" s="731" t="s">
        <v>1149</v>
      </c>
      <c r="F1123" s="607" t="s">
        <v>1064</v>
      </c>
      <c r="G1123" s="540"/>
      <c r="H1123" s="522" t="s">
        <v>1065</v>
      </c>
      <c r="I1123" s="607"/>
      <c r="J1123" s="601"/>
      <c r="K1123" s="522"/>
      <c r="L1123" s="541"/>
      <c r="M1123" s="554"/>
      <c r="N1123" s="701"/>
      <c r="O1123" s="557"/>
      <c r="P1123" s="556"/>
      <c r="Q1123" s="550"/>
      <c r="R1123" s="558" t="n">
        <f aca="false">SUM(S1123,T1123,U1123,V1123)</f>
        <v>0</v>
      </c>
      <c r="S1123" s="558"/>
      <c r="T1123" s="558"/>
      <c r="U1123" s="558"/>
      <c r="V1123" s="558"/>
    </row>
    <row r="1124" customFormat="false" ht="15.75" hidden="true" customHeight="false" outlineLevel="1" collapsed="false">
      <c r="A1124" s="781"/>
      <c r="B1124" s="752"/>
      <c r="C1124" s="541"/>
      <c r="D1124" s="540"/>
      <c r="E1124" s="731" t="s">
        <v>1149</v>
      </c>
      <c r="F1124" s="607" t="s">
        <v>1064</v>
      </c>
      <c r="G1124" s="540"/>
      <c r="H1124" s="522" t="s">
        <v>1065</v>
      </c>
      <c r="I1124" s="607"/>
      <c r="J1124" s="601"/>
      <c r="K1124" s="522"/>
      <c r="L1124" s="541"/>
      <c r="M1124" s="554"/>
      <c r="N1124" s="701"/>
      <c r="O1124" s="557"/>
      <c r="P1124" s="556"/>
      <c r="Q1124" s="550"/>
      <c r="R1124" s="558" t="n">
        <f aca="false">SUM(S1124,T1124,U1124,V1124)</f>
        <v>0</v>
      </c>
      <c r="S1124" s="558"/>
      <c r="T1124" s="558"/>
      <c r="U1124" s="558"/>
      <c r="V1124" s="558"/>
    </row>
    <row r="1125" customFormat="false" ht="15.75" hidden="true" customHeight="false" outlineLevel="1" collapsed="false">
      <c r="A1125" s="781"/>
      <c r="B1125" s="752"/>
      <c r="C1125" s="541"/>
      <c r="D1125" s="540"/>
      <c r="E1125" s="731" t="s">
        <v>1149</v>
      </c>
      <c r="F1125" s="607" t="s">
        <v>1064</v>
      </c>
      <c r="G1125" s="540"/>
      <c r="H1125" s="522" t="s">
        <v>1065</v>
      </c>
      <c r="I1125" s="607"/>
      <c r="J1125" s="601"/>
      <c r="K1125" s="522"/>
      <c r="L1125" s="541"/>
      <c r="M1125" s="554"/>
      <c r="N1125" s="701"/>
      <c r="O1125" s="557"/>
      <c r="P1125" s="556"/>
      <c r="Q1125" s="550"/>
      <c r="R1125" s="558" t="n">
        <f aca="false">SUM(S1125,T1125,U1125,V1125)</f>
        <v>0</v>
      </c>
      <c r="S1125" s="558"/>
      <c r="T1125" s="558"/>
      <c r="U1125" s="558"/>
      <c r="V1125" s="558"/>
    </row>
    <row r="1126" customFormat="false" ht="15.75" hidden="true" customHeight="false" outlineLevel="1" collapsed="false">
      <c r="A1126" s="781"/>
      <c r="B1126" s="752"/>
      <c r="C1126" s="541"/>
      <c r="D1126" s="540"/>
      <c r="E1126" s="731" t="s">
        <v>1149</v>
      </c>
      <c r="F1126" s="607" t="s">
        <v>1064</v>
      </c>
      <c r="G1126" s="540"/>
      <c r="H1126" s="522" t="s">
        <v>1065</v>
      </c>
      <c r="I1126" s="607"/>
      <c r="J1126" s="601"/>
      <c r="K1126" s="522"/>
      <c r="L1126" s="541"/>
      <c r="M1126" s="554"/>
      <c r="N1126" s="701"/>
      <c r="O1126" s="557"/>
      <c r="P1126" s="556"/>
      <c r="Q1126" s="550"/>
      <c r="R1126" s="558" t="n">
        <f aca="false">SUM(S1126,T1126,U1126,V1126)</f>
        <v>0</v>
      </c>
      <c r="S1126" s="558"/>
      <c r="T1126" s="558"/>
      <c r="U1126" s="558"/>
      <c r="V1126" s="558"/>
    </row>
    <row r="1127" customFormat="false" ht="15.75" hidden="true" customHeight="false" outlineLevel="1" collapsed="false">
      <c r="A1127" s="781"/>
      <c r="B1127" s="752"/>
      <c r="C1127" s="541"/>
      <c r="D1127" s="540"/>
      <c r="E1127" s="731" t="s">
        <v>1149</v>
      </c>
      <c r="F1127" s="607" t="s">
        <v>1064</v>
      </c>
      <c r="G1127" s="540"/>
      <c r="H1127" s="522" t="s">
        <v>1065</v>
      </c>
      <c r="I1127" s="607"/>
      <c r="J1127" s="601"/>
      <c r="K1127" s="522"/>
      <c r="L1127" s="541"/>
      <c r="M1127" s="554"/>
      <c r="N1127" s="701"/>
      <c r="O1127" s="557"/>
      <c r="P1127" s="556"/>
      <c r="Q1127" s="550"/>
      <c r="R1127" s="558" t="n">
        <f aca="false">SUM(S1127,T1127,U1127,V1127)</f>
        <v>0</v>
      </c>
      <c r="S1127" s="558"/>
      <c r="T1127" s="558"/>
      <c r="U1127" s="558"/>
      <c r="V1127" s="558"/>
    </row>
    <row r="1128" customFormat="false" ht="15.75" hidden="true" customHeight="false" outlineLevel="1" collapsed="false">
      <c r="A1128" s="781"/>
      <c r="B1128" s="752"/>
      <c r="C1128" s="541"/>
      <c r="D1128" s="540"/>
      <c r="E1128" s="541" t="s">
        <v>1149</v>
      </c>
      <c r="F1128" s="607" t="s">
        <v>1064</v>
      </c>
      <c r="G1128" s="540"/>
      <c r="H1128" s="522" t="s">
        <v>1065</v>
      </c>
      <c r="I1128" s="607"/>
      <c r="J1128" s="601"/>
      <c r="K1128" s="522"/>
      <c r="L1128" s="541"/>
      <c r="M1128" s="554"/>
      <c r="N1128" s="701"/>
      <c r="O1128" s="557"/>
      <c r="P1128" s="556"/>
      <c r="Q1128" s="550"/>
      <c r="R1128" s="558" t="n">
        <f aca="false">SUM(S1128,T1128,U1128,V1128)</f>
        <v>0</v>
      </c>
      <c r="S1128" s="558"/>
      <c r="T1128" s="558"/>
      <c r="U1128" s="558"/>
      <c r="V1128" s="558"/>
    </row>
    <row r="1129" customFormat="false" ht="15.75" hidden="true" customHeight="false" outlineLevel="1" collapsed="false">
      <c r="A1129" s="781"/>
      <c r="B1129" s="752"/>
      <c r="C1129" s="541"/>
      <c r="D1129" s="540"/>
      <c r="E1129" s="541" t="s">
        <v>1149</v>
      </c>
      <c r="F1129" s="607" t="s">
        <v>1064</v>
      </c>
      <c r="G1129" s="540"/>
      <c r="H1129" s="522" t="s">
        <v>1065</v>
      </c>
      <c r="I1129" s="607"/>
      <c r="J1129" s="601"/>
      <c r="K1129" s="522"/>
      <c r="L1129" s="541"/>
      <c r="M1129" s="554"/>
      <c r="N1129" s="701"/>
      <c r="O1129" s="557"/>
      <c r="P1129" s="556"/>
      <c r="Q1129" s="550"/>
      <c r="R1129" s="558" t="n">
        <f aca="false">SUM(S1129,T1129,U1129,V1129)</f>
        <v>0</v>
      </c>
      <c r="S1129" s="558"/>
      <c r="T1129" s="558"/>
      <c r="U1129" s="558"/>
      <c r="V1129" s="558"/>
    </row>
    <row r="1130" customFormat="false" ht="15.75" hidden="true" customHeight="false" outlineLevel="1" collapsed="false">
      <c r="A1130" s="781"/>
      <c r="B1130" s="752"/>
      <c r="C1130" s="541"/>
      <c r="D1130" s="540"/>
      <c r="E1130" s="541" t="s">
        <v>1365</v>
      </c>
      <c r="F1130" s="607" t="s">
        <v>1064</v>
      </c>
      <c r="G1130" s="540"/>
      <c r="H1130" s="522" t="s">
        <v>1065</v>
      </c>
      <c r="I1130" s="607"/>
      <c r="J1130" s="601"/>
      <c r="K1130" s="522"/>
      <c r="L1130" s="541"/>
      <c r="M1130" s="554"/>
      <c r="N1130" s="701"/>
      <c r="O1130" s="557"/>
      <c r="P1130" s="556"/>
      <c r="Q1130" s="550"/>
      <c r="R1130" s="558" t="n">
        <f aca="false">SUM(S1130,T1130,U1130,V1130)</f>
        <v>0</v>
      </c>
      <c r="S1130" s="558"/>
      <c r="T1130" s="558"/>
      <c r="U1130" s="558"/>
      <c r="V1130" s="558"/>
    </row>
    <row r="1131" customFormat="false" ht="15.75" hidden="true" customHeight="false" outlineLevel="1" collapsed="false">
      <c r="A1131" s="781"/>
      <c r="B1131" s="752"/>
      <c r="C1131" s="541"/>
      <c r="D1131" s="540"/>
      <c r="E1131" s="541" t="s">
        <v>1386</v>
      </c>
      <c r="F1131" s="607" t="s">
        <v>1064</v>
      </c>
      <c r="G1131" s="540"/>
      <c r="H1131" s="522" t="s">
        <v>1065</v>
      </c>
      <c r="I1131" s="607"/>
      <c r="J1131" s="601"/>
      <c r="K1131" s="522"/>
      <c r="L1131" s="541"/>
      <c r="M1131" s="554"/>
      <c r="N1131" s="701"/>
      <c r="O1131" s="557"/>
      <c r="P1131" s="556"/>
      <c r="Q1131" s="550"/>
      <c r="R1131" s="558" t="n">
        <f aca="false">SUM(S1131,T1131,U1131,V1131)</f>
        <v>0</v>
      </c>
      <c r="S1131" s="558"/>
      <c r="T1131" s="558"/>
      <c r="U1131" s="558"/>
      <c r="V1131" s="558"/>
    </row>
    <row r="1132" customFormat="false" ht="15.75" hidden="true" customHeight="false" outlineLevel="1" collapsed="false">
      <c r="A1132" s="781"/>
      <c r="B1132" s="752"/>
      <c r="C1132" s="541"/>
      <c r="D1132" s="540"/>
      <c r="E1132" s="541" t="s">
        <v>1387</v>
      </c>
      <c r="F1132" s="607" t="s">
        <v>1064</v>
      </c>
      <c r="G1132" s="540"/>
      <c r="H1132" s="522" t="s">
        <v>1065</v>
      </c>
      <c r="I1132" s="607"/>
      <c r="J1132" s="601"/>
      <c r="K1132" s="522"/>
      <c r="L1132" s="541"/>
      <c r="M1132" s="554"/>
      <c r="N1132" s="701"/>
      <c r="O1132" s="557"/>
      <c r="P1132" s="556"/>
      <c r="Q1132" s="550"/>
      <c r="R1132" s="558" t="n">
        <f aca="false">SUM(S1132,T1132,U1132,V1132)</f>
        <v>0</v>
      </c>
      <c r="S1132" s="558"/>
      <c r="T1132" s="558"/>
      <c r="U1132" s="558"/>
      <c r="V1132" s="558"/>
    </row>
    <row r="1133" customFormat="false" ht="15.75" hidden="true" customHeight="false" outlineLevel="1" collapsed="false">
      <c r="A1133" s="781"/>
      <c r="B1133" s="752"/>
      <c r="C1133" s="541"/>
      <c r="D1133" s="540"/>
      <c r="E1133" s="541" t="s">
        <v>1149</v>
      </c>
      <c r="F1133" s="607" t="s">
        <v>1064</v>
      </c>
      <c r="G1133" s="540"/>
      <c r="H1133" s="522" t="s">
        <v>1065</v>
      </c>
      <c r="I1133" s="607"/>
      <c r="J1133" s="601"/>
      <c r="K1133" s="522"/>
      <c r="L1133" s="541"/>
      <c r="M1133" s="554"/>
      <c r="N1133" s="701"/>
      <c r="O1133" s="557"/>
      <c r="P1133" s="556"/>
      <c r="Q1133" s="550"/>
      <c r="R1133" s="558" t="n">
        <f aca="false">SUM(S1133,T1133,U1133,V1133)</f>
        <v>0</v>
      </c>
      <c r="S1133" s="558"/>
      <c r="T1133" s="558"/>
      <c r="U1133" s="558"/>
      <c r="V1133" s="558"/>
    </row>
    <row r="1134" customFormat="false" ht="15.75" hidden="true" customHeight="false" outlineLevel="1" collapsed="false">
      <c r="A1134" s="781"/>
      <c r="B1134" s="752"/>
      <c r="C1134" s="541"/>
      <c r="D1134" s="540"/>
      <c r="E1134" s="541" t="s">
        <v>1149</v>
      </c>
      <c r="F1134" s="607" t="s">
        <v>1064</v>
      </c>
      <c r="G1134" s="540"/>
      <c r="H1134" s="522" t="s">
        <v>1065</v>
      </c>
      <c r="I1134" s="607"/>
      <c r="J1134" s="601"/>
      <c r="K1134" s="522"/>
      <c r="L1134" s="541"/>
      <c r="M1134" s="554"/>
      <c r="N1134" s="701"/>
      <c r="O1134" s="557"/>
      <c r="P1134" s="556"/>
      <c r="Q1134" s="550"/>
      <c r="R1134" s="558" t="n">
        <f aca="false">SUM(S1134,T1134,U1134,V1134)</f>
        <v>0</v>
      </c>
      <c r="S1134" s="558"/>
      <c r="T1134" s="558"/>
      <c r="U1134" s="558"/>
      <c r="V1134" s="558"/>
    </row>
    <row r="1135" customFormat="false" ht="15.75" hidden="true" customHeight="false" outlineLevel="1" collapsed="false">
      <c r="A1135" s="781"/>
      <c r="B1135" s="752"/>
      <c r="C1135" s="541"/>
      <c r="D1135" s="540"/>
      <c r="E1135" s="541" t="s">
        <v>1149</v>
      </c>
      <c r="F1135" s="607" t="s">
        <v>1064</v>
      </c>
      <c r="G1135" s="540"/>
      <c r="H1135" s="522" t="s">
        <v>1065</v>
      </c>
      <c r="I1135" s="607"/>
      <c r="J1135" s="601"/>
      <c r="K1135" s="522"/>
      <c r="L1135" s="541"/>
      <c r="M1135" s="554"/>
      <c r="N1135" s="701"/>
      <c r="O1135" s="557"/>
      <c r="P1135" s="556"/>
      <c r="Q1135" s="550"/>
      <c r="R1135" s="558" t="n">
        <f aca="false">SUM(S1135,T1135,U1135,V1135)</f>
        <v>0</v>
      </c>
      <c r="S1135" s="558"/>
      <c r="T1135" s="558"/>
      <c r="U1135" s="558"/>
      <c r="V1135" s="558"/>
    </row>
    <row r="1136" customFormat="false" ht="15.75" hidden="true" customHeight="false" outlineLevel="1" collapsed="false">
      <c r="A1136" s="781"/>
      <c r="B1136" s="752"/>
      <c r="C1136" s="541"/>
      <c r="D1136" s="540"/>
      <c r="E1136" s="541" t="s">
        <v>1375</v>
      </c>
      <c r="F1136" s="607" t="s">
        <v>1064</v>
      </c>
      <c r="G1136" s="540"/>
      <c r="H1136" s="522" t="s">
        <v>1065</v>
      </c>
      <c r="I1136" s="607"/>
      <c r="J1136" s="601"/>
      <c r="K1136" s="522"/>
      <c r="L1136" s="541"/>
      <c r="M1136" s="554"/>
      <c r="N1136" s="701"/>
      <c r="O1136" s="557"/>
      <c r="P1136" s="556"/>
      <c r="Q1136" s="550"/>
      <c r="R1136" s="558" t="n">
        <f aca="false">SUM(S1136,T1136,U1136,V1136)</f>
        <v>0</v>
      </c>
      <c r="S1136" s="558"/>
      <c r="T1136" s="558"/>
      <c r="U1136" s="558"/>
      <c r="V1136" s="558"/>
    </row>
    <row r="1137" customFormat="false" ht="15.75" hidden="true" customHeight="false" outlineLevel="1" collapsed="false">
      <c r="A1137" s="781"/>
      <c r="B1137" s="752"/>
      <c r="C1137" s="541"/>
      <c r="D1137" s="540"/>
      <c r="E1137" s="541" t="s">
        <v>1375</v>
      </c>
      <c r="F1137" s="607" t="s">
        <v>1064</v>
      </c>
      <c r="G1137" s="540"/>
      <c r="H1137" s="522" t="s">
        <v>1065</v>
      </c>
      <c r="I1137" s="607"/>
      <c r="J1137" s="601"/>
      <c r="K1137" s="522"/>
      <c r="L1137" s="541"/>
      <c r="M1137" s="554"/>
      <c r="N1137" s="701"/>
      <c r="O1137" s="557"/>
      <c r="P1137" s="556"/>
      <c r="Q1137" s="550"/>
      <c r="R1137" s="558" t="n">
        <f aca="false">SUM(S1137,T1137,U1137,V1137)</f>
        <v>0</v>
      </c>
      <c r="S1137" s="558"/>
      <c r="T1137" s="558"/>
      <c r="U1137" s="558"/>
      <c r="V1137" s="558"/>
    </row>
    <row r="1138" customFormat="false" ht="15.75" hidden="true" customHeight="false" outlineLevel="1" collapsed="false">
      <c r="A1138" s="781"/>
      <c r="B1138" s="752"/>
      <c r="C1138" s="541"/>
      <c r="D1138" s="540"/>
      <c r="E1138" s="541" t="s">
        <v>1375</v>
      </c>
      <c r="F1138" s="607" t="s">
        <v>1064</v>
      </c>
      <c r="G1138" s="540"/>
      <c r="H1138" s="522" t="s">
        <v>1065</v>
      </c>
      <c r="I1138" s="607"/>
      <c r="J1138" s="601"/>
      <c r="K1138" s="522"/>
      <c r="L1138" s="541"/>
      <c r="M1138" s="554"/>
      <c r="N1138" s="701"/>
      <c r="O1138" s="557"/>
      <c r="P1138" s="556"/>
      <c r="Q1138" s="550"/>
      <c r="R1138" s="558" t="n">
        <f aca="false">SUM(S1138,T1138,U1138,V1138)</f>
        <v>0</v>
      </c>
      <c r="S1138" s="558"/>
      <c r="T1138" s="558"/>
      <c r="U1138" s="558"/>
      <c r="V1138" s="558"/>
    </row>
    <row r="1139" customFormat="false" ht="15.75" hidden="true" customHeight="false" outlineLevel="1" collapsed="false">
      <c r="A1139" s="781"/>
      <c r="B1139" s="752"/>
      <c r="C1139" s="541"/>
      <c r="D1139" s="540"/>
      <c r="E1139" s="541" t="s">
        <v>1149</v>
      </c>
      <c r="F1139" s="607" t="s">
        <v>1064</v>
      </c>
      <c r="G1139" s="540"/>
      <c r="H1139" s="522" t="s">
        <v>1065</v>
      </c>
      <c r="I1139" s="607"/>
      <c r="J1139" s="601"/>
      <c r="K1139" s="522"/>
      <c r="L1139" s="541"/>
      <c r="M1139" s="554"/>
      <c r="N1139" s="701"/>
      <c r="O1139" s="557"/>
      <c r="P1139" s="556"/>
      <c r="Q1139" s="550"/>
      <c r="R1139" s="558" t="n">
        <f aca="false">SUM(S1139,T1139,U1139,V1139)</f>
        <v>0</v>
      </c>
      <c r="S1139" s="558"/>
      <c r="T1139" s="558"/>
      <c r="U1139" s="558"/>
      <c r="V1139" s="558"/>
    </row>
    <row r="1140" customFormat="false" ht="15.75" hidden="true" customHeight="false" outlineLevel="1" collapsed="false">
      <c r="A1140" s="747"/>
      <c r="B1140" s="752"/>
      <c r="C1140" s="571"/>
      <c r="D1140" s="540"/>
      <c r="E1140" s="541" t="s">
        <v>1149</v>
      </c>
      <c r="F1140" s="541" t="s">
        <v>1064</v>
      </c>
      <c r="G1140" s="540"/>
      <c r="H1140" s="522" t="s">
        <v>1065</v>
      </c>
      <c r="I1140" s="571"/>
      <c r="J1140" s="571"/>
      <c r="K1140" s="190"/>
      <c r="L1140" s="571"/>
      <c r="M1140" s="624"/>
      <c r="N1140" s="595"/>
      <c r="O1140" s="625"/>
      <c r="P1140" s="626"/>
      <c r="Q1140" s="627"/>
      <c r="R1140" s="558" t="n">
        <f aca="false">SUM(S1140,T1140,U1140,V1140)</f>
        <v>0</v>
      </c>
      <c r="S1140" s="698"/>
      <c r="T1140" s="698"/>
      <c r="U1140" s="698"/>
      <c r="V1140" s="698"/>
    </row>
    <row r="1141" s="196" customFormat="true" ht="15.75" hidden="true" customHeight="false" outlineLevel="1" collapsed="false">
      <c r="A1141" s="747"/>
      <c r="B1141" s="752"/>
      <c r="C1141" s="571"/>
      <c r="D1141" s="540"/>
      <c r="E1141" s="541" t="s">
        <v>1149</v>
      </c>
      <c r="F1141" s="541" t="s">
        <v>1064</v>
      </c>
      <c r="G1141" s="540"/>
      <c r="H1141" s="522" t="s">
        <v>1065</v>
      </c>
      <c r="I1141" s="571"/>
      <c r="J1141" s="571"/>
      <c r="K1141" s="190"/>
      <c r="L1141" s="571"/>
      <c r="M1141" s="624"/>
      <c r="N1141" s="595"/>
      <c r="O1141" s="625"/>
      <c r="P1141" s="626"/>
      <c r="Q1141" s="627"/>
      <c r="R1141" s="558" t="n">
        <f aca="false">SUM(S1141,T1141,U1141,V1141)</f>
        <v>0</v>
      </c>
      <c r="S1141" s="698"/>
      <c r="T1141" s="698"/>
      <c r="U1141" s="698"/>
      <c r="V1141" s="698"/>
      <c r="AC1141" s="303"/>
      <c r="AD1141" s="474"/>
    </row>
    <row r="1142" customFormat="false" ht="15.75" hidden="true" customHeight="false" outlineLevel="1" collapsed="false">
      <c r="A1142" s="781"/>
      <c r="B1142" s="752"/>
      <c r="C1142" s="541"/>
      <c r="D1142" s="540"/>
      <c r="E1142" s="541" t="s">
        <v>1149</v>
      </c>
      <c r="F1142" s="607" t="s">
        <v>1064</v>
      </c>
      <c r="G1142" s="540"/>
      <c r="H1142" s="522" t="s">
        <v>1065</v>
      </c>
      <c r="I1142" s="607"/>
      <c r="J1142" s="601"/>
      <c r="K1142" s="522"/>
      <c r="L1142" s="541"/>
      <c r="M1142" s="554"/>
      <c r="N1142" s="701"/>
      <c r="O1142" s="557"/>
      <c r="P1142" s="556"/>
      <c r="Q1142" s="550"/>
      <c r="R1142" s="558" t="n">
        <f aca="false">SUM(S1142,T1142,U1142,V1142)</f>
        <v>0</v>
      </c>
      <c r="S1142" s="558"/>
      <c r="T1142" s="558"/>
      <c r="U1142" s="558"/>
      <c r="V1142" s="558"/>
    </row>
    <row r="1143" customFormat="false" ht="15.75" hidden="true" customHeight="false" outlineLevel="1" collapsed="false">
      <c r="A1143" s="781"/>
      <c r="B1143" s="752"/>
      <c r="C1143" s="541"/>
      <c r="D1143" s="540"/>
      <c r="E1143" s="541" t="s">
        <v>1149</v>
      </c>
      <c r="F1143" s="607" t="s">
        <v>1064</v>
      </c>
      <c r="G1143" s="540"/>
      <c r="H1143" s="522" t="s">
        <v>1065</v>
      </c>
      <c r="I1143" s="607"/>
      <c r="J1143" s="601"/>
      <c r="K1143" s="522"/>
      <c r="L1143" s="541"/>
      <c r="M1143" s="554"/>
      <c r="N1143" s="701"/>
      <c r="O1143" s="557"/>
      <c r="P1143" s="556"/>
      <c r="Q1143" s="550"/>
      <c r="R1143" s="558" t="n">
        <f aca="false">SUM(S1143,T1143,U1143,V1143)</f>
        <v>0</v>
      </c>
      <c r="S1143" s="558"/>
      <c r="T1143" s="558"/>
      <c r="U1143" s="558"/>
      <c r="V1143" s="558"/>
    </row>
    <row r="1144" customFormat="false" ht="15.75" hidden="true" customHeight="false" outlineLevel="1" collapsed="false">
      <c r="A1144" s="781"/>
      <c r="B1144" s="752"/>
      <c r="C1144" s="541"/>
      <c r="D1144" s="540"/>
      <c r="E1144" s="541" t="s">
        <v>1149</v>
      </c>
      <c r="F1144" s="607" t="s">
        <v>1064</v>
      </c>
      <c r="G1144" s="540"/>
      <c r="H1144" s="522" t="s">
        <v>1065</v>
      </c>
      <c r="I1144" s="607"/>
      <c r="J1144" s="601"/>
      <c r="K1144" s="522"/>
      <c r="L1144" s="541"/>
      <c r="M1144" s="554"/>
      <c r="N1144" s="701"/>
      <c r="O1144" s="557"/>
      <c r="P1144" s="556"/>
      <c r="Q1144" s="550"/>
      <c r="R1144" s="558" t="n">
        <f aca="false">SUM(S1144,T1144,U1144,V1144)</f>
        <v>0</v>
      </c>
      <c r="S1144" s="558"/>
      <c r="T1144" s="558"/>
      <c r="U1144" s="558"/>
      <c r="V1144" s="558"/>
    </row>
    <row r="1145" customFormat="false" ht="15.75" hidden="true" customHeight="false" outlineLevel="1" collapsed="false">
      <c r="A1145" s="781"/>
      <c r="B1145" s="752"/>
      <c r="C1145" s="541"/>
      <c r="D1145" s="540"/>
      <c r="E1145" s="541" t="s">
        <v>1149</v>
      </c>
      <c r="F1145" s="607" t="s">
        <v>1064</v>
      </c>
      <c r="G1145" s="540"/>
      <c r="H1145" s="522" t="s">
        <v>1065</v>
      </c>
      <c r="I1145" s="607"/>
      <c r="J1145" s="601"/>
      <c r="K1145" s="522"/>
      <c r="L1145" s="541"/>
      <c r="M1145" s="554"/>
      <c r="N1145" s="701"/>
      <c r="O1145" s="557"/>
      <c r="P1145" s="556"/>
      <c r="Q1145" s="550"/>
      <c r="R1145" s="558" t="n">
        <f aca="false">SUM(S1145,T1145,U1145,V1145)</f>
        <v>0</v>
      </c>
      <c r="S1145" s="558"/>
      <c r="T1145" s="558"/>
      <c r="U1145" s="558"/>
      <c r="V1145" s="558"/>
    </row>
    <row r="1146" customFormat="false" ht="15.75" hidden="true" customHeight="false" outlineLevel="1" collapsed="false">
      <c r="A1146" s="781"/>
      <c r="B1146" s="752"/>
      <c r="C1146" s="541"/>
      <c r="D1146" s="540"/>
      <c r="E1146" s="541" t="s">
        <v>1149</v>
      </c>
      <c r="F1146" s="607" t="s">
        <v>1064</v>
      </c>
      <c r="G1146" s="540"/>
      <c r="H1146" s="522" t="s">
        <v>1065</v>
      </c>
      <c r="I1146" s="607"/>
      <c r="J1146" s="601"/>
      <c r="K1146" s="522"/>
      <c r="L1146" s="541"/>
      <c r="M1146" s="554"/>
      <c r="N1146" s="701"/>
      <c r="O1146" s="557"/>
      <c r="P1146" s="556"/>
      <c r="Q1146" s="550"/>
      <c r="R1146" s="558" t="n">
        <f aca="false">SUM(S1146,T1146,U1146,V1146)</f>
        <v>0</v>
      </c>
      <c r="S1146" s="558"/>
      <c r="T1146" s="558"/>
      <c r="U1146" s="558"/>
      <c r="V1146" s="558"/>
    </row>
    <row r="1147" customFormat="false" ht="15.75" hidden="true" customHeight="false" outlineLevel="1" collapsed="false">
      <c r="A1147" s="781"/>
      <c r="B1147" s="752"/>
      <c r="C1147" s="541"/>
      <c r="D1147" s="540"/>
      <c r="E1147" s="541" t="s">
        <v>1380</v>
      </c>
      <c r="F1147" s="607" t="s">
        <v>1064</v>
      </c>
      <c r="G1147" s="540"/>
      <c r="H1147" s="522" t="s">
        <v>1065</v>
      </c>
      <c r="I1147" s="607"/>
      <c r="J1147" s="601"/>
      <c r="K1147" s="522"/>
      <c r="L1147" s="541"/>
      <c r="M1147" s="554"/>
      <c r="N1147" s="701"/>
      <c r="O1147" s="557"/>
      <c r="P1147" s="556"/>
      <c r="Q1147" s="550"/>
      <c r="R1147" s="558" t="n">
        <f aca="false">SUM(S1147,T1147,U1147,V1147)</f>
        <v>0</v>
      </c>
      <c r="S1147" s="558"/>
      <c r="T1147" s="558"/>
      <c r="U1147" s="558"/>
      <c r="V1147" s="558"/>
    </row>
    <row r="1148" customFormat="false" ht="15.75" hidden="true" customHeight="false" outlineLevel="1" collapsed="false">
      <c r="A1148" s="781"/>
      <c r="B1148" s="752"/>
      <c r="C1148" s="541"/>
      <c r="D1148" s="540"/>
      <c r="E1148" s="541" t="s">
        <v>1380</v>
      </c>
      <c r="F1148" s="607" t="s">
        <v>1064</v>
      </c>
      <c r="G1148" s="540"/>
      <c r="H1148" s="522" t="s">
        <v>1065</v>
      </c>
      <c r="I1148" s="607"/>
      <c r="J1148" s="601"/>
      <c r="K1148" s="522"/>
      <c r="L1148" s="541"/>
      <c r="M1148" s="554"/>
      <c r="N1148" s="701"/>
      <c r="O1148" s="557"/>
      <c r="P1148" s="556"/>
      <c r="Q1148" s="550"/>
      <c r="R1148" s="558" t="n">
        <f aca="false">SUM(S1148,T1148,U1148,V1148)</f>
        <v>0</v>
      </c>
      <c r="S1148" s="558"/>
      <c r="T1148" s="558"/>
      <c r="U1148" s="558"/>
      <c r="V1148" s="558"/>
    </row>
    <row r="1149" customFormat="false" ht="15.75" hidden="true" customHeight="false" outlineLevel="1" collapsed="false">
      <c r="A1149" s="781"/>
      <c r="B1149" s="752"/>
      <c r="C1149" s="541"/>
      <c r="D1149" s="540"/>
      <c r="E1149" s="541" t="s">
        <v>1380</v>
      </c>
      <c r="F1149" s="607" t="s">
        <v>1064</v>
      </c>
      <c r="G1149" s="540"/>
      <c r="H1149" s="522" t="s">
        <v>1065</v>
      </c>
      <c r="I1149" s="607"/>
      <c r="J1149" s="601"/>
      <c r="K1149" s="522"/>
      <c r="L1149" s="541"/>
      <c r="M1149" s="554"/>
      <c r="N1149" s="701"/>
      <c r="O1149" s="557"/>
      <c r="P1149" s="556"/>
      <c r="Q1149" s="550"/>
      <c r="R1149" s="558" t="n">
        <f aca="false">SUM(S1149,T1149,U1149,V1149)</f>
        <v>0</v>
      </c>
      <c r="S1149" s="558"/>
      <c r="T1149" s="558"/>
      <c r="U1149" s="558"/>
      <c r="V1149" s="558"/>
    </row>
    <row r="1150" customFormat="false" ht="15.75" hidden="true" customHeight="false" outlineLevel="1" collapsed="false">
      <c r="A1150" s="781"/>
      <c r="B1150" s="752"/>
      <c r="C1150" s="541"/>
      <c r="D1150" s="540"/>
      <c r="E1150" s="541" t="s">
        <v>1149</v>
      </c>
      <c r="F1150" s="607" t="s">
        <v>1064</v>
      </c>
      <c r="G1150" s="540"/>
      <c r="H1150" s="522" t="s">
        <v>1065</v>
      </c>
      <c r="I1150" s="607"/>
      <c r="J1150" s="601"/>
      <c r="K1150" s="522"/>
      <c r="L1150" s="541"/>
      <c r="M1150" s="554"/>
      <c r="N1150" s="701"/>
      <c r="O1150" s="557"/>
      <c r="P1150" s="556"/>
      <c r="Q1150" s="550"/>
      <c r="R1150" s="558" t="n">
        <f aca="false">SUM(S1150,T1150,U1150,V1150)</f>
        <v>0</v>
      </c>
      <c r="S1150" s="558"/>
      <c r="T1150" s="558"/>
      <c r="U1150" s="558"/>
      <c r="V1150" s="558"/>
    </row>
    <row r="1151" customFormat="false" ht="15.75" hidden="true" customHeight="false" outlineLevel="1" collapsed="false">
      <c r="A1151" s="781"/>
      <c r="B1151" s="752"/>
      <c r="C1151" s="541"/>
      <c r="D1151" s="540"/>
      <c r="E1151" s="541" t="s">
        <v>1149</v>
      </c>
      <c r="F1151" s="607" t="s">
        <v>1064</v>
      </c>
      <c r="G1151" s="540"/>
      <c r="H1151" s="522" t="s">
        <v>1065</v>
      </c>
      <c r="I1151" s="607"/>
      <c r="J1151" s="601"/>
      <c r="K1151" s="522"/>
      <c r="L1151" s="541"/>
      <c r="M1151" s="554"/>
      <c r="N1151" s="701"/>
      <c r="O1151" s="557"/>
      <c r="P1151" s="556"/>
      <c r="Q1151" s="550"/>
      <c r="R1151" s="558" t="n">
        <f aca="false">SUM(S1151,T1151,U1151,V1151)</f>
        <v>0</v>
      </c>
      <c r="S1151" s="558"/>
      <c r="T1151" s="558"/>
      <c r="U1151" s="558"/>
      <c r="V1151" s="558"/>
    </row>
    <row r="1152" customFormat="false" ht="15.75" hidden="true" customHeight="false" outlineLevel="1" collapsed="false">
      <c r="A1152" s="781"/>
      <c r="B1152" s="752"/>
      <c r="C1152" s="541"/>
      <c r="D1152" s="540"/>
      <c r="E1152" s="541" t="s">
        <v>1149</v>
      </c>
      <c r="F1152" s="607" t="s">
        <v>1064</v>
      </c>
      <c r="G1152" s="540"/>
      <c r="H1152" s="522" t="s">
        <v>1065</v>
      </c>
      <c r="I1152" s="607"/>
      <c r="J1152" s="601"/>
      <c r="K1152" s="522"/>
      <c r="L1152" s="541"/>
      <c r="M1152" s="554"/>
      <c r="N1152" s="701"/>
      <c r="O1152" s="557"/>
      <c r="P1152" s="556"/>
      <c r="Q1152" s="550"/>
      <c r="R1152" s="558" t="n">
        <f aca="false">SUM(S1152,T1152,U1152,V1152)</f>
        <v>0</v>
      </c>
      <c r="S1152" s="558"/>
      <c r="T1152" s="558"/>
      <c r="U1152" s="558"/>
      <c r="V1152" s="558"/>
    </row>
    <row r="1153" customFormat="false" ht="15.75" hidden="true" customHeight="false" outlineLevel="1" collapsed="false">
      <c r="A1153" s="781"/>
      <c r="B1153" s="752"/>
      <c r="C1153" s="541"/>
      <c r="D1153" s="540"/>
      <c r="E1153" s="541" t="s">
        <v>1365</v>
      </c>
      <c r="F1153" s="607" t="s">
        <v>1064</v>
      </c>
      <c r="G1153" s="540"/>
      <c r="H1153" s="522" t="s">
        <v>1065</v>
      </c>
      <c r="I1153" s="607"/>
      <c r="J1153" s="601"/>
      <c r="K1153" s="522"/>
      <c r="L1153" s="541"/>
      <c r="M1153" s="554"/>
      <c r="N1153" s="701"/>
      <c r="O1153" s="557"/>
      <c r="P1153" s="556"/>
      <c r="Q1153" s="550"/>
      <c r="R1153" s="558" t="n">
        <f aca="false">SUM(S1153,T1153,U1153,V1153)</f>
        <v>0</v>
      </c>
      <c r="S1153" s="558"/>
      <c r="T1153" s="558"/>
      <c r="U1153" s="558"/>
      <c r="V1153" s="558"/>
    </row>
    <row r="1154" customFormat="false" ht="15.75" hidden="true" customHeight="false" outlineLevel="1" collapsed="false">
      <c r="A1154" s="781"/>
      <c r="B1154" s="752"/>
      <c r="C1154" s="541"/>
      <c r="D1154" s="540"/>
      <c r="E1154" s="541" t="s">
        <v>1149</v>
      </c>
      <c r="F1154" s="607" t="s">
        <v>1064</v>
      </c>
      <c r="G1154" s="540"/>
      <c r="H1154" s="522" t="s">
        <v>1065</v>
      </c>
      <c r="I1154" s="607"/>
      <c r="J1154" s="601"/>
      <c r="K1154" s="522"/>
      <c r="L1154" s="541"/>
      <c r="M1154" s="554"/>
      <c r="N1154" s="701"/>
      <c r="O1154" s="557"/>
      <c r="P1154" s="556"/>
      <c r="Q1154" s="550"/>
      <c r="R1154" s="558" t="n">
        <f aca="false">SUM(S1154,T1154,U1154,V1154)</f>
        <v>0</v>
      </c>
      <c r="S1154" s="558"/>
      <c r="T1154" s="558"/>
      <c r="U1154" s="558"/>
      <c r="V1154" s="558"/>
    </row>
    <row r="1155" customFormat="false" ht="15.75" hidden="true" customHeight="false" outlineLevel="1" collapsed="false">
      <c r="A1155" s="781"/>
      <c r="B1155" s="752"/>
      <c r="C1155" s="541"/>
      <c r="D1155" s="540"/>
      <c r="E1155" s="541" t="s">
        <v>1149</v>
      </c>
      <c r="F1155" s="607" t="s">
        <v>1064</v>
      </c>
      <c r="G1155" s="540"/>
      <c r="H1155" s="522" t="s">
        <v>1065</v>
      </c>
      <c r="I1155" s="607"/>
      <c r="J1155" s="601"/>
      <c r="K1155" s="522"/>
      <c r="L1155" s="541"/>
      <c r="M1155" s="554"/>
      <c r="N1155" s="701"/>
      <c r="O1155" s="557"/>
      <c r="P1155" s="556"/>
      <c r="Q1155" s="550"/>
      <c r="R1155" s="558" t="n">
        <f aca="false">SUM(S1155,T1155,U1155,V1155)</f>
        <v>0</v>
      </c>
      <c r="S1155" s="558"/>
      <c r="T1155" s="558"/>
      <c r="U1155" s="558"/>
      <c r="V1155" s="558"/>
    </row>
    <row r="1156" customFormat="false" ht="15.75" hidden="true" customHeight="false" outlineLevel="1" collapsed="false">
      <c r="A1156" s="781"/>
      <c r="B1156" s="752"/>
      <c r="C1156" s="541"/>
      <c r="D1156" s="540"/>
      <c r="E1156" s="541" t="s">
        <v>1149</v>
      </c>
      <c r="F1156" s="607" t="s">
        <v>1064</v>
      </c>
      <c r="G1156" s="540"/>
      <c r="H1156" s="522" t="s">
        <v>1065</v>
      </c>
      <c r="I1156" s="607"/>
      <c r="J1156" s="601"/>
      <c r="K1156" s="522"/>
      <c r="L1156" s="541"/>
      <c r="M1156" s="554"/>
      <c r="N1156" s="701"/>
      <c r="O1156" s="557"/>
      <c r="P1156" s="556"/>
      <c r="Q1156" s="550"/>
      <c r="R1156" s="558" t="n">
        <f aca="false">SUM(S1156,T1156,U1156,V1156)</f>
        <v>0</v>
      </c>
      <c r="S1156" s="558"/>
      <c r="T1156" s="558"/>
      <c r="U1156" s="558"/>
      <c r="V1156" s="558"/>
    </row>
    <row r="1157" customFormat="false" ht="15.75" hidden="true" customHeight="false" outlineLevel="1" collapsed="false">
      <c r="A1157" s="781"/>
      <c r="B1157" s="752"/>
      <c r="C1157" s="541"/>
      <c r="D1157" s="540"/>
      <c r="E1157" s="541" t="s">
        <v>1149</v>
      </c>
      <c r="F1157" s="607" t="s">
        <v>1064</v>
      </c>
      <c r="G1157" s="540"/>
      <c r="H1157" s="522" t="s">
        <v>1065</v>
      </c>
      <c r="I1157" s="607"/>
      <c r="J1157" s="601"/>
      <c r="K1157" s="522"/>
      <c r="L1157" s="541"/>
      <c r="M1157" s="554"/>
      <c r="N1157" s="701"/>
      <c r="O1157" s="557"/>
      <c r="P1157" s="556"/>
      <c r="Q1157" s="550"/>
      <c r="R1157" s="558" t="n">
        <f aca="false">SUM(S1157,T1157,U1157,V1157)</f>
        <v>0</v>
      </c>
      <c r="S1157" s="558"/>
      <c r="T1157" s="558"/>
      <c r="U1157" s="558"/>
      <c r="V1157" s="558"/>
    </row>
    <row r="1158" customFormat="false" ht="15.75" hidden="true" customHeight="false" outlineLevel="1" collapsed="false">
      <c r="A1158" s="781"/>
      <c r="B1158" s="752"/>
      <c r="C1158" s="541"/>
      <c r="D1158" s="540"/>
      <c r="E1158" s="541" t="s">
        <v>1149</v>
      </c>
      <c r="F1158" s="607" t="s">
        <v>1064</v>
      </c>
      <c r="G1158" s="540"/>
      <c r="H1158" s="522" t="s">
        <v>1065</v>
      </c>
      <c r="I1158" s="607"/>
      <c r="J1158" s="601"/>
      <c r="K1158" s="522"/>
      <c r="L1158" s="541"/>
      <c r="M1158" s="554"/>
      <c r="N1158" s="701"/>
      <c r="O1158" s="557"/>
      <c r="P1158" s="556"/>
      <c r="Q1158" s="550"/>
      <c r="R1158" s="558" t="n">
        <f aca="false">SUM(S1158,T1158,U1158,V1158)</f>
        <v>0</v>
      </c>
      <c r="S1158" s="558"/>
      <c r="T1158" s="558"/>
      <c r="U1158" s="558"/>
      <c r="V1158" s="558"/>
    </row>
    <row r="1159" customFormat="false" ht="15.75" hidden="true" customHeight="false" outlineLevel="1" collapsed="false">
      <c r="A1159" s="781"/>
      <c r="B1159" s="752"/>
      <c r="C1159" s="541"/>
      <c r="D1159" s="540"/>
      <c r="E1159" s="541" t="s">
        <v>1149</v>
      </c>
      <c r="F1159" s="607" t="s">
        <v>1064</v>
      </c>
      <c r="G1159" s="540"/>
      <c r="H1159" s="522" t="s">
        <v>1065</v>
      </c>
      <c r="I1159" s="607"/>
      <c r="J1159" s="601"/>
      <c r="K1159" s="522"/>
      <c r="L1159" s="541"/>
      <c r="M1159" s="554"/>
      <c r="N1159" s="701"/>
      <c r="O1159" s="557"/>
      <c r="P1159" s="556"/>
      <c r="Q1159" s="550"/>
      <c r="R1159" s="558" t="n">
        <f aca="false">SUM(S1159,T1159,U1159,V1159)</f>
        <v>0</v>
      </c>
      <c r="S1159" s="558"/>
      <c r="T1159" s="558"/>
      <c r="U1159" s="558"/>
      <c r="V1159" s="558"/>
    </row>
    <row r="1160" customFormat="false" ht="15.75" hidden="true" customHeight="false" outlineLevel="1" collapsed="false">
      <c r="A1160" s="781"/>
      <c r="B1160" s="752"/>
      <c r="C1160" s="541"/>
      <c r="D1160" s="540"/>
      <c r="E1160" s="541" t="s">
        <v>1149</v>
      </c>
      <c r="F1160" s="607" t="s">
        <v>1064</v>
      </c>
      <c r="G1160" s="540"/>
      <c r="H1160" s="522" t="s">
        <v>1065</v>
      </c>
      <c r="I1160" s="607"/>
      <c r="J1160" s="601"/>
      <c r="K1160" s="522"/>
      <c r="L1160" s="541"/>
      <c r="M1160" s="554"/>
      <c r="N1160" s="701"/>
      <c r="O1160" s="557"/>
      <c r="P1160" s="556"/>
      <c r="Q1160" s="550"/>
      <c r="R1160" s="558" t="n">
        <f aca="false">SUM(S1160,T1160,U1160,V1160)</f>
        <v>0</v>
      </c>
      <c r="S1160" s="558"/>
      <c r="T1160" s="558"/>
      <c r="U1160" s="558"/>
      <c r="V1160" s="558"/>
    </row>
    <row r="1161" customFormat="false" ht="15.75" hidden="true" customHeight="false" outlineLevel="1" collapsed="false">
      <c r="A1161" s="781"/>
      <c r="B1161" s="752"/>
      <c r="C1161" s="541"/>
      <c r="D1161" s="540"/>
      <c r="E1161" s="541" t="s">
        <v>1386</v>
      </c>
      <c r="F1161" s="607" t="s">
        <v>1064</v>
      </c>
      <c r="G1161" s="540"/>
      <c r="H1161" s="522" t="s">
        <v>1065</v>
      </c>
      <c r="I1161" s="607"/>
      <c r="J1161" s="601"/>
      <c r="K1161" s="522"/>
      <c r="L1161" s="541"/>
      <c r="M1161" s="554"/>
      <c r="N1161" s="701"/>
      <c r="O1161" s="557"/>
      <c r="P1161" s="556"/>
      <c r="Q1161" s="550"/>
      <c r="R1161" s="558" t="n">
        <f aca="false">SUM(S1161,T1161,U1161,V1161)</f>
        <v>0</v>
      </c>
      <c r="S1161" s="558"/>
      <c r="T1161" s="558"/>
      <c r="U1161" s="558"/>
      <c r="V1161" s="558"/>
    </row>
    <row r="1162" customFormat="false" ht="15.75" hidden="true" customHeight="false" outlineLevel="1" collapsed="false">
      <c r="A1162" s="747"/>
      <c r="B1162" s="752"/>
      <c r="C1162" s="571"/>
      <c r="D1162" s="540"/>
      <c r="E1162" s="541" t="s">
        <v>1149</v>
      </c>
      <c r="F1162" s="541" t="s">
        <v>1064</v>
      </c>
      <c r="G1162" s="540"/>
      <c r="H1162" s="522" t="s">
        <v>1065</v>
      </c>
      <c r="I1162" s="571"/>
      <c r="J1162" s="571"/>
      <c r="K1162" s="190"/>
      <c r="L1162" s="571"/>
      <c r="M1162" s="624"/>
      <c r="N1162" s="595"/>
      <c r="O1162" s="625"/>
      <c r="P1162" s="626"/>
      <c r="Q1162" s="627"/>
      <c r="R1162" s="558" t="n">
        <f aca="false">SUM(S1162,T1162,U1162,V1162)</f>
        <v>0</v>
      </c>
      <c r="S1162" s="698"/>
      <c r="T1162" s="698"/>
      <c r="U1162" s="698"/>
      <c r="V1162" s="698"/>
    </row>
    <row r="1163" s="196" customFormat="true" ht="15.75" hidden="true" customHeight="false" outlineLevel="1" collapsed="false">
      <c r="A1163" s="747"/>
      <c r="B1163" s="752"/>
      <c r="C1163" s="571"/>
      <c r="D1163" s="540"/>
      <c r="E1163" s="541" t="s">
        <v>1149</v>
      </c>
      <c r="F1163" s="541" t="s">
        <v>1064</v>
      </c>
      <c r="G1163" s="540"/>
      <c r="H1163" s="522" t="s">
        <v>1065</v>
      </c>
      <c r="I1163" s="571"/>
      <c r="J1163" s="571"/>
      <c r="K1163" s="190"/>
      <c r="L1163" s="571"/>
      <c r="M1163" s="624"/>
      <c r="N1163" s="595"/>
      <c r="O1163" s="625"/>
      <c r="P1163" s="626"/>
      <c r="Q1163" s="627"/>
      <c r="R1163" s="558" t="n">
        <f aca="false">SUM(S1163,T1163,U1163,V1163)</f>
        <v>0</v>
      </c>
      <c r="S1163" s="698"/>
      <c r="T1163" s="698"/>
      <c r="U1163" s="698"/>
      <c r="V1163" s="698"/>
      <c r="AC1163" s="303"/>
      <c r="AD1163" s="474"/>
    </row>
    <row r="1164" customFormat="false" ht="15.75" hidden="true" customHeight="false" outlineLevel="1" collapsed="false">
      <c r="A1164" s="781"/>
      <c r="B1164" s="752"/>
      <c r="C1164" s="541"/>
      <c r="D1164" s="540"/>
      <c r="E1164" s="541" t="s">
        <v>1149</v>
      </c>
      <c r="F1164" s="607" t="s">
        <v>1064</v>
      </c>
      <c r="G1164" s="540"/>
      <c r="H1164" s="522" t="s">
        <v>1065</v>
      </c>
      <c r="I1164" s="607"/>
      <c r="J1164" s="601"/>
      <c r="K1164" s="522"/>
      <c r="L1164" s="541"/>
      <c r="M1164" s="554"/>
      <c r="N1164" s="701"/>
      <c r="O1164" s="557"/>
      <c r="P1164" s="556"/>
      <c r="Q1164" s="550"/>
      <c r="R1164" s="558" t="n">
        <f aca="false">SUM(S1164,T1164,U1164,V1164)</f>
        <v>0</v>
      </c>
      <c r="S1164" s="558"/>
      <c r="T1164" s="558"/>
      <c r="U1164" s="558"/>
      <c r="V1164" s="558"/>
    </row>
    <row r="1165" customFormat="false" ht="15.75" hidden="true" customHeight="false" outlineLevel="1" collapsed="false">
      <c r="A1165" s="781"/>
      <c r="B1165" s="752"/>
      <c r="C1165" s="541"/>
      <c r="D1165" s="540"/>
      <c r="E1165" s="541" t="s">
        <v>1149</v>
      </c>
      <c r="F1165" s="607" t="s">
        <v>1064</v>
      </c>
      <c r="G1165" s="540"/>
      <c r="H1165" s="522" t="s">
        <v>1065</v>
      </c>
      <c r="I1165" s="607"/>
      <c r="J1165" s="601"/>
      <c r="K1165" s="522"/>
      <c r="L1165" s="541"/>
      <c r="M1165" s="554"/>
      <c r="N1165" s="701"/>
      <c r="O1165" s="557"/>
      <c r="P1165" s="556"/>
      <c r="Q1165" s="550"/>
      <c r="R1165" s="558" t="n">
        <f aca="false">SUM(S1165,T1165,U1165,V1165)</f>
        <v>0</v>
      </c>
      <c r="S1165" s="558"/>
      <c r="T1165" s="558"/>
      <c r="U1165" s="558"/>
      <c r="V1165" s="558"/>
    </row>
    <row r="1166" customFormat="false" ht="15.75" hidden="true" customHeight="false" outlineLevel="1" collapsed="false">
      <c r="A1166" s="781"/>
      <c r="B1166" s="752"/>
      <c r="C1166" s="541"/>
      <c r="D1166" s="540"/>
      <c r="E1166" s="541" t="s">
        <v>1149</v>
      </c>
      <c r="F1166" s="607" t="s">
        <v>1064</v>
      </c>
      <c r="G1166" s="540"/>
      <c r="H1166" s="522" t="s">
        <v>1065</v>
      </c>
      <c r="I1166" s="607"/>
      <c r="J1166" s="601"/>
      <c r="K1166" s="522"/>
      <c r="L1166" s="541"/>
      <c r="M1166" s="554"/>
      <c r="N1166" s="701"/>
      <c r="O1166" s="557"/>
      <c r="P1166" s="556"/>
      <c r="Q1166" s="550"/>
      <c r="R1166" s="558" t="n">
        <f aca="false">SUM(S1166,T1166,U1166,V1166)</f>
        <v>0</v>
      </c>
      <c r="S1166" s="558"/>
      <c r="T1166" s="558"/>
      <c r="U1166" s="558"/>
      <c r="V1166" s="558"/>
    </row>
    <row r="1167" customFormat="false" ht="15.75" hidden="true" customHeight="false" outlineLevel="1" collapsed="false">
      <c r="A1167" s="781"/>
      <c r="B1167" s="752"/>
      <c r="C1167" s="541"/>
      <c r="D1167" s="540"/>
      <c r="E1167" s="541" t="s">
        <v>1149</v>
      </c>
      <c r="F1167" s="607" t="s">
        <v>1064</v>
      </c>
      <c r="G1167" s="540"/>
      <c r="H1167" s="522" t="s">
        <v>1065</v>
      </c>
      <c r="I1167" s="607"/>
      <c r="J1167" s="601"/>
      <c r="K1167" s="522"/>
      <c r="L1167" s="541"/>
      <c r="M1167" s="554"/>
      <c r="N1167" s="701"/>
      <c r="O1167" s="557"/>
      <c r="P1167" s="556"/>
      <c r="Q1167" s="550"/>
      <c r="R1167" s="558" t="n">
        <f aca="false">SUM(S1167,T1167,U1167,V1167)</f>
        <v>0</v>
      </c>
      <c r="S1167" s="558"/>
      <c r="T1167" s="558"/>
      <c r="U1167" s="558"/>
      <c r="V1167" s="558"/>
    </row>
    <row r="1168" customFormat="false" ht="15.75" hidden="true" customHeight="false" outlineLevel="1" collapsed="false">
      <c r="A1168" s="781"/>
      <c r="B1168" s="752"/>
      <c r="C1168" s="541"/>
      <c r="D1168" s="540"/>
      <c r="E1168" s="541" t="s">
        <v>1149</v>
      </c>
      <c r="F1168" s="607" t="s">
        <v>1064</v>
      </c>
      <c r="G1168" s="540"/>
      <c r="H1168" s="522" t="s">
        <v>1065</v>
      </c>
      <c r="I1168" s="607"/>
      <c r="J1168" s="601"/>
      <c r="K1168" s="522"/>
      <c r="L1168" s="541"/>
      <c r="M1168" s="554"/>
      <c r="N1168" s="701"/>
      <c r="O1168" s="557"/>
      <c r="P1168" s="556"/>
      <c r="Q1168" s="550"/>
      <c r="R1168" s="558" t="n">
        <f aca="false">SUM(S1168,T1168,U1168,V1168)</f>
        <v>0</v>
      </c>
      <c r="S1168" s="558"/>
      <c r="T1168" s="558"/>
      <c r="U1168" s="558"/>
      <c r="V1168" s="558"/>
    </row>
    <row r="1169" s="196" customFormat="true" ht="15.75" hidden="true" customHeight="false" outlineLevel="0" collapsed="false">
      <c r="A1169" s="570" t="s">
        <v>1388</v>
      </c>
      <c r="B1169" s="560"/>
      <c r="C1169" s="560"/>
      <c r="D1169" s="540"/>
      <c r="E1169" s="541" t="s">
        <v>1149</v>
      </c>
      <c r="F1169" s="541" t="s">
        <v>1064</v>
      </c>
      <c r="G1169" s="540"/>
      <c r="H1169" s="522" t="s">
        <v>1065</v>
      </c>
      <c r="I1169" s="540"/>
      <c r="J1169" s="522" t="s">
        <v>1065</v>
      </c>
      <c r="K1169" s="540"/>
      <c r="L1169" s="522" t="s">
        <v>1065</v>
      </c>
      <c r="M1169" s="561"/>
      <c r="N1169" s="707"/>
      <c r="O1169" s="822" t="n">
        <v>244</v>
      </c>
      <c r="P1169" s="823" t="n">
        <v>341</v>
      </c>
      <c r="Q1169" s="840"/>
      <c r="R1169" s="551" t="n">
        <f aca="false">SUM(S1169,T1169,U1169,V1169)</f>
        <v>0</v>
      </c>
      <c r="S1169" s="551"/>
      <c r="T1169" s="551"/>
      <c r="U1169" s="551"/>
      <c r="V1169" s="551"/>
      <c r="AC1169" s="303"/>
      <c r="AD1169" s="474"/>
    </row>
    <row r="1170" customFormat="false" ht="15.75" hidden="true" customHeight="false" outlineLevel="0" collapsed="false">
      <c r="A1170" s="570" t="s">
        <v>1389</v>
      </c>
      <c r="B1170" s="841"/>
      <c r="C1170" s="841"/>
      <c r="D1170" s="601"/>
      <c r="E1170" s="541"/>
      <c r="F1170" s="607"/>
      <c r="G1170" s="601"/>
      <c r="H1170" s="522"/>
      <c r="I1170" s="602"/>
      <c r="J1170" s="603"/>
      <c r="K1170" s="841"/>
      <c r="L1170" s="841"/>
      <c r="M1170" s="842"/>
      <c r="N1170" s="843"/>
      <c r="O1170" s="844" t="n">
        <v>244</v>
      </c>
      <c r="P1170" s="785" t="n">
        <v>349</v>
      </c>
      <c r="Q1170" s="845"/>
      <c r="R1170" s="551" t="n">
        <f aca="false">SUM(R1171:R1174)</f>
        <v>0</v>
      </c>
      <c r="S1170" s="551" t="n">
        <f aca="false">SUM(S1171:S1174)</f>
        <v>0</v>
      </c>
      <c r="T1170" s="551" t="n">
        <f aca="false">SUM(T1171:T1174)</f>
        <v>0</v>
      </c>
      <c r="U1170" s="551" t="n">
        <f aca="false">SUM(U1171:U1174)</f>
        <v>0</v>
      </c>
      <c r="V1170" s="558" t="n">
        <f aca="false">SUM(V1171:V1174)</f>
        <v>0</v>
      </c>
    </row>
    <row r="1171" customFormat="false" ht="15.75" hidden="true" customHeight="false" outlineLevel="1" collapsed="false">
      <c r="A1171" s="570"/>
      <c r="B1171" s="841"/>
      <c r="C1171" s="841"/>
      <c r="D1171" s="540"/>
      <c r="E1171" s="541" t="s">
        <v>1149</v>
      </c>
      <c r="F1171" s="607" t="s">
        <v>1064</v>
      </c>
      <c r="G1171" s="540"/>
      <c r="H1171" s="522" t="s">
        <v>1065</v>
      </c>
      <c r="I1171" s="602"/>
      <c r="J1171" s="603"/>
      <c r="K1171" s="841"/>
      <c r="L1171" s="841"/>
      <c r="M1171" s="842"/>
      <c r="N1171" s="843"/>
      <c r="O1171" s="844"/>
      <c r="P1171" s="785"/>
      <c r="Q1171" s="845"/>
      <c r="R1171" s="558" t="n">
        <f aca="false">SUM(S1171,T1171,U1171,V1171)</f>
        <v>0</v>
      </c>
      <c r="S1171" s="558"/>
      <c r="T1171" s="558"/>
      <c r="U1171" s="558"/>
      <c r="V1171" s="558"/>
    </row>
    <row r="1172" customFormat="false" ht="15.75" hidden="true" customHeight="false" outlineLevel="1" collapsed="false">
      <c r="A1172" s="570"/>
      <c r="B1172" s="841"/>
      <c r="C1172" s="841"/>
      <c r="D1172" s="540"/>
      <c r="E1172" s="541" t="s">
        <v>1149</v>
      </c>
      <c r="F1172" s="607" t="s">
        <v>1064</v>
      </c>
      <c r="G1172" s="540"/>
      <c r="H1172" s="522" t="s">
        <v>1065</v>
      </c>
      <c r="I1172" s="602"/>
      <c r="J1172" s="603"/>
      <c r="K1172" s="841"/>
      <c r="L1172" s="841"/>
      <c r="M1172" s="842"/>
      <c r="N1172" s="843"/>
      <c r="O1172" s="844"/>
      <c r="P1172" s="785"/>
      <c r="Q1172" s="845"/>
      <c r="R1172" s="558" t="n">
        <f aca="false">SUM(S1172,T1172,U1172,V1172)</f>
        <v>0</v>
      </c>
      <c r="S1172" s="558"/>
      <c r="T1172" s="558"/>
      <c r="U1172" s="558"/>
      <c r="V1172" s="558"/>
    </row>
    <row r="1173" customFormat="false" ht="15.75" hidden="true" customHeight="false" outlineLevel="1" collapsed="false">
      <c r="A1173" s="570"/>
      <c r="B1173" s="841"/>
      <c r="C1173" s="841"/>
      <c r="D1173" s="540"/>
      <c r="E1173" s="541" t="s">
        <v>1149</v>
      </c>
      <c r="F1173" s="607" t="s">
        <v>1064</v>
      </c>
      <c r="G1173" s="540"/>
      <c r="H1173" s="522" t="s">
        <v>1065</v>
      </c>
      <c r="I1173" s="602"/>
      <c r="J1173" s="603"/>
      <c r="K1173" s="841"/>
      <c r="L1173" s="841"/>
      <c r="M1173" s="842"/>
      <c r="N1173" s="843"/>
      <c r="O1173" s="844"/>
      <c r="P1173" s="785"/>
      <c r="Q1173" s="845"/>
      <c r="R1173" s="558" t="n">
        <f aca="false">SUM(S1173,T1173,U1173,V1173)</f>
        <v>0</v>
      </c>
      <c r="S1173" s="558"/>
      <c r="T1173" s="558"/>
      <c r="U1173" s="558"/>
      <c r="V1173" s="558"/>
    </row>
    <row r="1174" customFormat="false" ht="15.75" hidden="true" customHeight="false" outlineLevel="1" collapsed="false">
      <c r="A1174" s="571"/>
      <c r="B1174" s="841"/>
      <c r="C1174" s="841"/>
      <c r="D1174" s="540"/>
      <c r="E1174" s="541" t="s">
        <v>1149</v>
      </c>
      <c r="F1174" s="607" t="s">
        <v>1064</v>
      </c>
      <c r="G1174" s="540"/>
      <c r="H1174" s="522" t="s">
        <v>1065</v>
      </c>
      <c r="I1174" s="602"/>
      <c r="J1174" s="603"/>
      <c r="K1174" s="841"/>
      <c r="L1174" s="841"/>
      <c r="M1174" s="842"/>
      <c r="N1174" s="846"/>
      <c r="O1174" s="785"/>
      <c r="P1174" s="785"/>
      <c r="Q1174" s="847"/>
      <c r="R1174" s="558" t="n">
        <f aca="false">SUM(S1174,T1174,U1174,V1174)</f>
        <v>0</v>
      </c>
      <c r="S1174" s="558"/>
      <c r="T1174" s="558"/>
      <c r="U1174" s="558"/>
      <c r="V1174" s="558"/>
    </row>
    <row r="1175" s="196" customFormat="true" ht="15.75" hidden="true" customHeight="true" outlineLevel="0" collapsed="false">
      <c r="A1175" s="571" t="s">
        <v>1390</v>
      </c>
      <c r="B1175" s="782"/>
      <c r="C1175" s="782"/>
      <c r="D1175" s="601"/>
      <c r="E1175" s="541"/>
      <c r="F1175" s="607"/>
      <c r="G1175" s="601"/>
      <c r="H1175" s="522"/>
      <c r="I1175" s="602"/>
      <c r="J1175" s="603"/>
      <c r="K1175" s="782"/>
      <c r="L1175" s="782"/>
      <c r="M1175" s="783"/>
      <c r="N1175" s="784"/>
      <c r="O1175" s="785" t="n">
        <v>244</v>
      </c>
      <c r="P1175" s="785" t="n">
        <v>349</v>
      </c>
      <c r="Q1175" s="786"/>
      <c r="R1175" s="551" t="n">
        <f aca="false">SUM(R1176:R1179)</f>
        <v>0</v>
      </c>
      <c r="S1175" s="551" t="n">
        <f aca="false">SUM(S1176:S1179)</f>
        <v>0</v>
      </c>
      <c r="T1175" s="551" t="n">
        <f aca="false">SUM(T1176:T1179)</f>
        <v>0</v>
      </c>
      <c r="U1175" s="551" t="n">
        <f aca="false">SUM(U1176:U1179)</f>
        <v>0</v>
      </c>
      <c r="V1175" s="551" t="n">
        <f aca="false">SUM(V1176:V1179)</f>
        <v>0</v>
      </c>
      <c r="AC1175" s="303"/>
      <c r="AD1175" s="474"/>
    </row>
    <row r="1176" s="196" customFormat="true" ht="15.75" hidden="true" customHeight="true" outlineLevel="1" collapsed="false">
      <c r="A1176" s="571"/>
      <c r="B1176" s="782"/>
      <c r="C1176" s="782"/>
      <c r="D1176" s="540"/>
      <c r="E1176" s="541" t="s">
        <v>1149</v>
      </c>
      <c r="F1176" s="607" t="s">
        <v>1064</v>
      </c>
      <c r="G1176" s="540"/>
      <c r="H1176" s="522" t="s">
        <v>1065</v>
      </c>
      <c r="I1176" s="602"/>
      <c r="J1176" s="603"/>
      <c r="K1176" s="782"/>
      <c r="L1176" s="782"/>
      <c r="M1176" s="783"/>
      <c r="N1176" s="784"/>
      <c r="O1176" s="785"/>
      <c r="P1176" s="785"/>
      <c r="Q1176" s="786"/>
      <c r="R1176" s="558" t="n">
        <f aca="false">SUM(S1176,T1176,U1176,V1176)</f>
        <v>0</v>
      </c>
      <c r="S1176" s="558"/>
      <c r="T1176" s="558"/>
      <c r="U1176" s="558"/>
      <c r="V1176" s="558"/>
      <c r="AC1176" s="303"/>
      <c r="AD1176" s="474"/>
    </row>
    <row r="1177" s="196" customFormat="true" ht="15.75" hidden="true" customHeight="true" outlineLevel="1" collapsed="false">
      <c r="A1177" s="571"/>
      <c r="B1177" s="782"/>
      <c r="C1177" s="782"/>
      <c r="D1177" s="540"/>
      <c r="E1177" s="541" t="s">
        <v>1149</v>
      </c>
      <c r="F1177" s="607" t="s">
        <v>1064</v>
      </c>
      <c r="G1177" s="540"/>
      <c r="H1177" s="522" t="s">
        <v>1065</v>
      </c>
      <c r="I1177" s="602"/>
      <c r="J1177" s="603"/>
      <c r="K1177" s="782"/>
      <c r="L1177" s="782"/>
      <c r="M1177" s="783"/>
      <c r="N1177" s="784"/>
      <c r="O1177" s="785"/>
      <c r="P1177" s="785"/>
      <c r="Q1177" s="786"/>
      <c r="R1177" s="558" t="n">
        <f aca="false">SUM(S1177,T1177,U1177,V1177)</f>
        <v>0</v>
      </c>
      <c r="S1177" s="558"/>
      <c r="T1177" s="558"/>
      <c r="U1177" s="558"/>
      <c r="V1177" s="558"/>
      <c r="AC1177" s="303"/>
      <c r="AD1177" s="474"/>
    </row>
    <row r="1178" s="196" customFormat="true" ht="15.75" hidden="true" customHeight="true" outlineLevel="1" collapsed="false">
      <c r="A1178" s="571"/>
      <c r="B1178" s="782"/>
      <c r="C1178" s="782"/>
      <c r="D1178" s="540"/>
      <c r="E1178" s="541" t="s">
        <v>1149</v>
      </c>
      <c r="F1178" s="607" t="s">
        <v>1064</v>
      </c>
      <c r="G1178" s="540"/>
      <c r="H1178" s="522" t="s">
        <v>1065</v>
      </c>
      <c r="I1178" s="602"/>
      <c r="J1178" s="603"/>
      <c r="K1178" s="782"/>
      <c r="L1178" s="782"/>
      <c r="M1178" s="783"/>
      <c r="N1178" s="784"/>
      <c r="O1178" s="785"/>
      <c r="P1178" s="785"/>
      <c r="Q1178" s="786"/>
      <c r="R1178" s="558" t="n">
        <f aca="false">SUM(S1178,T1178,U1178,V1178)</f>
        <v>0</v>
      </c>
      <c r="S1178" s="558"/>
      <c r="T1178" s="558"/>
      <c r="U1178" s="558"/>
      <c r="V1178" s="558"/>
      <c r="AC1178" s="303"/>
      <c r="AD1178" s="474"/>
    </row>
    <row r="1179" s="196" customFormat="true" ht="15.75" hidden="true" customHeight="false" outlineLevel="1" collapsed="false">
      <c r="A1179" s="572"/>
      <c r="B1179" s="848"/>
      <c r="C1179" s="848"/>
      <c r="D1179" s="540"/>
      <c r="E1179" s="541" t="s">
        <v>1149</v>
      </c>
      <c r="F1179" s="607" t="s">
        <v>1064</v>
      </c>
      <c r="G1179" s="540"/>
      <c r="H1179" s="522" t="s">
        <v>1065</v>
      </c>
      <c r="I1179" s="849"/>
      <c r="J1179" s="850"/>
      <c r="K1179" s="848"/>
      <c r="L1179" s="848"/>
      <c r="M1179" s="851"/>
      <c r="N1179" s="852"/>
      <c r="O1179" s="853"/>
      <c r="P1179" s="854"/>
      <c r="Q1179" s="786"/>
      <c r="R1179" s="558" t="n">
        <f aca="false">SUM(S1179,T1179,U1179,V1179)</f>
        <v>0</v>
      </c>
      <c r="S1179" s="558"/>
      <c r="T1179" s="558"/>
      <c r="U1179" s="558"/>
      <c r="V1179" s="558"/>
      <c r="AC1179" s="303"/>
      <c r="AD1179" s="474"/>
    </row>
    <row r="1180" s="196" customFormat="true" ht="15" hidden="false" customHeight="false" outlineLevel="0" collapsed="false">
      <c r="A1180" s="855"/>
      <c r="B1180" s="855"/>
      <c r="C1180" s="855"/>
      <c r="D1180" s="855"/>
      <c r="E1180" s="855"/>
      <c r="F1180" s="855"/>
      <c r="G1180" s="855"/>
      <c r="H1180" s="855"/>
      <c r="I1180" s="855"/>
      <c r="J1180" s="855"/>
      <c r="K1180" s="855"/>
      <c r="L1180" s="855"/>
      <c r="M1180" s="855"/>
      <c r="N1180" s="855"/>
      <c r="O1180" s="856"/>
      <c r="P1180" s="856"/>
      <c r="Q1180" s="856"/>
      <c r="R1180" s="857"/>
      <c r="S1180" s="858"/>
      <c r="T1180" s="858"/>
      <c r="U1180" s="858"/>
      <c r="V1180" s="858"/>
      <c r="AC1180" s="303"/>
      <c r="AD1180" s="474"/>
    </row>
    <row r="1181" customFormat="false" ht="15" hidden="false" customHeight="false" outlineLevel="0" collapsed="false">
      <c r="A1181" s="859"/>
      <c r="B1181" s="859"/>
      <c r="C1181" s="859"/>
      <c r="D1181" s="859"/>
      <c r="E1181" s="860"/>
      <c r="F1181" s="860"/>
      <c r="G1181" s="860"/>
      <c r="H1181" s="860"/>
      <c r="I1181" s="860"/>
      <c r="J1181" s="860"/>
      <c r="K1181" s="860"/>
      <c r="L1181" s="861"/>
      <c r="M1181" s="861"/>
      <c r="N1181" s="861"/>
      <c r="O1181" s="862"/>
      <c r="P1181" s="862"/>
      <c r="Q1181" s="863"/>
      <c r="R1181" s="864"/>
      <c r="S1181" s="865"/>
      <c r="T1181" s="865"/>
      <c r="U1181" s="865"/>
      <c r="V1181" s="865"/>
    </row>
    <row r="1182" s="859" customFormat="true" ht="15.75" hidden="false" customHeight="false" outlineLevel="0" collapsed="false">
      <c r="E1182" s="860"/>
      <c r="F1182" s="860"/>
      <c r="G1182" s="860"/>
      <c r="H1182" s="860"/>
      <c r="I1182" s="860"/>
      <c r="J1182" s="860"/>
      <c r="K1182" s="860"/>
      <c r="L1182" s="866" t="s">
        <v>1391</v>
      </c>
      <c r="M1182" s="866"/>
      <c r="N1182" s="866"/>
      <c r="O1182" s="867" t="s">
        <v>529</v>
      </c>
      <c r="P1182" s="867"/>
      <c r="Q1182" s="868"/>
      <c r="R1182" s="869" t="n">
        <f aca="false">R12-R13-R15-R16-R17-R18-R14</f>
        <v>0</v>
      </c>
      <c r="S1182" s="869" t="n">
        <f aca="false">S12-S13-S15-S16-S17-S18-S14</f>
        <v>0</v>
      </c>
      <c r="T1182" s="869" t="n">
        <f aca="false">T12-T13-T15-T16-T17-T18-T14</f>
        <v>0</v>
      </c>
      <c r="U1182" s="869" t="n">
        <f aca="false">U12-U13-U15-U16-U17-U18-U14</f>
        <v>0</v>
      </c>
      <c r="V1182" s="869" t="n">
        <f aca="false">V12-V13-V15-V16-V17-V18-V14</f>
        <v>0</v>
      </c>
      <c r="W1182" s="870"/>
      <c r="X1182" s="870"/>
      <c r="Y1182" s="870"/>
      <c r="Z1182" s="870"/>
      <c r="AA1182" s="870"/>
      <c r="AB1182" s="870"/>
      <c r="AC1182" s="474"/>
      <c r="AD1182" s="474"/>
      <c r="AE1182" s="870"/>
      <c r="AF1182" s="870"/>
    </row>
    <row r="1183" s="859" customFormat="true" ht="15.75" hidden="false" customHeight="false" outlineLevel="0" collapsed="false">
      <c r="A1183" s="188"/>
      <c r="B1183" s="188"/>
      <c r="C1183" s="188"/>
      <c r="D1183" s="188"/>
      <c r="E1183" s="855"/>
      <c r="F1183" s="855"/>
      <c r="G1183" s="855"/>
      <c r="H1183" s="855"/>
      <c r="I1183" s="855"/>
      <c r="J1183" s="855"/>
      <c r="K1183" s="855"/>
      <c r="L1183" s="871"/>
      <c r="M1183" s="871"/>
      <c r="N1183" s="871"/>
      <c r="O1183" s="868" t="s">
        <v>1392</v>
      </c>
      <c r="P1183" s="868"/>
      <c r="Q1183" s="868"/>
      <c r="R1183" s="872" t="n">
        <f aca="false">R19-R20-R21</f>
        <v>0</v>
      </c>
      <c r="S1183" s="872" t="n">
        <f aca="false">S19-S20-S21</f>
        <v>0</v>
      </c>
      <c r="T1183" s="872" t="n">
        <f aca="false">T19-T20-T21</f>
        <v>0</v>
      </c>
      <c r="U1183" s="872" t="n">
        <f aca="false">U19-U20-U21</f>
        <v>0</v>
      </c>
      <c r="V1183" s="872" t="n">
        <f aca="false">V19-V20-V21</f>
        <v>0</v>
      </c>
      <c r="W1183" s="870"/>
      <c r="X1183" s="870"/>
      <c r="Y1183" s="870"/>
      <c r="Z1183" s="870"/>
      <c r="AA1183" s="870"/>
      <c r="AB1183" s="870"/>
      <c r="AC1183" s="474"/>
      <c r="AD1183" s="474"/>
      <c r="AE1183" s="870"/>
      <c r="AF1183" s="870"/>
    </row>
    <row r="1184" customFormat="false" ht="15.75" hidden="false" customHeight="false" outlineLevel="0" collapsed="false">
      <c r="E1184" s="855"/>
      <c r="F1184" s="855"/>
      <c r="G1184" s="855"/>
      <c r="H1184" s="855"/>
      <c r="I1184" s="855"/>
      <c r="J1184" s="855"/>
      <c r="K1184" s="855"/>
      <c r="L1184" s="871"/>
      <c r="M1184" s="871"/>
      <c r="N1184" s="871"/>
      <c r="O1184" s="868" t="s">
        <v>614</v>
      </c>
      <c r="P1184" s="868"/>
      <c r="Q1184" s="868"/>
      <c r="R1184" s="872" t="n">
        <f aca="false">R25-R26-R27-R28-R29</f>
        <v>0</v>
      </c>
      <c r="S1184" s="872" t="n">
        <f aca="false">S25-S26-S27-S28-S29</f>
        <v>0</v>
      </c>
      <c r="T1184" s="872" t="n">
        <f aca="false">T25-T26-T27-T28-T29</f>
        <v>0</v>
      </c>
      <c r="U1184" s="872" t="n">
        <f aca="false">U25-U26-U27-U28-U29</f>
        <v>0</v>
      </c>
      <c r="V1184" s="872" t="n">
        <f aca="false">V25-V26-V27-V28-V29</f>
        <v>0</v>
      </c>
      <c r="W1184" s="873"/>
      <c r="X1184" s="873"/>
      <c r="Y1184" s="873"/>
      <c r="Z1184" s="873"/>
      <c r="AA1184" s="873"/>
      <c r="AB1184" s="873"/>
      <c r="AC1184" s="474"/>
      <c r="AE1184" s="873"/>
      <c r="AF1184" s="873"/>
    </row>
    <row r="1185" customFormat="false" ht="15.75" hidden="false" customHeight="false" outlineLevel="0" collapsed="false">
      <c r="E1185" s="855"/>
      <c r="F1185" s="855"/>
      <c r="G1185" s="855"/>
      <c r="H1185" s="855"/>
      <c r="I1185" s="855"/>
      <c r="J1185" s="855"/>
      <c r="K1185" s="855"/>
      <c r="L1185" s="871"/>
      <c r="M1185" s="871"/>
      <c r="N1185" s="871"/>
      <c r="O1185" s="868" t="s">
        <v>625</v>
      </c>
      <c r="P1185" s="868"/>
      <c r="Q1185" s="868"/>
      <c r="R1185" s="872" t="n">
        <f aca="false">R30-R32-R33-R36-R38-R40</f>
        <v>2.91038304567337E-011</v>
      </c>
      <c r="S1185" s="872" t="n">
        <f aca="false">S30-S32-S33-S36-S38-S40</f>
        <v>2.91038304567337E-011</v>
      </c>
      <c r="T1185" s="872" t="n">
        <f aca="false">T30-T32-T33-T36-T38-T40</f>
        <v>0</v>
      </c>
      <c r="U1185" s="872" t="n">
        <f aca="false">U30-U32-U33-U36-U38-U40</f>
        <v>0</v>
      </c>
      <c r="V1185" s="872" t="n">
        <f aca="false">V30-V32-V33-V36-V38-V40</f>
        <v>0</v>
      </c>
      <c r="W1185" s="873"/>
      <c r="X1185" s="873"/>
      <c r="Y1185" s="873"/>
      <c r="Z1185" s="873"/>
      <c r="AA1185" s="873"/>
      <c r="AB1185" s="873"/>
      <c r="AC1185" s="474"/>
      <c r="AE1185" s="873"/>
      <c r="AF1185" s="873"/>
    </row>
    <row r="1186" customFormat="false" ht="15.75" hidden="false" customHeight="false" outlineLevel="0" collapsed="false">
      <c r="E1186" s="855"/>
      <c r="F1186" s="855"/>
      <c r="G1186" s="855"/>
      <c r="H1186" s="855"/>
      <c r="I1186" s="855"/>
      <c r="J1186" s="855"/>
      <c r="K1186" s="855"/>
      <c r="L1186" s="871"/>
      <c r="M1186" s="871"/>
      <c r="N1186" s="871"/>
      <c r="O1186" s="868" t="s">
        <v>618</v>
      </c>
      <c r="P1186" s="868"/>
      <c r="Q1186" s="868"/>
      <c r="R1186" s="872" t="n">
        <f aca="false">R41-R42-R43-R44-R45-R46</f>
        <v>0</v>
      </c>
      <c r="S1186" s="872" t="n">
        <f aca="false">S41-S42-S43-S44-S45-S46</f>
        <v>0</v>
      </c>
      <c r="T1186" s="872" t="n">
        <f aca="false">T41-T42-T43-T44-T45-T46</f>
        <v>0</v>
      </c>
      <c r="U1186" s="872" t="n">
        <f aca="false">U41-U42-U43-U44-U45-U46</f>
        <v>0</v>
      </c>
      <c r="V1186" s="872" t="n">
        <f aca="false">V41-V42-V43-V44-V45-V46</f>
        <v>0</v>
      </c>
      <c r="W1186" s="873"/>
      <c r="X1186" s="873"/>
      <c r="Y1186" s="873"/>
      <c r="Z1186" s="873"/>
      <c r="AA1186" s="873"/>
      <c r="AB1186" s="873"/>
      <c r="AC1186" s="474"/>
      <c r="AE1186" s="873"/>
      <c r="AF1186" s="873"/>
    </row>
    <row r="1187" customFormat="false" ht="15.75" hidden="false" customHeight="false" outlineLevel="0" collapsed="false">
      <c r="E1187" s="855"/>
      <c r="F1187" s="855"/>
      <c r="G1187" s="855"/>
      <c r="H1187" s="855"/>
      <c r="I1187" s="855"/>
      <c r="J1187" s="855"/>
      <c r="K1187" s="855"/>
      <c r="L1187" s="871"/>
      <c r="M1187" s="871"/>
      <c r="N1187" s="871"/>
      <c r="O1187" s="868" t="s">
        <v>539</v>
      </c>
      <c r="P1187" s="868"/>
      <c r="Q1187" s="868"/>
      <c r="R1187" s="872" t="n">
        <f aca="false">R92-SUM(R95:R97,R99:R100,R102:R104,R106:R107,R109:R110,R112:R113,R115:R116,R119:R121,R123:R124,R126,R131:R132,R135,R136,R160:R163,R165:R168,R170:R173,R175:R178,R181:R183,R184,R186:R189,R191:R194,R196:R199,R224:R226,R228:R230,R233:R235,R237:R238,R241:R243,R245:R247,R250:R253,R257:R259,R261:R263,R265:R267,R269:R271,R274:R276,R278:R280,R283:R285,R287:R289,R292:R294,R297:R298,R300:R301,R303:R304,R306:R307,R309,R311:R313,R315:R317,R320:R321,R323:R325,R327:R328,R330,R332,R334,R336:R340,R342,R344,R346,R348,R350:R358,R142:R144,R360,R362:R366,R368:R369,R371:R373,R375,R377:R378,R381:R382,R384,R386,R388,R390:R403,R405:R407,R408,R410:R411,R413:R416,R420,R421,R422,R425:R427,R430,R432,R434,R436:R438,R440:R443,R445:R447,R450:R454,R456:R460,R462:R467,R469,R493,R471,R473:R474,R476:R477,R479:R487,R488,R489,R490,R491,R496:R522,R524:R543,R545:R567,R570:R573,R575:R591,R592,R593,R619:R653,R655,R658,R661,R664,R667,R671:R674,R676:R679,R682:R704,R707:R852,R854:R857,R859:R913,R915:R949,R951:R1037,R1039:R1083,R1085:R1168,R1169,R1171:R1174,R1176:R1179,R428,R146:R148,R150:R152,R154:R156,R202:R205,R207:R210,R212:R215,R217:R220,R417:R419,R127,R128,R129,R138,R139,R595:R617,)</f>
        <v>0</v>
      </c>
      <c r="S1187" s="872" t="n">
        <f aca="false">S92-SUM(S95:S97,S99:S100,S102:S104,S106:S107,S109:S110,S112:S113,S115:S116,S119:S121,S123:S124,S126,S131:S132,S135,S136,S160:S163,S165:S168,S170:S173,S175:S178,S181:S183,S184,S186:S189,S191:S194,S196:S199,S224:S226,S228:S230,S233:S235,S237:S238,S241:S243,S245:S247,S250:S253,S257:S259,S261:S263,S265:S267,S269:S271,S274:S276,S278:S280,S283:S285,S287:S289,S292:S294,S297:S298,S300:S301,S303:S304,S306:S307,S309,S311:S313,S315:S317,S320:S321,S323:S325,S327:S328,S330,S332,S334,S336:S340,S342,S344,S346,S348,S350:S358,S142:S144,S360,S362:S366,S368:S369,S371:S373,S375,S377:S378,S381:S382,S384,S386,S388,S390:S403,S405:S407,S408,S410:S411,S413:S416,S420,S421,S422,S425:S427,S430,S432,S434,S436:S438,S440:S443,S445:S447,S450:S454,S456:S460,S462:S467,S469,S493,S471,S473:S474,S476:S477,S479:S487,S488,S489,S490,S491,S496:S522,S524:S543,S545:S567,S570:S573,S575:S591,S592,S593,S619:S653,S655,S658,S661,S664,S667,S671:S674,S676:S679,S682:S704,S707:S852,S854:S857,S859:S913,S915:S949,S951:S1037,S1039:S1083,S1085:S1168,S1169,S1171:S1174,S1176:S1179,S428,S146:S148,S150:S152,S154:S156,S202:S205,S207:S210,S212:S215,S217:S220,S417:S419,S127,S128,S129,S138,S139,S595:S617,)</f>
        <v>0</v>
      </c>
      <c r="T1187" s="872" t="n">
        <f aca="false">T92-SUM(T95:T97,T99:T100,T102:T104,T106:T107,T109:T110,T112:T113,T115:T116,T119:T121,T123:T124,T126,T131:T132,T135,T136,T160:T163,T165:T168,T170:T173,T175:T178,T181:T183,T184,T186:T189,T191:T194,T196:T199,T224:T226,T228:T230,T233:T235,T237:T238,T241:T243,T245:T247,T250:T253,T257:T259,T261:T263,T265:T267,T269:T271,T274:T276,T278:T280,T283:T285,T287:T289,T292:T294,T297:T298,T300:T301,T303:T304,T306:T307,T309,T311:T313,T315:T317,T320:T321,T323:T325,T327:T328,T330,T332,T334,T336:T340,T342,T344,T346,T348,T350:T358,T142:T144,T360,T362:T366,T368:T369,T371:T373,T375,T377:T378,T381:T382,T384,T386,T388,T390:T403,T405:T407,T408,T410:T411,T413:T416,T420,T421,T422,T425:T427,T430,T432,T434,T436:T438,T440:T443,T445:T447,T450:T454,T456:T460,T462:T467,T469,T493,T471,T473:T474,T476:T477,T479:T487,T488,T489,T490,T491,T496:T522,T524:T543,T545:T567,T570:T573,T575:T591,T592,T593,T619:T653,T655,T658,T661,T664,T667,T671:T674,T676:T679,T682:T704,T707:T852,T854:T857,T859:T913,T915:T949,T951:T1037,T1039:T1083,T1085:T1168,T1169,T1171:T1174,T1176:T1179,T428,T146:T148,T150:T152,T154:T156,T202:T205,T207:T210,T212:T215,T217:T220,T417:T419,T127,T128,T129,T138,T139,T595:T617,)</f>
        <v>0</v>
      </c>
      <c r="U1187" s="872" t="n">
        <f aca="false">U92-SUM(U95:U97,U99:U100,U102:U104,U106:U107,U109:U110,U112:U113,U115:U116,U119:U121,U123:U124,U126,U131:U132,U135,U136,U160:U163,U165:U168,U170:U173,U175:U178,U181:U183,U184,U186:U189,U191:U194,U196:U199,U224:U226,U228:U230,U233:U235,U237:U238,U241:U243,U245:U247,U250:U253,U257:U259,U261:U263,U265:U267,U269:U271,U274:U276,U278:U280,U283:U285,U287:U289,U292:U294,U297:U298,U300:U301,U303:U304,U306:U307,U309,U311:U313,U315:U317,U320:U321,U323:U325,U327:U328,U330,U332,U334,U336:U340,U342,U344,U346,U348,U350:U358,U142:U144,U360,U362:U366,U368:U369,U371:U373,U375,U377:U378,U381:U382,U384,U386,U388,U390:U403,U405:U407,U408,U410:U411,U413:U416,U420,U421,U422,U425:U427,U430,U432,U434,U436:U438,U440:U443,U445:U447,U450:U454,U456:U460,U462:U467,U469,U493,U471,U473:U474,U476:U477,U479:U487,U488,U489,U490,U491,U496:U522,U524:U543,U545:U567,U570:U573,U575:U591,U592,U593,U619:U653,U655,U658,U661,U664,U667,U671:U674,U676:U679,U682:U704,U707:U852,U854:U857,U859:U913,U915:U949,U951:U1037,U1039:U1083,U1085:U1168,U1169,U1171:U1174,U1176:U1179,U428,U146:U148,U150:U152,U154:U156,U202:U205,U207:U210,U212:U215,U217:U220,U417:U419,U127,U128,U129,U138,U139,U595:U617,)</f>
        <v>0</v>
      </c>
      <c r="V1187" s="872" t="n">
        <f aca="false">V92-SUM(V95:V97,V99:V100,V102:V104,V106:V107,V109:V110,V112:V113,V115:V116,V119:V121,V123:V124,V126,V131:V132,V135,V136,V160:V163,V165:V168,V170:V173,V175:V178,V181:V183,V184,V186:V189,V191:V194,V196:V199,V224:V226,V228:V230,V233:V235,V237:V238,V241:V243,V245:V247,V250:V253,V257:V259,V261:V263,V265:V267,V269:V271,V274:V276,V278:V280,V283:V285,V287:V289,V292:V294,V297:V298,V300:V301,V303:V304,V306:V307,V309,V311:V313,V315:V317,V320:V321,V323:V325,V327:V328,V330,V332,V334,V336:V340,V342,V344,V346,V348,V350:V358,V142:V144,V360,V362:V366,V368:V369,V371:V373,V375,V377:V378,V381:V382,V384,V386,V388,V390:V403,V405:V407,V408,V410:V411,V413:V416,V420,V421,V422,V425:V427,V430,V432,V434,V436:V438,V440:V443,V445:V447,V450:V454,V456:V460,V462:V467,V469,V493,V471,V473:V474,V476:V477,V479:V487,V488,V489,V490,V491,V496:V522,V524:V543,V545:V567,V570:V573,V575:V591,V592,V593,V619:V653,V655,V658,V661,V664,V667,V671:V674,V676:V679,V682:V704,V707:V852,V854:V857,V859:V913,V915:V949,V951:V1037,V1039:V1083,V1085:V1168,V1169,V1171:V1174,V1176:V1179,V428,V146:V148,V150:V152,V154:V156,V202:V205,V207:V210,V212:V215,V217:V220,V417:V419,V127,V128,V129,V138,V139,V595:V617,)</f>
        <v>0</v>
      </c>
      <c r="W1187" s="873"/>
      <c r="X1187" s="873"/>
      <c r="Y1187" s="873"/>
      <c r="Z1187" s="873"/>
      <c r="AA1187" s="873"/>
      <c r="AB1187" s="873"/>
      <c r="AC1187" s="474"/>
      <c r="AE1187" s="873"/>
      <c r="AF1187" s="873"/>
    </row>
    <row r="1188" customFormat="false" ht="15.75" hidden="false" customHeight="false" outlineLevel="0" collapsed="false">
      <c r="E1188" s="855"/>
      <c r="F1188" s="855"/>
      <c r="G1188" s="855"/>
      <c r="H1188" s="855"/>
      <c r="I1188" s="855"/>
      <c r="J1188" s="855"/>
      <c r="K1188" s="855"/>
      <c r="L1188" s="874"/>
      <c r="M1188" s="874"/>
      <c r="N1188" s="874"/>
      <c r="O1188" s="875"/>
      <c r="P1188" s="875"/>
      <c r="Q1188" s="875"/>
      <c r="R1188" s="876"/>
      <c r="S1188" s="876"/>
      <c r="T1188" s="876"/>
      <c r="U1188" s="876"/>
      <c r="V1188" s="876"/>
    </row>
    <row r="1189" customFormat="false" ht="15.75" hidden="false" customHeight="false" outlineLevel="0" collapsed="false">
      <c r="L1189" s="489"/>
      <c r="M1189" s="489"/>
      <c r="N1189" s="489"/>
      <c r="O1189" s="877" t="s">
        <v>1393</v>
      </c>
      <c r="P1189" s="877"/>
      <c r="Q1189" s="877"/>
      <c r="R1189" s="758"/>
      <c r="S1189" s="758"/>
      <c r="T1189" s="758"/>
      <c r="U1189" s="758"/>
      <c r="V1189" s="758"/>
    </row>
    <row r="1190" customFormat="false" ht="15.75" hidden="false" customHeight="false" outlineLevel="0" collapsed="false">
      <c r="L1190" s="489"/>
      <c r="M1190" s="489"/>
      <c r="N1190" s="489"/>
      <c r="O1190" s="878" t="n">
        <v>244</v>
      </c>
      <c r="P1190" s="878"/>
      <c r="Q1190" s="877"/>
      <c r="R1190" s="758" t="n">
        <f aca="false">SUBTOTAL(9,R92)</f>
        <v>9789508.28033333</v>
      </c>
      <c r="S1190" s="758" t="n">
        <f aca="false">SUBTOTAL(9,S92)</f>
        <v>1554910.27433333</v>
      </c>
      <c r="T1190" s="758" t="n">
        <f aca="false">SUBTOTAL(9,T92)</f>
        <v>0</v>
      </c>
      <c r="U1190" s="758" t="n">
        <f aca="false">SUBTOTAL(9,U92)</f>
        <v>0</v>
      </c>
      <c r="V1190" s="758" t="n">
        <f aca="false">SUBTOTAL(9,V92)</f>
        <v>8234598.006</v>
      </c>
      <c r="W1190" s="238" t="n">
        <f aca="false">R1190-S1190-T1190-U1190-V1190</f>
        <v>0</v>
      </c>
      <c r="X1190" s="193"/>
      <c r="Y1190" s="193"/>
      <c r="Z1190" s="193"/>
      <c r="AA1190" s="193"/>
      <c r="AB1190" s="193"/>
      <c r="AE1190" s="193"/>
      <c r="AF1190" s="193"/>
    </row>
    <row r="1191" customFormat="false" ht="15.75" hidden="false" customHeight="false" outlineLevel="0" collapsed="false">
      <c r="L1191" s="489"/>
      <c r="M1191" s="489"/>
      <c r="N1191" s="489"/>
      <c r="O1191" s="878"/>
      <c r="P1191" s="878" t="n">
        <v>220</v>
      </c>
      <c r="Q1191" s="877"/>
      <c r="R1191" s="758" t="n">
        <f aca="false">R1190-R1192-R1193</f>
        <v>1432239.71675</v>
      </c>
      <c r="S1191" s="758" t="n">
        <f aca="false">S1190-S1192-S1193</f>
        <v>1034898.71475</v>
      </c>
      <c r="T1191" s="758" t="n">
        <f aca="false">T1190-T1192-T1193</f>
        <v>0</v>
      </c>
      <c r="U1191" s="758" t="n">
        <f aca="false">U1190-U1192-U1193</f>
        <v>0</v>
      </c>
      <c r="V1191" s="758" t="n">
        <f aca="false">V1190-V1192-V1193</f>
        <v>397341.001999999</v>
      </c>
      <c r="W1191" s="238" t="n">
        <f aca="false">R1191-S1191-T1191-U1191-V1191</f>
        <v>0</v>
      </c>
      <c r="X1191" s="193"/>
      <c r="Y1191" s="193"/>
      <c r="Z1191" s="193"/>
      <c r="AA1191" s="193"/>
      <c r="AB1191" s="193"/>
      <c r="AE1191" s="193"/>
      <c r="AF1191" s="193"/>
    </row>
    <row r="1192" customFormat="false" ht="15.75" hidden="false" customHeight="false" outlineLevel="0" collapsed="false">
      <c r="L1192" s="489"/>
      <c r="M1192" s="489"/>
      <c r="N1192" s="489"/>
      <c r="O1192" s="878"/>
      <c r="P1192" s="878" t="n">
        <v>310</v>
      </c>
      <c r="Q1192" s="877"/>
      <c r="R1192" s="758" t="n">
        <f aca="false">SUBTOTAL(9,R494,R568)</f>
        <v>901418</v>
      </c>
      <c r="S1192" s="758" t="n">
        <f aca="false">SUBTOTAL(9,S494,S568)</f>
        <v>92735</v>
      </c>
      <c r="T1192" s="758" t="n">
        <f aca="false">SUBTOTAL(9,T494,T568)</f>
        <v>0</v>
      </c>
      <c r="U1192" s="758" t="n">
        <f aca="false">SUBTOTAL(9,U494,U568)</f>
        <v>0</v>
      </c>
      <c r="V1192" s="758" t="n">
        <f aca="false">SUBTOTAL(9,V494,V568)</f>
        <v>808683</v>
      </c>
      <c r="W1192" s="238" t="n">
        <f aca="false">R1192-S1192-T1192-U1192-V1192</f>
        <v>0</v>
      </c>
      <c r="X1192" s="193"/>
      <c r="Y1192" s="193"/>
      <c r="Z1192" s="193"/>
      <c r="AA1192" s="193"/>
      <c r="AB1192" s="193"/>
      <c r="AE1192" s="193"/>
      <c r="AF1192" s="193"/>
    </row>
    <row r="1193" customFormat="false" ht="15.75" hidden="false" customHeight="false" outlineLevel="0" collapsed="false">
      <c r="L1193" s="489"/>
      <c r="M1193" s="489"/>
      <c r="N1193" s="489"/>
      <c r="O1193" s="878"/>
      <c r="P1193" s="878" t="n">
        <v>340</v>
      </c>
      <c r="Q1193" s="877"/>
      <c r="R1193" s="758" t="n">
        <f aca="false">SUBTOTAL(9,R618,R654,R680,R706,R853,R858,R914,R950,R1038,R1084,R1169,R1170,R1175,R594)</f>
        <v>7455850.56358333</v>
      </c>
      <c r="S1193" s="758" t="n">
        <f aca="false">SUBTOTAL(9,S618,S654,S680,S706,S853,S858,S914,S950,S1038,S1084,S1169,S1170,S1175,S594)</f>
        <v>427276.559583333</v>
      </c>
      <c r="T1193" s="758" t="n">
        <f aca="false">SUBTOTAL(9,T618,T654,T680,T706,T853,T858,T914,T950,T1038,T1084,T1169,T1170,T1175,T594)</f>
        <v>0</v>
      </c>
      <c r="U1193" s="758" t="n">
        <f aca="false">SUBTOTAL(9,U618,U654,U680,U706,U853,U858,U914,U950,U1038,U1084,U1169,U1170,U1175,U594)</f>
        <v>0</v>
      </c>
      <c r="V1193" s="758" t="n">
        <f aca="false">SUBTOTAL(9,V618,V654,V680,V706,V853,V858,V914,V950,V1038,V1084,V1169,V1170,V1175,V594)</f>
        <v>7028574.004</v>
      </c>
      <c r="W1193" s="238" t="n">
        <f aca="false">R1193-S1193-T1193-U1193-V1193</f>
        <v>0</v>
      </c>
      <c r="X1193" s="193"/>
      <c r="Y1193" s="193"/>
      <c r="Z1193" s="193"/>
      <c r="AA1193" s="193"/>
      <c r="AB1193" s="193"/>
      <c r="AE1193" s="193"/>
      <c r="AF1193" s="193"/>
    </row>
    <row r="1194" customFormat="false" ht="15.75" hidden="false" customHeight="false" outlineLevel="0" collapsed="false">
      <c r="L1194" s="489"/>
      <c r="M1194" s="489"/>
      <c r="N1194" s="489"/>
      <c r="O1194" s="878" t="n">
        <v>247</v>
      </c>
      <c r="P1194" s="877" t="n">
        <v>223</v>
      </c>
      <c r="Q1194" s="877"/>
      <c r="R1194" s="758" t="n">
        <f aca="false">SUBTOTAL(9,R57)</f>
        <v>2257368.9901971</v>
      </c>
      <c r="S1194" s="758" t="n">
        <f aca="false">SUBTOTAL(9,S57)</f>
        <v>1931449.98746</v>
      </c>
      <c r="T1194" s="758" t="n">
        <f aca="false">SUBTOTAL(9,T57)</f>
        <v>0</v>
      </c>
      <c r="U1194" s="758" t="n">
        <f aca="false">SUBTOTAL(9,U57)</f>
        <v>0</v>
      </c>
      <c r="V1194" s="758" t="n">
        <f aca="false">SUBTOTAL(9,V57)</f>
        <v>325919.0027371</v>
      </c>
      <c r="W1194" s="238" t="n">
        <f aca="false">R1194-S1194-T1194-U1194-V1194</f>
        <v>0</v>
      </c>
      <c r="X1194" s="193"/>
      <c r="Y1194" s="193"/>
      <c r="Z1194" s="193"/>
      <c r="AA1194" s="193"/>
      <c r="AB1194" s="193"/>
      <c r="AE1194" s="193"/>
      <c r="AF1194" s="193"/>
    </row>
    <row r="1195" customFormat="false" ht="15.75" hidden="false" customHeight="false" outlineLevel="0" collapsed="false">
      <c r="L1195" s="489"/>
      <c r="M1195" s="489"/>
      <c r="N1195" s="489"/>
      <c r="O1195" s="877" t="n">
        <v>112</v>
      </c>
      <c r="P1195" s="877"/>
      <c r="Q1195" s="877"/>
      <c r="R1195" s="758" t="n">
        <f aca="false">SUBTOTAL(9,R12)</f>
        <v>0</v>
      </c>
      <c r="S1195" s="758" t="n">
        <f aca="false">SUBTOTAL(9,S12)</f>
        <v>0</v>
      </c>
      <c r="T1195" s="758" t="n">
        <f aca="false">SUBTOTAL(9,T12)</f>
        <v>0</v>
      </c>
      <c r="U1195" s="758" t="n">
        <f aca="false">SUBTOTAL(9,U12)</f>
        <v>0</v>
      </c>
      <c r="V1195" s="758" t="n">
        <f aca="false">SUBTOTAL(9,V12)</f>
        <v>0</v>
      </c>
      <c r="W1195" s="238" t="n">
        <f aca="false">R1195-S1195-T1195-U1195-V1195</f>
        <v>0</v>
      </c>
      <c r="X1195" s="193"/>
      <c r="Y1195" s="193"/>
      <c r="Z1195" s="193"/>
      <c r="AA1195" s="193"/>
      <c r="AB1195" s="193"/>
      <c r="AE1195" s="193"/>
      <c r="AF1195" s="193"/>
    </row>
    <row r="1196" customFormat="false" ht="15.75" hidden="false" customHeight="false" outlineLevel="0" collapsed="false">
      <c r="L1196" s="489"/>
      <c r="M1196" s="489"/>
      <c r="N1196" s="489"/>
      <c r="O1196" s="877" t="n">
        <v>113</v>
      </c>
      <c r="P1196" s="877"/>
      <c r="Q1196" s="877"/>
      <c r="R1196" s="758" t="n">
        <f aca="false">SUBTOTAL(9,R19)</f>
        <v>0</v>
      </c>
      <c r="S1196" s="758" t="n">
        <f aca="false">SUBTOTAL(9,S19)</f>
        <v>0</v>
      </c>
      <c r="T1196" s="758" t="n">
        <f aca="false">SUBTOTAL(9,T19)</f>
        <v>0</v>
      </c>
      <c r="U1196" s="758" t="n">
        <f aca="false">SUBTOTAL(9,U19)</f>
        <v>0</v>
      </c>
      <c r="V1196" s="758" t="n">
        <f aca="false">SUBTOTAL(9,V19)</f>
        <v>0</v>
      </c>
      <c r="W1196" s="238" t="n">
        <f aca="false">R1196-S1196-T1196-U1196-V1196</f>
        <v>0</v>
      </c>
      <c r="X1196" s="193"/>
      <c r="Y1196" s="193"/>
      <c r="Z1196" s="193"/>
      <c r="AA1196" s="193"/>
      <c r="AB1196" s="193"/>
      <c r="AE1196" s="193"/>
      <c r="AF1196" s="193"/>
    </row>
    <row r="1197" customFormat="false" ht="15.75" hidden="false" customHeight="false" outlineLevel="0" collapsed="false">
      <c r="L1197" s="489"/>
      <c r="M1197" s="489"/>
      <c r="N1197" s="489"/>
      <c r="O1197" s="877" t="n">
        <v>321</v>
      </c>
      <c r="P1197" s="877"/>
      <c r="Q1197" s="877"/>
      <c r="R1197" s="758" t="n">
        <f aca="false">SUBTOTAL(9,R25)</f>
        <v>0</v>
      </c>
      <c r="S1197" s="758" t="n">
        <f aca="false">SUBTOTAL(9,S25)</f>
        <v>0</v>
      </c>
      <c r="T1197" s="758" t="n">
        <f aca="false">SUBTOTAL(9,T25)</f>
        <v>0</v>
      </c>
      <c r="U1197" s="758" t="n">
        <f aca="false">SUBTOTAL(9,U25)</f>
        <v>0</v>
      </c>
      <c r="V1197" s="758" t="n">
        <f aca="false">SUBTOTAL(9,V25)</f>
        <v>0</v>
      </c>
      <c r="W1197" s="238" t="n">
        <f aca="false">R1197-S1197-T1197-U1197-V1197</f>
        <v>0</v>
      </c>
      <c r="X1197" s="193"/>
      <c r="Y1197" s="193"/>
      <c r="Z1197" s="193"/>
      <c r="AA1197" s="193"/>
      <c r="AB1197" s="193"/>
      <c r="AE1197" s="193"/>
      <c r="AF1197" s="193"/>
    </row>
    <row r="1198" customFormat="false" ht="15.75" hidden="false" customHeight="false" outlineLevel="0" collapsed="false">
      <c r="L1198" s="489"/>
      <c r="M1198" s="489"/>
      <c r="N1198" s="489"/>
      <c r="O1198" s="877" t="n">
        <v>851</v>
      </c>
      <c r="P1198" s="877"/>
      <c r="Q1198" s="877"/>
      <c r="R1198" s="758" t="n">
        <f aca="false">SUBTOTAL(9,R30)</f>
        <v>2637412.00037615</v>
      </c>
      <c r="S1198" s="758" t="n">
        <f aca="false">SUBTOTAL(9,S30)</f>
        <v>2637412.00037615</v>
      </c>
      <c r="T1198" s="758" t="n">
        <f aca="false">SUBTOTAL(9,T30)</f>
        <v>0</v>
      </c>
      <c r="U1198" s="758" t="n">
        <f aca="false">SUBTOTAL(9,U30)</f>
        <v>0</v>
      </c>
      <c r="V1198" s="758" t="n">
        <f aca="false">SUBTOTAL(9,V30)</f>
        <v>0</v>
      </c>
      <c r="W1198" s="238" t="n">
        <f aca="false">R1198-S1198-T1198-U1198-V1198</f>
        <v>0</v>
      </c>
      <c r="X1198" s="193"/>
      <c r="Y1198" s="193"/>
      <c r="Z1198" s="193"/>
      <c r="AA1198" s="193"/>
      <c r="AB1198" s="193"/>
      <c r="AE1198" s="193"/>
      <c r="AF1198" s="193"/>
    </row>
    <row r="1199" customFormat="false" ht="15.75" hidden="false" customHeight="false" outlineLevel="0" collapsed="false">
      <c r="L1199" s="489"/>
      <c r="M1199" s="489"/>
      <c r="N1199" s="489"/>
      <c r="O1199" s="877" t="n">
        <v>852</v>
      </c>
      <c r="P1199" s="877"/>
      <c r="Q1199" s="877"/>
      <c r="R1199" s="758" t="n">
        <f aca="false">SUBTOTAL(9,R41)</f>
        <v>0</v>
      </c>
      <c r="S1199" s="758" t="n">
        <f aca="false">SUBTOTAL(9,S41)</f>
        <v>0</v>
      </c>
      <c r="T1199" s="758" t="n">
        <f aca="false">SUBTOTAL(9,T41)</f>
        <v>0</v>
      </c>
      <c r="U1199" s="758" t="n">
        <f aca="false">SUBTOTAL(9,U41)</f>
        <v>0</v>
      </c>
      <c r="V1199" s="758" t="n">
        <f aca="false">SUBTOTAL(9,V41)</f>
        <v>0</v>
      </c>
      <c r="W1199" s="238" t="n">
        <f aca="false">R1199-S1199-T1199-U1199-V1199</f>
        <v>0</v>
      </c>
      <c r="X1199" s="193"/>
      <c r="Y1199" s="193"/>
      <c r="Z1199" s="193"/>
      <c r="AA1199" s="193"/>
      <c r="AB1199" s="193"/>
      <c r="AE1199" s="193"/>
      <c r="AF1199" s="193"/>
    </row>
    <row r="1200" customFormat="false" ht="15.75" hidden="false" customHeight="false" outlineLevel="0" collapsed="false">
      <c r="L1200" s="489"/>
      <c r="M1200" s="489"/>
      <c r="N1200" s="489"/>
      <c r="O1200" s="877" t="n">
        <v>243</v>
      </c>
      <c r="P1200" s="877"/>
      <c r="Q1200" s="877"/>
      <c r="R1200" s="758" t="n">
        <f aca="false">SUM(R22)</f>
        <v>0</v>
      </c>
      <c r="S1200" s="758" t="n">
        <f aca="false">SUM(S22)</f>
        <v>0</v>
      </c>
      <c r="T1200" s="758" t="n">
        <f aca="false">SUM(T22)</f>
        <v>0</v>
      </c>
      <c r="U1200" s="758" t="n">
        <f aca="false">SUM(U22)</f>
        <v>0</v>
      </c>
      <c r="V1200" s="758" t="n">
        <f aca="false">SUM(V22)</f>
        <v>0</v>
      </c>
      <c r="W1200" s="238" t="n">
        <f aca="false">R1200-S1200-T1200-U1200-V1200</f>
        <v>0</v>
      </c>
      <c r="X1200" s="193"/>
      <c r="Y1200" s="193"/>
      <c r="Z1200" s="193"/>
      <c r="AA1200" s="193"/>
      <c r="AB1200" s="193"/>
      <c r="AE1200" s="193"/>
      <c r="AF1200" s="193"/>
    </row>
    <row r="1201" s="237" customFormat="true" ht="15.75" hidden="false" customHeight="false" outlineLevel="0" collapsed="false">
      <c r="L1201" s="879"/>
      <c r="M1201" s="879"/>
      <c r="N1201" s="879"/>
      <c r="O1201" s="880" t="s">
        <v>1394</v>
      </c>
      <c r="P1201" s="880"/>
      <c r="Q1201" s="880"/>
      <c r="R1201" s="881"/>
      <c r="S1201" s="881"/>
      <c r="T1201" s="881"/>
      <c r="U1201" s="881"/>
      <c r="V1201" s="881"/>
      <c r="W1201" s="192"/>
      <c r="X1201" s="236"/>
      <c r="Y1201" s="236"/>
      <c r="Z1201" s="236"/>
      <c r="AA1201" s="236"/>
      <c r="AB1201" s="236"/>
      <c r="AC1201" s="303"/>
      <c r="AD1201" s="303"/>
      <c r="AE1201" s="236"/>
      <c r="AF1201" s="236"/>
    </row>
    <row r="1202" s="237" customFormat="true" ht="15.75" hidden="false" customHeight="false" outlineLevel="0" collapsed="false">
      <c r="L1202" s="879"/>
      <c r="M1202" s="879"/>
      <c r="N1202" s="879"/>
      <c r="O1202" s="880" t="n">
        <v>244</v>
      </c>
      <c r="P1202" s="880"/>
      <c r="Q1202" s="880"/>
      <c r="R1202" s="881" t="n">
        <f aca="false">SUBTOTAL(9,V1202,U1202,T1202,S1202)</f>
        <v>7284690.7</v>
      </c>
      <c r="S1202" s="881" t="n">
        <f aca="false">'Утверждено (МЗ,ИЦ,КАП)'!H288</f>
        <v>806647.7</v>
      </c>
      <c r="T1202" s="881" t="n">
        <f aca="false">'Утверждено (МЗ,ИЦ,КАП)'!H203</f>
        <v>0</v>
      </c>
      <c r="U1202" s="881"/>
      <c r="V1202" s="881" t="n">
        <f aca="false">'Утверждено (ПДД)'!F1075</f>
        <v>6478043</v>
      </c>
      <c r="W1202" s="192" t="n">
        <f aca="false">R1202-S1202-T1202-U1202-V1202</f>
        <v>0</v>
      </c>
      <c r="X1202" s="236"/>
      <c r="Y1202" s="236"/>
      <c r="Z1202" s="236"/>
      <c r="AA1202" s="236"/>
      <c r="AB1202" s="236"/>
      <c r="AC1202" s="303"/>
      <c r="AD1202" s="303"/>
      <c r="AE1202" s="236"/>
      <c r="AF1202" s="236"/>
    </row>
    <row r="1203" s="237" customFormat="true" ht="15.75" hidden="false" customHeight="false" outlineLevel="0" collapsed="false">
      <c r="L1203" s="879"/>
      <c r="M1203" s="879"/>
      <c r="N1203" s="879"/>
      <c r="O1203" s="880"/>
      <c r="P1203" s="880" t="n">
        <v>220</v>
      </c>
      <c r="Q1203" s="880"/>
      <c r="R1203" s="881" t="n">
        <f aca="false">SUBTOTAL(9,V1203,U1203,T1203,S1203)</f>
        <v>1033906.7</v>
      </c>
      <c r="S1203" s="881" t="n">
        <f aca="false">S1202-S1204-S1205</f>
        <v>575607.7</v>
      </c>
      <c r="T1203" s="881" t="n">
        <f aca="false">T1202-T1204-T1205</f>
        <v>0</v>
      </c>
      <c r="U1203" s="881" t="n">
        <f aca="false">U1202-U1204-U1205</f>
        <v>0</v>
      </c>
      <c r="V1203" s="881" t="n">
        <f aca="false">V1202-V1204-V1205</f>
        <v>458299</v>
      </c>
      <c r="W1203" s="192" t="n">
        <f aca="false">R1203-S1203-T1203-U1203-V1203</f>
        <v>0</v>
      </c>
      <c r="X1203" s="236"/>
      <c r="Y1203" s="236"/>
      <c r="Z1203" s="236"/>
      <c r="AA1203" s="236"/>
      <c r="AB1203" s="236"/>
      <c r="AC1203" s="303"/>
      <c r="AD1203" s="303"/>
      <c r="AE1203" s="236"/>
      <c r="AF1203" s="236"/>
    </row>
    <row r="1204" s="237" customFormat="true" ht="15.75" hidden="false" customHeight="false" outlineLevel="0" collapsed="false">
      <c r="L1204" s="879"/>
      <c r="M1204" s="879"/>
      <c r="N1204" s="879"/>
      <c r="O1204" s="880"/>
      <c r="P1204" s="880" t="n">
        <v>310</v>
      </c>
      <c r="Q1204" s="880"/>
      <c r="R1204" s="881" t="n">
        <f aca="false">SUBTOTAL(9,V1204,U1204,T1204,S1204)</f>
        <v>405963</v>
      </c>
      <c r="S1204" s="881" t="n">
        <f aca="false">'Утверждено (МЗ,ИЦ,КАП)'!H290</f>
        <v>49440</v>
      </c>
      <c r="T1204" s="881" t="n">
        <f aca="false">'Утверждено (МЗ,ИЦ,КАП)'!G210</f>
        <v>0</v>
      </c>
      <c r="U1204" s="881"/>
      <c r="V1204" s="881" t="n">
        <f aca="false">'Утверждено (ПДД)'!F1077</f>
        <v>356523</v>
      </c>
      <c r="W1204" s="192" t="n">
        <f aca="false">R1204-S1204-T1204-U1204-V1204</f>
        <v>0</v>
      </c>
      <c r="X1204" s="236"/>
      <c r="Y1204" s="236"/>
      <c r="Z1204" s="236"/>
      <c r="AA1204" s="236"/>
      <c r="AB1204" s="236"/>
      <c r="AC1204" s="303"/>
      <c r="AD1204" s="303"/>
      <c r="AE1204" s="236"/>
      <c r="AF1204" s="236"/>
    </row>
    <row r="1205" s="237" customFormat="true" ht="15.75" hidden="false" customHeight="false" outlineLevel="0" collapsed="false">
      <c r="L1205" s="879"/>
      <c r="M1205" s="879"/>
      <c r="N1205" s="879"/>
      <c r="O1205" s="880" t="s">
        <v>1395</v>
      </c>
      <c r="P1205" s="880" t="n">
        <v>340</v>
      </c>
      <c r="Q1205" s="880"/>
      <c r="R1205" s="881" t="n">
        <f aca="false">SUBTOTAL(9,V1205,U1205,T1205,S1205)</f>
        <v>5844821</v>
      </c>
      <c r="S1205" s="881" t="n">
        <f aca="false">'Утверждено (МЗ,ИЦ,КАП)'!H291</f>
        <v>181600</v>
      </c>
      <c r="T1205" s="881" t="n">
        <f aca="false">'Утверждено (МЗ,ИЦ,КАП)'!G209</f>
        <v>0</v>
      </c>
      <c r="U1205" s="881"/>
      <c r="V1205" s="881" t="n">
        <f aca="false">'Утверждено (ПДД)'!F1078</f>
        <v>5663221</v>
      </c>
      <c r="W1205" s="192" t="n">
        <f aca="false">R1205-S1205-T1205-U1205-V1205</f>
        <v>0</v>
      </c>
      <c r="X1205" s="236"/>
      <c r="Y1205" s="236"/>
      <c r="Z1205" s="236"/>
      <c r="AA1205" s="236"/>
      <c r="AB1205" s="236"/>
      <c r="AC1205" s="303"/>
      <c r="AD1205" s="303"/>
      <c r="AE1205" s="236"/>
      <c r="AF1205" s="236"/>
    </row>
    <row r="1206" s="237" customFormat="true" ht="15.75" hidden="false" customHeight="false" outlineLevel="0" collapsed="false">
      <c r="L1206" s="879"/>
      <c r="M1206" s="879"/>
      <c r="N1206" s="879"/>
      <c r="O1206" s="880" t="n">
        <v>247</v>
      </c>
      <c r="P1206" s="880" t="n">
        <v>223</v>
      </c>
      <c r="Q1206" s="880"/>
      <c r="R1206" s="881" t="n">
        <f aca="false">SUBTOTAL(9,V1206,U1206,T1206,S1206)</f>
        <v>409400</v>
      </c>
      <c r="S1206" s="881" t="n">
        <f aca="false">'Утверждено (МЗ,ИЦ,КАП)'!H20</f>
        <v>388400</v>
      </c>
      <c r="T1206" s="881"/>
      <c r="U1206" s="881"/>
      <c r="V1206" s="881" t="n">
        <f aca="false">'Утверждено (ПДД)'!F1079</f>
        <v>21000</v>
      </c>
      <c r="W1206" s="192" t="n">
        <f aca="false">R1206-S1206-T1206-U1206-V1206</f>
        <v>0</v>
      </c>
      <c r="X1206" s="236"/>
      <c r="Y1206" s="236"/>
      <c r="Z1206" s="236"/>
      <c r="AA1206" s="236"/>
      <c r="AB1206" s="236"/>
      <c r="AC1206" s="303"/>
      <c r="AD1206" s="303"/>
      <c r="AE1206" s="236"/>
      <c r="AF1206" s="236"/>
    </row>
    <row r="1207" s="237" customFormat="true" ht="15.75" hidden="false" customHeight="false" outlineLevel="0" collapsed="false">
      <c r="L1207" s="879"/>
      <c r="M1207" s="879"/>
      <c r="N1207" s="879"/>
      <c r="O1207" s="880" t="n">
        <v>112</v>
      </c>
      <c r="P1207" s="880"/>
      <c r="Q1207" s="880"/>
      <c r="R1207" s="881" t="n">
        <f aca="false">SUBTOTAL(9,V1207,U1207,T1207,S1207)</f>
        <v>0</v>
      </c>
      <c r="S1207" s="881" t="n">
        <f aca="false">'Утверждено (МЗ,ИЦ,КАП)'!H11+'Утверждено (МЗ,ИЦ,КАП)'!H12+'Утверждено (МЗ,ИЦ,КАП)'!H13</f>
        <v>0</v>
      </c>
      <c r="T1207" s="881" t="n">
        <f aca="false">'Утверждено (МЗ,ИЦ,КАП)'!G160</f>
        <v>0</v>
      </c>
      <c r="U1207" s="881"/>
      <c r="V1207" s="881"/>
      <c r="W1207" s="192" t="n">
        <f aca="false">R1207-S1207-T1207-U1207-V1207</f>
        <v>0</v>
      </c>
      <c r="X1207" s="236"/>
      <c r="Y1207" s="236"/>
      <c r="Z1207" s="236"/>
      <c r="AA1207" s="236"/>
      <c r="AB1207" s="236"/>
      <c r="AC1207" s="303"/>
      <c r="AD1207" s="303"/>
      <c r="AE1207" s="236"/>
      <c r="AF1207" s="236"/>
    </row>
    <row r="1208" s="237" customFormat="true" ht="15.75" hidden="false" customHeight="false" outlineLevel="0" collapsed="false">
      <c r="L1208" s="879"/>
      <c r="M1208" s="879"/>
      <c r="N1208" s="879"/>
      <c r="O1208" s="880" t="n">
        <v>113</v>
      </c>
      <c r="P1208" s="880"/>
      <c r="Q1208" s="880"/>
      <c r="R1208" s="881" t="n">
        <f aca="false">SUBTOTAL(9,V1208,U1208,T1208,S1208)</f>
        <v>0</v>
      </c>
      <c r="S1208" s="881"/>
      <c r="T1208" s="881"/>
      <c r="U1208" s="881"/>
      <c r="V1208" s="881"/>
      <c r="W1208" s="192" t="n">
        <f aca="false">R1208-S1208-T1208-U1208-V1208</f>
        <v>0</v>
      </c>
      <c r="X1208" s="236"/>
      <c r="Y1208" s="236"/>
      <c r="Z1208" s="236"/>
      <c r="AA1208" s="236"/>
      <c r="AB1208" s="236"/>
      <c r="AC1208" s="303"/>
      <c r="AD1208" s="303"/>
      <c r="AE1208" s="236"/>
      <c r="AF1208" s="236"/>
    </row>
    <row r="1209" s="237" customFormat="true" ht="15.75" hidden="false" customHeight="false" outlineLevel="0" collapsed="false">
      <c r="L1209" s="879"/>
      <c r="M1209" s="879"/>
      <c r="N1209" s="879"/>
      <c r="O1209" s="880" t="n">
        <v>321</v>
      </c>
      <c r="P1209" s="880"/>
      <c r="Q1209" s="880"/>
      <c r="R1209" s="881" t="n">
        <f aca="false">SUBTOTAL(9,V1209,U1209,T1209,S1209)</f>
        <v>0</v>
      </c>
      <c r="S1209" s="881" t="n">
        <f aca="false">'Утверждено (МЗ,ИЦ,КАП)'!H56</f>
        <v>0</v>
      </c>
      <c r="T1209" s="881"/>
      <c r="U1209" s="881"/>
      <c r="V1209" s="881" t="n">
        <f aca="false">'Утверждено (ПДД)'!F139+'Утверждено (ПДД)'!F138</f>
        <v>0</v>
      </c>
      <c r="W1209" s="192" t="n">
        <f aca="false">R1209-S1209-T1209-U1209-V1209</f>
        <v>0</v>
      </c>
      <c r="X1209" s="236"/>
      <c r="Y1209" s="236"/>
      <c r="Z1209" s="236"/>
      <c r="AA1209" s="236"/>
      <c r="AB1209" s="236"/>
      <c r="AC1209" s="303"/>
      <c r="AD1209" s="303"/>
      <c r="AE1209" s="236"/>
      <c r="AF1209" s="236"/>
    </row>
    <row r="1210" s="237" customFormat="true" ht="15.75" hidden="false" customHeight="false" outlineLevel="0" collapsed="false">
      <c r="L1210" s="879"/>
      <c r="M1210" s="879"/>
      <c r="N1210" s="879"/>
      <c r="O1210" s="880" t="n">
        <v>851</v>
      </c>
      <c r="P1210" s="880"/>
      <c r="Q1210" s="880"/>
      <c r="R1210" s="881" t="n">
        <f aca="false">SUBTOTAL(9,V1210,U1210,T1210,S1210)</f>
        <v>479647</v>
      </c>
      <c r="S1210" s="881" t="n">
        <f aca="false">'Утверждено (МЗ,ИЦ,КАП)'!H91+'Утверждено (МЗ,ИЦ,КАП)'!H92</f>
        <v>455670</v>
      </c>
      <c r="T1210" s="881"/>
      <c r="U1210" s="881"/>
      <c r="V1210" s="881" t="n">
        <f aca="false">'Утверждено (ПДД)'!F142</f>
        <v>23977</v>
      </c>
      <c r="W1210" s="192" t="n">
        <f aca="false">R1210-S1210-T1210-U1210-V1210</f>
        <v>0</v>
      </c>
      <c r="X1210" s="236"/>
      <c r="Y1210" s="236"/>
      <c r="Z1210" s="236"/>
      <c r="AA1210" s="236"/>
      <c r="AB1210" s="236"/>
      <c r="AC1210" s="303"/>
      <c r="AD1210" s="303"/>
      <c r="AE1210" s="236"/>
      <c r="AF1210" s="236"/>
    </row>
    <row r="1211" s="237" customFormat="true" ht="15.75" hidden="false" customHeight="false" outlineLevel="0" collapsed="false">
      <c r="L1211" s="879"/>
      <c r="M1211" s="879"/>
      <c r="N1211" s="879"/>
      <c r="O1211" s="880" t="n">
        <v>852</v>
      </c>
      <c r="P1211" s="880"/>
      <c r="Q1211" s="880"/>
      <c r="R1211" s="881" t="n">
        <f aca="false">SUBTOTAL(9,V1211,U1211,T1211,S1211)</f>
        <v>0</v>
      </c>
      <c r="S1211" s="881" t="n">
        <f aca="false">'Утверждено (МЗ,ИЦ,КАП)'!H57</f>
        <v>0</v>
      </c>
      <c r="T1211" s="881"/>
      <c r="U1211" s="881"/>
      <c r="V1211" s="881" t="n">
        <f aca="false">'Утверждено (ПДД)'!F140</f>
        <v>0</v>
      </c>
      <c r="W1211" s="192" t="n">
        <f aca="false">R1211-S1211-T1211-U1211-V1211</f>
        <v>0</v>
      </c>
      <c r="X1211" s="236"/>
      <c r="Y1211" s="236"/>
      <c r="Z1211" s="236"/>
      <c r="AA1211" s="236"/>
      <c r="AB1211" s="236"/>
      <c r="AC1211" s="303"/>
      <c r="AD1211" s="303"/>
      <c r="AE1211" s="236"/>
      <c r="AF1211" s="236"/>
    </row>
    <row r="1212" s="237" customFormat="true" ht="15.75" hidden="false" customHeight="false" outlineLevel="0" collapsed="false">
      <c r="L1212" s="879"/>
      <c r="M1212" s="879"/>
      <c r="N1212" s="879"/>
      <c r="O1212" s="880" t="n">
        <v>852</v>
      </c>
      <c r="P1212" s="880"/>
      <c r="Q1212" s="880"/>
      <c r="R1212" s="881" t="n">
        <f aca="false">SUBTOTAL(9,V1212,U1212,T1212,S1212)</f>
        <v>0</v>
      </c>
      <c r="S1212" s="881"/>
      <c r="T1212" s="881"/>
      <c r="U1212" s="881"/>
      <c r="V1212" s="881" t="n">
        <f aca="false">'Утверждено (ПДД)'!F144</f>
        <v>0</v>
      </c>
      <c r="W1212" s="192" t="n">
        <f aca="false">R1212-S1212-T1212-U1212-V1212</f>
        <v>0</v>
      </c>
      <c r="X1212" s="236"/>
      <c r="Y1212" s="236"/>
      <c r="Z1212" s="236"/>
      <c r="AA1212" s="236"/>
      <c r="AB1212" s="236"/>
      <c r="AC1212" s="303"/>
      <c r="AD1212" s="303"/>
      <c r="AE1212" s="236"/>
      <c r="AF1212" s="236"/>
    </row>
    <row r="1213" s="873" customFormat="true" ht="15.75" hidden="false" customHeight="false" outlineLevel="0" collapsed="false">
      <c r="L1213" s="882"/>
      <c r="M1213" s="882"/>
      <c r="N1213" s="882"/>
      <c r="O1213" s="883" t="s">
        <v>1396</v>
      </c>
      <c r="P1213" s="883"/>
      <c r="Q1213" s="883"/>
      <c r="R1213" s="884"/>
      <c r="S1213" s="884"/>
      <c r="T1213" s="884"/>
      <c r="U1213" s="884"/>
      <c r="V1213" s="884"/>
      <c r="W1213" s="238"/>
      <c r="X1213" s="885"/>
      <c r="Y1213" s="885"/>
      <c r="Z1213" s="885"/>
      <c r="AA1213" s="885"/>
      <c r="AB1213" s="885"/>
      <c r="AC1213" s="474"/>
      <c r="AD1213" s="474"/>
      <c r="AE1213" s="885"/>
      <c r="AF1213" s="885"/>
    </row>
    <row r="1214" s="873" customFormat="true" ht="15.75" hidden="false" customHeight="false" outlineLevel="0" collapsed="false">
      <c r="L1214" s="882"/>
      <c r="M1214" s="882"/>
      <c r="N1214" s="882"/>
      <c r="O1214" s="883" t="n">
        <v>244</v>
      </c>
      <c r="P1214" s="883"/>
      <c r="Q1214" s="883"/>
      <c r="R1214" s="884" t="n">
        <f aca="false">R1190-R1202+R1225</f>
        <v>2504817.58033333</v>
      </c>
      <c r="S1214" s="884" t="n">
        <f aca="false">S1190-S1202+S1225</f>
        <v>748262.57433333</v>
      </c>
      <c r="T1214" s="884" t="n">
        <f aca="false">T1190-T1202+T1225</f>
        <v>0</v>
      </c>
      <c r="U1214" s="884" t="n">
        <f aca="false">U1190-U1202+U1225</f>
        <v>0</v>
      </c>
      <c r="V1214" s="884" t="n">
        <f aca="false">V1190-V1202+V1225</f>
        <v>1756555.006</v>
      </c>
      <c r="W1214" s="238" t="n">
        <f aca="false">R1214-S1214-T1214-U1214-V1214</f>
        <v>0</v>
      </c>
      <c r="X1214" s="885"/>
      <c r="Y1214" s="885"/>
      <c r="Z1214" s="885"/>
      <c r="AA1214" s="885"/>
      <c r="AB1214" s="885"/>
      <c r="AC1214" s="474"/>
      <c r="AD1214" s="474"/>
      <c r="AE1214" s="885"/>
      <c r="AF1214" s="885"/>
    </row>
    <row r="1215" s="873" customFormat="true" ht="15.75" hidden="false" customHeight="false" outlineLevel="0" collapsed="false">
      <c r="L1215" s="882"/>
      <c r="M1215" s="882"/>
      <c r="N1215" s="882"/>
      <c r="O1215" s="883"/>
      <c r="P1215" s="883" t="n">
        <v>220</v>
      </c>
      <c r="Q1215" s="883"/>
      <c r="R1215" s="884" t="n">
        <f aca="false">R1191-R1203+R1225</f>
        <v>398333.01675</v>
      </c>
      <c r="S1215" s="884" t="n">
        <f aca="false">S1191-S1203+S1225</f>
        <v>459291.01475</v>
      </c>
      <c r="T1215" s="884" t="n">
        <f aca="false">T1191-T1203+T1225</f>
        <v>0</v>
      </c>
      <c r="U1215" s="884" t="n">
        <f aca="false">U1191-U1203+U1225</f>
        <v>0</v>
      </c>
      <c r="V1215" s="884" t="n">
        <f aca="false">V1191-V1203+V1225</f>
        <v>-60957.998000001</v>
      </c>
      <c r="W1215" s="238" t="n">
        <f aca="false">R1215-S1215-T1215-U1215-V1215</f>
        <v>8.58562998473644E-010</v>
      </c>
      <c r="X1215" s="885"/>
      <c r="Y1215" s="885"/>
      <c r="Z1215" s="885"/>
      <c r="AA1215" s="885"/>
      <c r="AB1215" s="885"/>
      <c r="AC1215" s="474"/>
      <c r="AD1215" s="474"/>
      <c r="AE1215" s="885"/>
      <c r="AF1215" s="885"/>
    </row>
    <row r="1216" s="873" customFormat="true" ht="15.75" hidden="false" customHeight="false" outlineLevel="0" collapsed="false">
      <c r="L1216" s="882"/>
      <c r="M1216" s="882"/>
      <c r="N1216" s="882"/>
      <c r="O1216" s="883"/>
      <c r="P1216" s="883" t="n">
        <v>310</v>
      </c>
      <c r="Q1216" s="883"/>
      <c r="R1216" s="884" t="n">
        <f aca="false">R1192-R1204</f>
        <v>495455</v>
      </c>
      <c r="S1216" s="884" t="n">
        <f aca="false">S1192-S1204</f>
        <v>43295</v>
      </c>
      <c r="T1216" s="884" t="n">
        <f aca="false">T1192-T1204</f>
        <v>0</v>
      </c>
      <c r="U1216" s="884" t="n">
        <f aca="false">U1192-U1204</f>
        <v>0</v>
      </c>
      <c r="V1216" s="884" t="n">
        <f aca="false">V1192-V1204</f>
        <v>452160</v>
      </c>
      <c r="W1216" s="238" t="n">
        <f aca="false">R1216-S1216-T1216-U1216-V1216</f>
        <v>0</v>
      </c>
      <c r="X1216" s="885"/>
      <c r="Y1216" s="885"/>
      <c r="Z1216" s="885"/>
      <c r="AA1216" s="885"/>
      <c r="AB1216" s="885"/>
      <c r="AC1216" s="474"/>
      <c r="AD1216" s="474"/>
      <c r="AE1216" s="885"/>
      <c r="AF1216" s="885"/>
    </row>
    <row r="1217" s="873" customFormat="true" ht="15.75" hidden="false" customHeight="false" outlineLevel="0" collapsed="false">
      <c r="L1217" s="882"/>
      <c r="M1217" s="882"/>
      <c r="N1217" s="882"/>
      <c r="O1217" s="883" t="s">
        <v>1395</v>
      </c>
      <c r="P1217" s="883" t="n">
        <v>340</v>
      </c>
      <c r="Q1217" s="883"/>
      <c r="R1217" s="884" t="n">
        <f aca="false">R1193-R1205</f>
        <v>1611029.56358333</v>
      </c>
      <c r="S1217" s="884" t="n">
        <f aca="false">S1193-S1205</f>
        <v>245676.559583333</v>
      </c>
      <c r="T1217" s="884" t="n">
        <f aca="false">T1193-T1205</f>
        <v>0</v>
      </c>
      <c r="U1217" s="884" t="n">
        <f aca="false">U1193-U1205</f>
        <v>0</v>
      </c>
      <c r="V1217" s="884" t="n">
        <f aca="false">V1193-V1205</f>
        <v>1365353.004</v>
      </c>
      <c r="W1217" s="238" t="n">
        <f aca="false">R1217-S1217-T1217-U1217-V1217</f>
        <v>0</v>
      </c>
      <c r="X1217" s="885"/>
      <c r="Y1217" s="885"/>
      <c r="Z1217" s="885"/>
      <c r="AA1217" s="885"/>
      <c r="AB1217" s="885"/>
      <c r="AC1217" s="474"/>
      <c r="AD1217" s="474"/>
      <c r="AE1217" s="885"/>
      <c r="AF1217" s="885"/>
    </row>
    <row r="1218" s="873" customFormat="true" ht="15.75" hidden="false" customHeight="false" outlineLevel="0" collapsed="false">
      <c r="L1218" s="882"/>
      <c r="M1218" s="882"/>
      <c r="N1218" s="882"/>
      <c r="O1218" s="883" t="n">
        <v>247</v>
      </c>
      <c r="P1218" s="883" t="n">
        <v>223</v>
      </c>
      <c r="Q1218" s="883"/>
      <c r="R1218" s="884" t="n">
        <f aca="false">R1194-R1206</f>
        <v>1847968.9901971</v>
      </c>
      <c r="S1218" s="884" t="n">
        <f aca="false">S1194-S1206</f>
        <v>1543049.98746</v>
      </c>
      <c r="T1218" s="884" t="n">
        <f aca="false">T1194-T1206</f>
        <v>0</v>
      </c>
      <c r="U1218" s="884" t="n">
        <f aca="false">U1194-U1206</f>
        <v>0</v>
      </c>
      <c r="V1218" s="884" t="n">
        <f aca="false">V1194-V1206</f>
        <v>304919.0027371</v>
      </c>
      <c r="W1218" s="238" t="n">
        <f aca="false">R1218-S1218-T1218-U1218-V1218</f>
        <v>0</v>
      </c>
      <c r="X1218" s="885"/>
      <c r="Y1218" s="885"/>
      <c r="Z1218" s="885"/>
      <c r="AA1218" s="885"/>
      <c r="AB1218" s="885"/>
      <c r="AC1218" s="474"/>
      <c r="AD1218" s="474"/>
      <c r="AE1218" s="885"/>
      <c r="AF1218" s="885"/>
    </row>
    <row r="1219" s="873" customFormat="true" ht="15.75" hidden="false" customHeight="false" outlineLevel="0" collapsed="false">
      <c r="L1219" s="882"/>
      <c r="M1219" s="882"/>
      <c r="N1219" s="882"/>
      <c r="O1219" s="883" t="n">
        <v>112</v>
      </c>
      <c r="P1219" s="883"/>
      <c r="Q1219" s="883"/>
      <c r="R1219" s="884" t="n">
        <f aca="false">R1195-R1207</f>
        <v>0</v>
      </c>
      <c r="S1219" s="884" t="n">
        <f aca="false">S1195-S1207</f>
        <v>0</v>
      </c>
      <c r="T1219" s="884" t="n">
        <f aca="false">T1195-T1207</f>
        <v>0</v>
      </c>
      <c r="U1219" s="884" t="n">
        <f aca="false">U1195-U1207</f>
        <v>0</v>
      </c>
      <c r="V1219" s="884" t="n">
        <f aca="false">V1195-V1207</f>
        <v>0</v>
      </c>
      <c r="W1219" s="238" t="n">
        <f aca="false">R1219-S1219-T1219-U1219-V1219</f>
        <v>0</v>
      </c>
      <c r="X1219" s="885"/>
      <c r="Y1219" s="885"/>
      <c r="Z1219" s="885"/>
      <c r="AA1219" s="885"/>
      <c r="AB1219" s="885"/>
      <c r="AC1219" s="474"/>
      <c r="AD1219" s="474"/>
      <c r="AE1219" s="885"/>
      <c r="AF1219" s="885"/>
    </row>
    <row r="1220" s="873" customFormat="true" ht="15.75" hidden="false" customHeight="false" outlineLevel="0" collapsed="false">
      <c r="L1220" s="882"/>
      <c r="M1220" s="882"/>
      <c r="N1220" s="882"/>
      <c r="O1220" s="883" t="n">
        <v>113</v>
      </c>
      <c r="P1220" s="883"/>
      <c r="Q1220" s="883"/>
      <c r="R1220" s="884" t="n">
        <f aca="false">R1196-R1208</f>
        <v>0</v>
      </c>
      <c r="S1220" s="884" t="n">
        <f aca="false">S1196-S1208</f>
        <v>0</v>
      </c>
      <c r="T1220" s="884" t="n">
        <f aca="false">T1196-T1208</f>
        <v>0</v>
      </c>
      <c r="U1220" s="884" t="n">
        <f aca="false">U1196-U1208</f>
        <v>0</v>
      </c>
      <c r="V1220" s="884" t="n">
        <f aca="false">V1196-V1208</f>
        <v>0</v>
      </c>
      <c r="W1220" s="238" t="n">
        <f aca="false">R1220-S1220-T1220-U1220-V1220</f>
        <v>0</v>
      </c>
      <c r="X1220" s="885"/>
      <c r="Y1220" s="885"/>
      <c r="Z1220" s="885"/>
      <c r="AA1220" s="885"/>
      <c r="AB1220" s="885"/>
      <c r="AC1220" s="474"/>
      <c r="AD1220" s="474"/>
      <c r="AE1220" s="885"/>
      <c r="AF1220" s="885"/>
    </row>
    <row r="1221" s="873" customFormat="true" ht="15.75" hidden="false" customHeight="false" outlineLevel="0" collapsed="false">
      <c r="L1221" s="882"/>
      <c r="M1221" s="882"/>
      <c r="N1221" s="882"/>
      <c r="O1221" s="883" t="n">
        <v>321</v>
      </c>
      <c r="P1221" s="883"/>
      <c r="Q1221" s="883"/>
      <c r="R1221" s="884" t="n">
        <f aca="false">R1197-R1209</f>
        <v>0</v>
      </c>
      <c r="S1221" s="884" t="n">
        <f aca="false">S1197-S1209</f>
        <v>0</v>
      </c>
      <c r="T1221" s="884" t="n">
        <f aca="false">T1197-T1209</f>
        <v>0</v>
      </c>
      <c r="U1221" s="884" t="n">
        <f aca="false">U1197-U1209</f>
        <v>0</v>
      </c>
      <c r="V1221" s="884" t="n">
        <f aca="false">V1197-V1209</f>
        <v>0</v>
      </c>
      <c r="W1221" s="238" t="n">
        <f aca="false">R1221-S1221-T1221-U1221-V1221</f>
        <v>0</v>
      </c>
      <c r="X1221" s="885"/>
      <c r="Y1221" s="885"/>
      <c r="Z1221" s="885"/>
      <c r="AA1221" s="885"/>
      <c r="AB1221" s="885"/>
      <c r="AC1221" s="474"/>
      <c r="AD1221" s="474"/>
      <c r="AE1221" s="885"/>
      <c r="AF1221" s="885"/>
    </row>
    <row r="1222" s="873" customFormat="true" ht="15.75" hidden="false" customHeight="false" outlineLevel="0" collapsed="false">
      <c r="L1222" s="882"/>
      <c r="M1222" s="882"/>
      <c r="N1222" s="882"/>
      <c r="O1222" s="883" t="n">
        <v>851</v>
      </c>
      <c r="P1222" s="883"/>
      <c r="Q1222" s="883"/>
      <c r="R1222" s="884" t="n">
        <f aca="false">R1198-R1210</f>
        <v>2157765.00037615</v>
      </c>
      <c r="S1222" s="884" t="n">
        <f aca="false">S1198-S1210</f>
        <v>2181742.00037615</v>
      </c>
      <c r="T1222" s="884" t="n">
        <f aca="false">T1198-T1210</f>
        <v>0</v>
      </c>
      <c r="U1222" s="884" t="n">
        <f aca="false">U1198-U1210</f>
        <v>0</v>
      </c>
      <c r="V1222" s="884" t="n">
        <f aca="false">V1198-V1210</f>
        <v>-23977</v>
      </c>
      <c r="W1222" s="238" t="n">
        <f aca="false">R1222-S1222-T1222-U1222-V1222</f>
        <v>0</v>
      </c>
      <c r="X1222" s="885"/>
      <c r="Y1222" s="885"/>
      <c r="Z1222" s="885"/>
      <c r="AA1222" s="885"/>
      <c r="AB1222" s="885"/>
      <c r="AC1222" s="474"/>
      <c r="AD1222" s="474"/>
      <c r="AE1222" s="885"/>
      <c r="AF1222" s="885"/>
    </row>
    <row r="1223" s="873" customFormat="true" ht="15.75" hidden="false" customHeight="false" outlineLevel="0" collapsed="false">
      <c r="L1223" s="882"/>
      <c r="M1223" s="882"/>
      <c r="N1223" s="882"/>
      <c r="O1223" s="883" t="n">
        <v>852</v>
      </c>
      <c r="P1223" s="883"/>
      <c r="Q1223" s="883"/>
      <c r="R1223" s="884" t="n">
        <f aca="false">R1199-R1211</f>
        <v>0</v>
      </c>
      <c r="S1223" s="884" t="n">
        <f aca="false">S1199-S1211</f>
        <v>0</v>
      </c>
      <c r="T1223" s="884" t="n">
        <f aca="false">T1199-T1211</f>
        <v>0</v>
      </c>
      <c r="U1223" s="884" t="n">
        <f aca="false">U1199-U1211</f>
        <v>0</v>
      </c>
      <c r="V1223" s="884" t="n">
        <f aca="false">V1199-V1211</f>
        <v>0</v>
      </c>
      <c r="W1223" s="238" t="n">
        <f aca="false">R1223-S1223-T1223-U1223-V1223</f>
        <v>0</v>
      </c>
      <c r="X1223" s="885"/>
      <c r="Y1223" s="885"/>
      <c r="Z1223" s="885"/>
      <c r="AA1223" s="885"/>
      <c r="AB1223" s="885"/>
      <c r="AC1223" s="474"/>
      <c r="AD1223" s="474"/>
      <c r="AE1223" s="885"/>
      <c r="AF1223" s="885"/>
    </row>
    <row r="1224" s="873" customFormat="true" ht="15.75" hidden="false" customHeight="false" outlineLevel="0" collapsed="false">
      <c r="L1224" s="882"/>
      <c r="M1224" s="882"/>
      <c r="N1224" s="882"/>
      <c r="O1224" s="883" t="n">
        <v>243</v>
      </c>
      <c r="P1224" s="883"/>
      <c r="Q1224" s="883"/>
      <c r="R1224" s="884" t="n">
        <f aca="false">R1200-R1212</f>
        <v>0</v>
      </c>
      <c r="S1224" s="884" t="n">
        <f aca="false">S1200-S1212</f>
        <v>0</v>
      </c>
      <c r="T1224" s="884" t="n">
        <f aca="false">T1200-T1212</f>
        <v>0</v>
      </c>
      <c r="U1224" s="884" t="n">
        <f aca="false">U1200-U1212</f>
        <v>0</v>
      </c>
      <c r="V1224" s="884" t="n">
        <f aca="false">V1200-V1212</f>
        <v>0</v>
      </c>
      <c r="W1224" s="238" t="n">
        <f aca="false">R1224-S1224-T1224-U1224-V1224</f>
        <v>0</v>
      </c>
      <c r="X1224" s="885"/>
      <c r="Y1224" s="885"/>
      <c r="Z1224" s="885"/>
      <c r="AA1224" s="885"/>
      <c r="AB1224" s="885"/>
      <c r="AC1224" s="474"/>
      <c r="AD1224" s="474"/>
      <c r="AE1224" s="885"/>
      <c r="AF1224" s="885"/>
    </row>
    <row r="1225" s="314" customFormat="true" ht="15.75" hidden="false" customHeight="false" outlineLevel="0" collapsed="false">
      <c r="O1225" s="886" t="str">
        <f aca="false">'Приложение 1'!B23</f>
        <v>оплата неисполненных обязательств прошлых лет</v>
      </c>
      <c r="P1225" s="310"/>
      <c r="Q1225" s="310"/>
      <c r="R1225" s="311" t="n">
        <f aca="false">S1225+T1225+U1225+V1225</f>
        <v>0</v>
      </c>
      <c r="S1225" s="311" t="n">
        <f aca="false">'Приложение 1'!D23-'Приложение 1'!D35-'Приложение 1'!D36</f>
        <v>0</v>
      </c>
      <c r="T1225" s="311"/>
      <c r="U1225" s="311"/>
      <c r="V1225" s="311"/>
      <c r="W1225" s="311"/>
      <c r="X1225" s="311"/>
      <c r="Y1225" s="311"/>
      <c r="Z1225" s="311"/>
      <c r="AA1225" s="311"/>
      <c r="AB1225" s="311"/>
      <c r="AC1225" s="313"/>
      <c r="AD1225" s="313"/>
      <c r="AE1225" s="311"/>
      <c r="AF1225" s="311"/>
    </row>
    <row r="1226" s="489" customFormat="true" ht="15.75" hidden="false" customHeight="false" outlineLevel="0" collapsed="false">
      <c r="O1226" s="877" t="s">
        <v>1397</v>
      </c>
      <c r="P1226" s="877"/>
      <c r="Q1226" s="877"/>
      <c r="R1226" s="758"/>
      <c r="S1226" s="758"/>
      <c r="T1226" s="758"/>
      <c r="U1226" s="758"/>
      <c r="V1226" s="758"/>
      <c r="W1226" s="758"/>
      <c r="X1226" s="758"/>
      <c r="Y1226" s="758"/>
      <c r="Z1226" s="758"/>
      <c r="AA1226" s="758"/>
      <c r="AB1226" s="758"/>
      <c r="AC1226" s="478"/>
      <c r="AD1226" s="479"/>
      <c r="AE1226" s="758"/>
      <c r="AF1226" s="758"/>
    </row>
    <row r="1227" s="489" customFormat="true" ht="15.75" hidden="false" customHeight="false" outlineLevel="0" collapsed="false">
      <c r="O1227" s="877" t="s">
        <v>1393</v>
      </c>
      <c r="P1227" s="877"/>
      <c r="Q1227" s="877"/>
      <c r="R1227" s="758" t="n">
        <f aca="false">SUM(S1227:V1227)</f>
        <v>13500</v>
      </c>
      <c r="S1227" s="758" t="n">
        <f aca="false">SUM(S314)</f>
        <v>13500</v>
      </c>
      <c r="T1227" s="758" t="n">
        <f aca="false">SUM(T314)</f>
        <v>0</v>
      </c>
      <c r="U1227" s="758" t="n">
        <f aca="false">SUM(U314)</f>
        <v>0</v>
      </c>
      <c r="V1227" s="758" t="n">
        <f aca="false">SUM(V314)</f>
        <v>0</v>
      </c>
      <c r="W1227" s="758"/>
      <c r="X1227" s="758"/>
      <c r="Y1227" s="758"/>
      <c r="Z1227" s="758"/>
      <c r="AA1227" s="758"/>
      <c r="AB1227" s="758"/>
      <c r="AC1227" s="478"/>
      <c r="AD1227" s="479"/>
      <c r="AE1227" s="758"/>
      <c r="AF1227" s="758"/>
    </row>
    <row r="1228" s="879" customFormat="true" ht="15.75" hidden="false" customHeight="false" outlineLevel="0" collapsed="false">
      <c r="O1228" s="880" t="s">
        <v>1394</v>
      </c>
      <c r="P1228" s="880"/>
      <c r="Q1228" s="880"/>
      <c r="R1228" s="881" t="n">
        <f aca="false">SUM(S1228:V1228)</f>
        <v>10500</v>
      </c>
      <c r="S1228" s="881" t="n">
        <f aca="false">'Утверждено (МЗ,ИЦ,КАП)'!H106</f>
        <v>10500</v>
      </c>
      <c r="T1228" s="881"/>
      <c r="U1228" s="881"/>
      <c r="V1228" s="881" t="n">
        <f aca="false">'Утверждено (ПДД)'!E103</f>
        <v>0</v>
      </c>
      <c r="W1228" s="881"/>
      <c r="X1228" s="881"/>
      <c r="Y1228" s="881"/>
      <c r="Z1228" s="881"/>
      <c r="AA1228" s="881"/>
      <c r="AB1228" s="881"/>
      <c r="AC1228" s="478"/>
      <c r="AD1228" s="478"/>
      <c r="AE1228" s="881"/>
      <c r="AF1228" s="881"/>
    </row>
    <row r="1229" s="882" customFormat="true" ht="15.75" hidden="false" customHeight="false" outlineLevel="0" collapsed="false">
      <c r="O1229" s="883" t="s">
        <v>1396</v>
      </c>
      <c r="P1229" s="883"/>
      <c r="Q1229" s="883"/>
      <c r="R1229" s="884" t="n">
        <f aca="false">SUM(S1229:V1229)</f>
        <v>3000</v>
      </c>
      <c r="S1229" s="884" t="n">
        <f aca="false">S1227-S1228</f>
        <v>3000</v>
      </c>
      <c r="T1229" s="884" t="n">
        <f aca="false">T1227-T1228</f>
        <v>0</v>
      </c>
      <c r="U1229" s="884" t="n">
        <f aca="false">U1227-U1228</f>
        <v>0</v>
      </c>
      <c r="V1229" s="884" t="n">
        <f aca="false">V1227-V1228</f>
        <v>0</v>
      </c>
      <c r="W1229" s="884"/>
      <c r="X1229" s="884"/>
      <c r="Y1229" s="884"/>
      <c r="Z1229" s="884"/>
      <c r="AA1229" s="884"/>
      <c r="AB1229" s="884"/>
      <c r="AC1229" s="479"/>
      <c r="AD1229" s="479"/>
      <c r="AE1229" s="884"/>
      <c r="AF1229" s="884"/>
    </row>
    <row r="1230" s="489" customFormat="true" ht="15.75" hidden="false" customHeight="false" outlineLevel="0" collapsed="false">
      <c r="O1230" s="877" t="s">
        <v>1398</v>
      </c>
      <c r="P1230" s="877"/>
      <c r="Q1230" s="877"/>
      <c r="R1230" s="758"/>
      <c r="S1230" s="758"/>
      <c r="T1230" s="758"/>
      <c r="U1230" s="758"/>
      <c r="V1230" s="758"/>
      <c r="W1230" s="758"/>
      <c r="X1230" s="758"/>
      <c r="Y1230" s="758"/>
      <c r="Z1230" s="758"/>
      <c r="AA1230" s="758"/>
      <c r="AB1230" s="758"/>
      <c r="AC1230" s="478"/>
      <c r="AD1230" s="479"/>
      <c r="AE1230" s="758"/>
      <c r="AF1230" s="758"/>
    </row>
    <row r="1231" s="489" customFormat="true" ht="15.75" hidden="false" customHeight="false" outlineLevel="0" collapsed="false">
      <c r="O1231" s="877" t="s">
        <v>1393</v>
      </c>
      <c r="P1231" s="877"/>
      <c r="Q1231" s="877"/>
      <c r="R1231" s="758" t="n">
        <f aca="false">SUM(S1231:V1231)</f>
        <v>328687.87</v>
      </c>
      <c r="S1231" s="758" t="n">
        <f aca="false">S448+S444+S370+S310</f>
        <v>328687.87</v>
      </c>
      <c r="T1231" s="758" t="n">
        <f aca="false">T448+T444+T370+T310</f>
        <v>0</v>
      </c>
      <c r="U1231" s="758" t="n">
        <f aca="false">U448+U444+U370+U310</f>
        <v>0</v>
      </c>
      <c r="V1231" s="758" t="n">
        <f aca="false">V448+V444+V370+V310</f>
        <v>0</v>
      </c>
      <c r="W1231" s="758"/>
      <c r="X1231" s="758"/>
      <c r="Y1231" s="758"/>
      <c r="Z1231" s="758"/>
      <c r="AA1231" s="758"/>
      <c r="AB1231" s="758"/>
      <c r="AC1231" s="478"/>
      <c r="AD1231" s="479"/>
      <c r="AE1231" s="758"/>
      <c r="AF1231" s="758"/>
    </row>
    <row r="1232" s="879" customFormat="true" ht="15.75" hidden="false" customHeight="false" outlineLevel="0" collapsed="false">
      <c r="O1232" s="880" t="s">
        <v>1394</v>
      </c>
      <c r="P1232" s="880"/>
      <c r="Q1232" s="880"/>
      <c r="R1232" s="881" t="n">
        <f aca="false">SUM(S1232:V1232)</f>
        <v>341368.33</v>
      </c>
      <c r="S1232" s="881" t="n">
        <f aca="false">'Утверждено (МЗ,ИЦ,КАП)'!H107</f>
        <v>341368.33</v>
      </c>
      <c r="T1232" s="881"/>
      <c r="U1232" s="881"/>
      <c r="V1232" s="881" t="n">
        <f aca="false">'Утверждено (ПДД)'!E134+'Утверждено (ПДД)'!E135+'Утверждено (ПДД)'!E105+'Утверждено (ПДД)'!E109</f>
        <v>0</v>
      </c>
      <c r="W1232" s="881"/>
      <c r="X1232" s="881"/>
      <c r="Y1232" s="881"/>
      <c r="Z1232" s="881"/>
      <c r="AA1232" s="881"/>
      <c r="AB1232" s="881"/>
      <c r="AC1232" s="478"/>
      <c r="AD1232" s="478"/>
      <c r="AE1232" s="881"/>
      <c r="AF1232" s="881"/>
    </row>
    <row r="1233" s="882" customFormat="true" ht="15.75" hidden="false" customHeight="false" outlineLevel="0" collapsed="false">
      <c r="O1233" s="883" t="s">
        <v>1396</v>
      </c>
      <c r="P1233" s="883"/>
      <c r="Q1233" s="883"/>
      <c r="R1233" s="884" t="n">
        <f aca="false">SUM(S1233:V1233)</f>
        <v>-12680.46</v>
      </c>
      <c r="S1233" s="884" t="n">
        <f aca="false">S1231-S1232</f>
        <v>-12680.46</v>
      </c>
      <c r="T1233" s="884" t="n">
        <f aca="false">T1231-T1232</f>
        <v>0</v>
      </c>
      <c r="U1233" s="884" t="n">
        <f aca="false">U1231-U1232</f>
        <v>0</v>
      </c>
      <c r="V1233" s="884" t="n">
        <f aca="false">V1231-V1232</f>
        <v>0</v>
      </c>
      <c r="W1233" s="884"/>
      <c r="X1233" s="884"/>
      <c r="Y1233" s="884"/>
      <c r="Z1233" s="884"/>
      <c r="AA1233" s="884"/>
      <c r="AB1233" s="884"/>
      <c r="AC1233" s="479"/>
      <c r="AD1233" s="479"/>
      <c r="AE1233" s="884"/>
      <c r="AF1233" s="884"/>
    </row>
    <row r="1234" s="489" customFormat="true" ht="15.75" hidden="false" customHeight="false" outlineLevel="0" collapsed="false">
      <c r="O1234" s="877" t="s">
        <v>1399</v>
      </c>
      <c r="P1234" s="877"/>
      <c r="Q1234" s="877"/>
      <c r="R1234" s="758"/>
      <c r="S1234" s="758"/>
      <c r="T1234" s="758"/>
      <c r="U1234" s="758"/>
      <c r="V1234" s="758"/>
      <c r="W1234" s="758"/>
      <c r="X1234" s="758"/>
      <c r="Y1234" s="758"/>
      <c r="Z1234" s="758"/>
      <c r="AA1234" s="758"/>
      <c r="AB1234" s="758"/>
      <c r="AC1234" s="478"/>
      <c r="AD1234" s="479"/>
      <c r="AE1234" s="758"/>
      <c r="AF1234" s="758"/>
    </row>
    <row r="1235" s="489" customFormat="true" ht="15.75" hidden="false" customHeight="false" outlineLevel="0" collapsed="false">
      <c r="O1235" s="877" t="s">
        <v>1393</v>
      </c>
      <c r="P1235" s="877"/>
      <c r="Q1235" s="877"/>
      <c r="R1235" s="758" t="n">
        <f aca="false">SUM(S1235:V1235)</f>
        <v>11200</v>
      </c>
      <c r="S1235" s="758" t="n">
        <f aca="false">S380</f>
        <v>11200</v>
      </c>
      <c r="T1235" s="758" t="n">
        <f aca="false">T380</f>
        <v>0</v>
      </c>
      <c r="U1235" s="758" t="n">
        <f aca="false">U380</f>
        <v>0</v>
      </c>
      <c r="V1235" s="758" t="n">
        <f aca="false">V380</f>
        <v>0</v>
      </c>
      <c r="W1235" s="758"/>
      <c r="X1235" s="758"/>
      <c r="Y1235" s="758"/>
      <c r="Z1235" s="758"/>
      <c r="AA1235" s="758"/>
      <c r="AB1235" s="758"/>
      <c r="AC1235" s="478"/>
      <c r="AD1235" s="479"/>
      <c r="AE1235" s="758"/>
      <c r="AF1235" s="758"/>
    </row>
    <row r="1236" s="879" customFormat="true" ht="15.75" hidden="false" customHeight="false" outlineLevel="0" collapsed="false">
      <c r="O1236" s="880" t="s">
        <v>1394</v>
      </c>
      <c r="P1236" s="880"/>
      <c r="Q1236" s="880"/>
      <c r="R1236" s="881" t="n">
        <f aca="false">SUM(S1236:V1236)</f>
        <v>13708.33</v>
      </c>
      <c r="S1236" s="881" t="n">
        <f aca="false">'Утверждено (МЗ,ИЦ,КАП)'!H116</f>
        <v>13708.33</v>
      </c>
      <c r="T1236" s="881"/>
      <c r="U1236" s="881"/>
      <c r="V1236" s="881" t="n">
        <f aca="false">'Утверждено (ПДД)'!E106</f>
        <v>0</v>
      </c>
      <c r="W1236" s="881"/>
      <c r="X1236" s="881"/>
      <c r="Y1236" s="881"/>
      <c r="Z1236" s="881"/>
      <c r="AA1236" s="881"/>
      <c r="AB1236" s="881"/>
      <c r="AC1236" s="478"/>
      <c r="AD1236" s="478"/>
      <c r="AE1236" s="881"/>
      <c r="AF1236" s="881"/>
    </row>
    <row r="1237" s="882" customFormat="true" ht="15.75" hidden="false" customHeight="false" outlineLevel="0" collapsed="false">
      <c r="O1237" s="883" t="s">
        <v>1396</v>
      </c>
      <c r="P1237" s="883"/>
      <c r="Q1237" s="883"/>
      <c r="R1237" s="884" t="n">
        <f aca="false">SUM(S1237:V1237)</f>
        <v>-2508.33</v>
      </c>
      <c r="S1237" s="884" t="n">
        <f aca="false">S1235-S1236</f>
        <v>-2508.33</v>
      </c>
      <c r="T1237" s="884" t="n">
        <f aca="false">T1235-T1236</f>
        <v>0</v>
      </c>
      <c r="U1237" s="884" t="n">
        <f aca="false">U1235-U1236</f>
        <v>0</v>
      </c>
      <c r="V1237" s="884" t="n">
        <f aca="false">V1235-V1236</f>
        <v>0</v>
      </c>
      <c r="W1237" s="884"/>
      <c r="X1237" s="884"/>
      <c r="Y1237" s="884"/>
      <c r="Z1237" s="884"/>
      <c r="AA1237" s="884"/>
      <c r="AB1237" s="884"/>
      <c r="AC1237" s="479"/>
      <c r="AD1237" s="479"/>
      <c r="AE1237" s="884"/>
      <c r="AF1237" s="884"/>
    </row>
    <row r="1238" s="489" customFormat="true" ht="15.75" hidden="false" customHeight="false" outlineLevel="0" collapsed="false">
      <c r="O1238" s="877"/>
      <c r="P1238" s="877"/>
      <c r="Q1238" s="877"/>
      <c r="R1238" s="758"/>
      <c r="S1238" s="758"/>
      <c r="T1238" s="758"/>
      <c r="U1238" s="758"/>
      <c r="V1238" s="758"/>
      <c r="W1238" s="758"/>
      <c r="X1238" s="758"/>
      <c r="Y1238" s="758"/>
      <c r="Z1238" s="758"/>
      <c r="AA1238" s="758"/>
      <c r="AB1238" s="758"/>
      <c r="AC1238" s="478"/>
      <c r="AD1238" s="479"/>
      <c r="AE1238" s="758"/>
      <c r="AF1238" s="758"/>
    </row>
    <row r="1239" s="489" customFormat="true" ht="15.75" hidden="false" customHeight="false" outlineLevel="0" collapsed="false">
      <c r="O1239" s="877"/>
      <c r="P1239" s="877"/>
      <c r="Q1239" s="877"/>
      <c r="R1239" s="758"/>
      <c r="S1239" s="758"/>
      <c r="T1239" s="758"/>
      <c r="U1239" s="758"/>
      <c r="V1239" s="758"/>
      <c r="W1239" s="758"/>
      <c r="X1239" s="758"/>
      <c r="Y1239" s="758"/>
      <c r="Z1239" s="758"/>
      <c r="AA1239" s="758"/>
      <c r="AB1239" s="758"/>
      <c r="AC1239" s="478"/>
      <c r="AD1239" s="479"/>
      <c r="AE1239" s="758"/>
      <c r="AF1239" s="758"/>
    </row>
    <row r="1240" s="489" customFormat="true" ht="15.75" hidden="false" customHeight="false" outlineLevel="0" collapsed="false">
      <c r="O1240" s="877"/>
      <c r="P1240" s="877"/>
      <c r="Q1240" s="877"/>
      <c r="R1240" s="758"/>
      <c r="S1240" s="758"/>
      <c r="T1240" s="758"/>
      <c r="U1240" s="758"/>
      <c r="V1240" s="758"/>
      <c r="W1240" s="758"/>
      <c r="X1240" s="758"/>
      <c r="Y1240" s="758"/>
      <c r="Z1240" s="758"/>
      <c r="AA1240" s="758"/>
      <c r="AB1240" s="758"/>
      <c r="AC1240" s="478"/>
      <c r="AD1240" s="479"/>
      <c r="AE1240" s="758"/>
      <c r="AF1240" s="758"/>
    </row>
    <row r="1241" s="489" customFormat="true" ht="15.75" hidden="false" customHeight="false" outlineLevel="0" collapsed="false">
      <c r="O1241" s="877"/>
      <c r="P1241" s="877"/>
      <c r="Q1241" s="877"/>
      <c r="R1241" s="758"/>
      <c r="S1241" s="758"/>
      <c r="T1241" s="758"/>
      <c r="U1241" s="758"/>
      <c r="V1241" s="758"/>
      <c r="W1241" s="758"/>
      <c r="X1241" s="758"/>
      <c r="Y1241" s="758"/>
      <c r="Z1241" s="758"/>
      <c r="AA1241" s="758"/>
      <c r="AB1241" s="758"/>
      <c r="AC1241" s="478"/>
      <c r="AD1241" s="479"/>
      <c r="AE1241" s="758"/>
      <c r="AF1241" s="758"/>
    </row>
    <row r="1242" s="489" customFormat="true" ht="15.75" hidden="false" customHeight="false" outlineLevel="0" collapsed="false">
      <c r="O1242" s="877"/>
      <c r="P1242" s="877"/>
      <c r="Q1242" s="877"/>
      <c r="R1242" s="758"/>
      <c r="S1242" s="758"/>
      <c r="T1242" s="758"/>
      <c r="U1242" s="758"/>
      <c r="V1242" s="758"/>
      <c r="W1242" s="758"/>
      <c r="X1242" s="758"/>
      <c r="Y1242" s="758"/>
      <c r="Z1242" s="758"/>
      <c r="AA1242" s="758"/>
      <c r="AB1242" s="758"/>
      <c r="AC1242" s="478"/>
      <c r="AD1242" s="479"/>
      <c r="AE1242" s="758"/>
      <c r="AF1242" s="758"/>
    </row>
    <row r="1243" s="489" customFormat="true" ht="15.75" hidden="false" customHeight="false" outlineLevel="0" collapsed="false">
      <c r="O1243" s="877"/>
      <c r="P1243" s="877"/>
      <c r="Q1243" s="877"/>
      <c r="R1243" s="758"/>
      <c r="S1243" s="758"/>
      <c r="T1243" s="758"/>
      <c r="U1243" s="758"/>
      <c r="V1243" s="758"/>
      <c r="W1243" s="758"/>
      <c r="X1243" s="758"/>
      <c r="Y1243" s="758"/>
      <c r="Z1243" s="758"/>
      <c r="AA1243" s="758"/>
      <c r="AB1243" s="758"/>
      <c r="AC1243" s="478"/>
      <c r="AD1243" s="479"/>
      <c r="AE1243" s="758"/>
      <c r="AF1243" s="758"/>
    </row>
    <row r="1244" s="489" customFormat="true" ht="15.75" hidden="false" customHeight="false" outlineLevel="0" collapsed="false">
      <c r="O1244" s="877"/>
      <c r="P1244" s="877"/>
      <c r="Q1244" s="877"/>
      <c r="R1244" s="758"/>
      <c r="S1244" s="758"/>
      <c r="T1244" s="758"/>
      <c r="U1244" s="758"/>
      <c r="V1244" s="758"/>
      <c r="W1244" s="758"/>
      <c r="X1244" s="758"/>
      <c r="Y1244" s="758"/>
      <c r="Z1244" s="758"/>
      <c r="AA1244" s="758"/>
      <c r="AB1244" s="758"/>
      <c r="AC1244" s="478"/>
      <c r="AD1244" s="479"/>
      <c r="AE1244" s="758"/>
      <c r="AF1244" s="758"/>
    </row>
    <row r="1245" s="489" customFormat="true" ht="15.75" hidden="false" customHeight="false" outlineLevel="0" collapsed="false">
      <c r="O1245" s="877"/>
      <c r="P1245" s="877"/>
      <c r="Q1245" s="877"/>
      <c r="R1245" s="758"/>
      <c r="S1245" s="758"/>
      <c r="T1245" s="758"/>
      <c r="U1245" s="758"/>
      <c r="V1245" s="758"/>
      <c r="W1245" s="758"/>
      <c r="X1245" s="758"/>
      <c r="Y1245" s="758"/>
      <c r="Z1245" s="758"/>
      <c r="AA1245" s="758"/>
      <c r="AB1245" s="758"/>
      <c r="AC1245" s="478"/>
      <c r="AD1245" s="479"/>
      <c r="AE1245" s="758"/>
      <c r="AF1245" s="758"/>
    </row>
    <row r="1246" s="489" customFormat="true" ht="15.75" hidden="false" customHeight="false" outlineLevel="0" collapsed="false">
      <c r="O1246" s="877"/>
      <c r="P1246" s="877"/>
      <c r="Q1246" s="877"/>
      <c r="R1246" s="758"/>
      <c r="S1246" s="758"/>
      <c r="T1246" s="758"/>
      <c r="U1246" s="758"/>
      <c r="V1246" s="758"/>
      <c r="W1246" s="758"/>
      <c r="X1246" s="758"/>
      <c r="Y1246" s="758"/>
      <c r="Z1246" s="758"/>
      <c r="AA1246" s="758"/>
      <c r="AB1246" s="758"/>
      <c r="AC1246" s="478"/>
      <c r="AD1246" s="479"/>
      <c r="AE1246" s="758"/>
      <c r="AF1246" s="758"/>
    </row>
    <row r="1247" s="489" customFormat="true" ht="15.75" hidden="false" customHeight="false" outlineLevel="0" collapsed="false">
      <c r="O1247" s="877"/>
      <c r="P1247" s="877"/>
      <c r="Q1247" s="877"/>
      <c r="R1247" s="758"/>
      <c r="S1247" s="758"/>
      <c r="T1247" s="758"/>
      <c r="U1247" s="758"/>
      <c r="V1247" s="758"/>
      <c r="W1247" s="758"/>
      <c r="X1247" s="758"/>
      <c r="Y1247" s="758"/>
      <c r="Z1247" s="758"/>
      <c r="AA1247" s="758"/>
      <c r="AB1247" s="758"/>
      <c r="AC1247" s="478"/>
      <c r="AD1247" s="479"/>
      <c r="AE1247" s="758"/>
      <c r="AF1247" s="758"/>
    </row>
    <row r="1248" customFormat="false" ht="15" hidden="false" customHeight="false" outlineLevel="0" collapsed="false">
      <c r="R1248" s="193"/>
      <c r="S1248" s="193"/>
      <c r="T1248" s="193"/>
      <c r="U1248" s="193"/>
      <c r="V1248" s="193"/>
      <c r="W1248" s="193"/>
      <c r="X1248" s="193"/>
      <c r="Y1248" s="193"/>
      <c r="Z1248" s="193"/>
      <c r="AA1248" s="193"/>
      <c r="AB1248" s="193"/>
      <c r="AE1248" s="193"/>
      <c r="AF1248" s="193"/>
    </row>
    <row r="1249" customFormat="false" ht="15" hidden="false" customHeight="false" outlineLevel="0" collapsed="false">
      <c r="R1249" s="193"/>
      <c r="S1249" s="193"/>
      <c r="T1249" s="193"/>
      <c r="U1249" s="193"/>
      <c r="V1249" s="193"/>
      <c r="W1249" s="193"/>
      <c r="X1249" s="193"/>
      <c r="Y1249" s="193"/>
      <c r="Z1249" s="193"/>
      <c r="AA1249" s="193"/>
      <c r="AB1249" s="193"/>
      <c r="AE1249" s="193"/>
      <c r="AF1249" s="193"/>
    </row>
    <row r="1250" customFormat="false" ht="15" hidden="false" customHeight="false" outlineLevel="0" collapsed="false">
      <c r="R1250" s="193"/>
      <c r="S1250" s="193"/>
      <c r="T1250" s="193"/>
      <c r="U1250" s="193"/>
      <c r="V1250" s="193"/>
      <c r="W1250" s="193"/>
      <c r="X1250" s="193"/>
      <c r="Y1250" s="193"/>
      <c r="Z1250" s="193"/>
      <c r="AA1250" s="193"/>
      <c r="AB1250" s="193"/>
      <c r="AE1250" s="193"/>
      <c r="AF1250" s="193"/>
    </row>
    <row r="1251" customFormat="false" ht="15" hidden="false" customHeight="false" outlineLevel="0" collapsed="false">
      <c r="R1251" s="193"/>
      <c r="S1251" s="193"/>
      <c r="T1251" s="193"/>
      <c r="U1251" s="193"/>
      <c r="V1251" s="193"/>
      <c r="W1251" s="193"/>
      <c r="X1251" s="193"/>
      <c r="Y1251" s="193"/>
      <c r="Z1251" s="193"/>
      <c r="AA1251" s="193"/>
      <c r="AB1251" s="193"/>
      <c r="AE1251" s="193"/>
      <c r="AF1251" s="193"/>
    </row>
    <row r="1252" customFormat="false" ht="15" hidden="false" customHeight="false" outlineLevel="0" collapsed="false">
      <c r="R1252" s="193"/>
      <c r="S1252" s="193"/>
      <c r="T1252" s="193"/>
      <c r="U1252" s="193"/>
      <c r="V1252" s="193"/>
    </row>
    <row r="1253" customFormat="false" ht="15" hidden="false" customHeight="false" outlineLevel="0" collapsed="false">
      <c r="R1253" s="193"/>
      <c r="S1253" s="193"/>
      <c r="T1253" s="193"/>
      <c r="U1253" s="193"/>
      <c r="V1253" s="193"/>
    </row>
    <row r="1254" customFormat="false" ht="15" hidden="false" customHeight="false" outlineLevel="0" collapsed="false">
      <c r="R1254" s="193"/>
      <c r="S1254" s="193"/>
      <c r="T1254" s="193"/>
      <c r="U1254" s="193"/>
      <c r="V1254" s="193"/>
    </row>
    <row r="1255" customFormat="false" ht="15" hidden="false" customHeight="false" outlineLevel="0" collapsed="false">
      <c r="R1255" s="193"/>
      <c r="S1255" s="193"/>
      <c r="T1255" s="193"/>
      <c r="U1255" s="193"/>
      <c r="V1255" s="193"/>
    </row>
    <row r="1256" customFormat="false" ht="15" hidden="false" customHeight="false" outlineLevel="0" collapsed="false">
      <c r="R1256" s="193"/>
      <c r="S1256" s="193"/>
      <c r="T1256" s="193"/>
      <c r="U1256" s="193"/>
      <c r="V1256" s="193"/>
    </row>
    <row r="1257" customFormat="false" ht="15" hidden="false" customHeight="false" outlineLevel="0" collapsed="false">
      <c r="R1257" s="193"/>
      <c r="S1257" s="193"/>
      <c r="T1257" s="193"/>
      <c r="U1257" s="193"/>
      <c r="V1257" s="193"/>
    </row>
    <row r="1258" customFormat="false" ht="15" hidden="false" customHeight="false" outlineLevel="0" collapsed="false">
      <c r="R1258" s="193"/>
      <c r="S1258" s="193"/>
      <c r="T1258" s="193"/>
      <c r="U1258" s="193"/>
      <c r="V1258" s="193"/>
    </row>
    <row r="1259" customFormat="false" ht="15" hidden="false" customHeight="false" outlineLevel="0" collapsed="false">
      <c r="R1259" s="193"/>
      <c r="S1259" s="193"/>
      <c r="T1259" s="193"/>
      <c r="U1259" s="193"/>
      <c r="V1259" s="193"/>
    </row>
    <row r="1260" customFormat="false" ht="15" hidden="false" customHeight="false" outlineLevel="0" collapsed="false">
      <c r="R1260" s="193"/>
      <c r="S1260" s="193"/>
      <c r="T1260" s="193"/>
      <c r="U1260" s="193"/>
      <c r="V1260" s="193"/>
    </row>
    <row r="1261" customFormat="false" ht="15" hidden="false" customHeight="false" outlineLevel="0" collapsed="false">
      <c r="R1261" s="193"/>
      <c r="S1261" s="193"/>
      <c r="T1261" s="193"/>
      <c r="U1261" s="193"/>
      <c r="V1261" s="193"/>
    </row>
    <row r="1262" customFormat="false" ht="15" hidden="false" customHeight="false" outlineLevel="0" collapsed="false">
      <c r="R1262" s="193"/>
      <c r="S1262" s="193"/>
      <c r="T1262" s="193"/>
      <c r="U1262" s="193"/>
      <c r="V1262" s="193"/>
    </row>
    <row r="1263" customFormat="false" ht="15" hidden="false" customHeight="false" outlineLevel="0" collapsed="false">
      <c r="R1263" s="193"/>
      <c r="S1263" s="193"/>
      <c r="T1263" s="193"/>
      <c r="U1263" s="193"/>
      <c r="V1263" s="193"/>
    </row>
    <row r="1264" customFormat="false" ht="15" hidden="false" customHeight="false" outlineLevel="0" collapsed="false">
      <c r="R1264" s="193"/>
      <c r="S1264" s="193"/>
      <c r="T1264" s="193"/>
      <c r="U1264" s="193"/>
      <c r="V1264" s="193"/>
    </row>
    <row r="1265" customFormat="false" ht="15" hidden="false" customHeight="false" outlineLevel="0" collapsed="false">
      <c r="R1265" s="193"/>
      <c r="S1265" s="193"/>
      <c r="T1265" s="193"/>
      <c r="U1265" s="193"/>
      <c r="V1265" s="193"/>
    </row>
    <row r="1266" customFormat="false" ht="15" hidden="false" customHeight="false" outlineLevel="0" collapsed="false">
      <c r="R1266" s="193"/>
      <c r="S1266" s="193"/>
      <c r="T1266" s="193"/>
      <c r="U1266" s="193"/>
      <c r="V1266" s="193"/>
    </row>
    <row r="1267" customFormat="false" ht="15" hidden="false" customHeight="false" outlineLevel="0" collapsed="false">
      <c r="R1267" s="193"/>
      <c r="S1267" s="193"/>
      <c r="T1267" s="193"/>
      <c r="U1267" s="193"/>
      <c r="V1267" s="193"/>
    </row>
    <row r="1268" customFormat="false" ht="15" hidden="false" customHeight="false" outlineLevel="0" collapsed="false">
      <c r="R1268" s="193"/>
      <c r="S1268" s="193"/>
      <c r="T1268" s="193"/>
      <c r="U1268" s="193"/>
      <c r="V1268" s="193"/>
    </row>
    <row r="1269" customFormat="false" ht="15" hidden="false" customHeight="false" outlineLevel="0" collapsed="false">
      <c r="R1269" s="193"/>
      <c r="S1269" s="193"/>
      <c r="T1269" s="193"/>
      <c r="U1269" s="193"/>
      <c r="V1269" s="193"/>
    </row>
    <row r="1270" customFormat="false" ht="15" hidden="false" customHeight="false" outlineLevel="0" collapsed="false">
      <c r="R1270" s="193"/>
      <c r="S1270" s="193"/>
      <c r="T1270" s="193"/>
      <c r="U1270" s="193"/>
      <c r="V1270" s="193"/>
    </row>
    <row r="1271" customFormat="false" ht="15" hidden="false" customHeight="false" outlineLevel="0" collapsed="false">
      <c r="R1271" s="193"/>
      <c r="S1271" s="193"/>
      <c r="T1271" s="193"/>
      <c r="U1271" s="193"/>
      <c r="V1271" s="193"/>
    </row>
    <row r="1272" customFormat="false" ht="15" hidden="false" customHeight="false" outlineLevel="0" collapsed="false">
      <c r="R1272" s="193"/>
      <c r="S1272" s="193"/>
      <c r="T1272" s="193"/>
      <c r="U1272" s="193"/>
      <c r="V1272" s="193"/>
    </row>
    <row r="1273" customFormat="false" ht="15" hidden="false" customHeight="false" outlineLevel="0" collapsed="false">
      <c r="R1273" s="193"/>
      <c r="S1273" s="193"/>
      <c r="T1273" s="193"/>
      <c r="U1273" s="193"/>
      <c r="V1273" s="193"/>
    </row>
    <row r="1274" customFormat="false" ht="15" hidden="false" customHeight="false" outlineLevel="0" collapsed="false">
      <c r="R1274" s="193"/>
      <c r="S1274" s="193"/>
      <c r="T1274" s="193"/>
      <c r="U1274" s="193"/>
      <c r="V1274" s="193"/>
    </row>
    <row r="1275" customFormat="false" ht="15" hidden="false" customHeight="false" outlineLevel="0" collapsed="false">
      <c r="R1275" s="193"/>
      <c r="S1275" s="193"/>
      <c r="T1275" s="193"/>
      <c r="U1275" s="193"/>
      <c r="V1275" s="193"/>
    </row>
    <row r="1276" customFormat="false" ht="15" hidden="false" customHeight="false" outlineLevel="0" collapsed="false">
      <c r="R1276" s="193"/>
      <c r="S1276" s="193"/>
      <c r="T1276" s="193"/>
      <c r="U1276" s="193"/>
      <c r="V1276" s="193"/>
    </row>
    <row r="1277" customFormat="false" ht="15" hidden="false" customHeight="false" outlineLevel="0" collapsed="false">
      <c r="R1277" s="193"/>
      <c r="S1277" s="193"/>
      <c r="T1277" s="193"/>
      <c r="U1277" s="193"/>
      <c r="V1277" s="193"/>
    </row>
    <row r="1278" customFormat="false" ht="15" hidden="false" customHeight="false" outlineLevel="0" collapsed="false">
      <c r="R1278" s="193"/>
      <c r="S1278" s="193"/>
      <c r="T1278" s="193"/>
      <c r="U1278" s="193"/>
      <c r="V1278" s="193"/>
    </row>
    <row r="1279" customFormat="false" ht="15" hidden="false" customHeight="false" outlineLevel="0" collapsed="false">
      <c r="R1279" s="193"/>
      <c r="S1279" s="193"/>
      <c r="T1279" s="193"/>
      <c r="U1279" s="193"/>
      <c r="V1279" s="193"/>
    </row>
    <row r="1280" customFormat="false" ht="15" hidden="false" customHeight="false" outlineLevel="0" collapsed="false">
      <c r="R1280" s="193"/>
      <c r="S1280" s="193"/>
      <c r="T1280" s="193"/>
      <c r="U1280" s="193"/>
      <c r="V1280" s="193"/>
    </row>
    <row r="1281" customFormat="false" ht="15" hidden="false" customHeight="false" outlineLevel="0" collapsed="false">
      <c r="R1281" s="193"/>
      <c r="S1281" s="193"/>
      <c r="T1281" s="193"/>
      <c r="U1281" s="193"/>
      <c r="V1281" s="193"/>
    </row>
    <row r="1282" customFormat="false" ht="15" hidden="false" customHeight="false" outlineLevel="0" collapsed="false">
      <c r="R1282" s="193"/>
      <c r="S1282" s="193"/>
      <c r="T1282" s="193"/>
      <c r="U1282" s="193"/>
      <c r="V1282" s="193"/>
    </row>
    <row r="1283" customFormat="false" ht="15" hidden="false" customHeight="false" outlineLevel="0" collapsed="false">
      <c r="R1283" s="193"/>
      <c r="S1283" s="193"/>
      <c r="T1283" s="193"/>
      <c r="U1283" s="193"/>
      <c r="V1283" s="193"/>
    </row>
    <row r="1284" customFormat="false" ht="15" hidden="false" customHeight="false" outlineLevel="0" collapsed="false">
      <c r="R1284" s="193"/>
      <c r="S1284" s="193"/>
      <c r="T1284" s="193"/>
      <c r="U1284" s="193"/>
      <c r="V1284" s="193"/>
    </row>
    <row r="1285" customFormat="false" ht="15" hidden="false" customHeight="false" outlineLevel="0" collapsed="false">
      <c r="R1285" s="193"/>
      <c r="S1285" s="193"/>
      <c r="T1285" s="193"/>
      <c r="U1285" s="193"/>
      <c r="V1285" s="193"/>
    </row>
    <row r="1286" customFormat="false" ht="15" hidden="false" customHeight="false" outlineLevel="0" collapsed="false">
      <c r="R1286" s="193"/>
      <c r="S1286" s="193"/>
      <c r="T1286" s="193"/>
      <c r="U1286" s="193"/>
      <c r="V1286" s="193"/>
    </row>
    <row r="1287" customFormat="false" ht="15" hidden="false" customHeight="false" outlineLevel="0" collapsed="false">
      <c r="R1287" s="193"/>
      <c r="S1287" s="193"/>
      <c r="T1287" s="193"/>
      <c r="U1287" s="193"/>
      <c r="V1287" s="193"/>
    </row>
    <row r="1288" customFormat="false" ht="15" hidden="false" customHeight="false" outlineLevel="0" collapsed="false">
      <c r="R1288" s="193"/>
      <c r="S1288" s="193"/>
      <c r="T1288" s="193"/>
      <c r="U1288" s="193"/>
      <c r="V1288" s="193"/>
    </row>
    <row r="1289" customFormat="false" ht="15" hidden="false" customHeight="false" outlineLevel="0" collapsed="false">
      <c r="R1289" s="193"/>
      <c r="S1289" s="193"/>
      <c r="T1289" s="193"/>
      <c r="U1289" s="193"/>
      <c r="V1289" s="193"/>
    </row>
    <row r="1290" customFormat="false" ht="15" hidden="false" customHeight="false" outlineLevel="0" collapsed="false">
      <c r="R1290" s="193"/>
      <c r="S1290" s="193"/>
      <c r="T1290" s="193"/>
      <c r="U1290" s="193"/>
      <c r="V1290" s="193"/>
    </row>
    <row r="1291" customFormat="false" ht="15" hidden="false" customHeight="false" outlineLevel="0" collapsed="false">
      <c r="R1291" s="193"/>
      <c r="S1291" s="193"/>
      <c r="T1291" s="193"/>
      <c r="U1291" s="193"/>
      <c r="V1291" s="193"/>
    </row>
    <row r="1292" customFormat="false" ht="15" hidden="false" customHeight="false" outlineLevel="0" collapsed="false">
      <c r="R1292" s="193"/>
      <c r="S1292" s="193"/>
      <c r="T1292" s="193"/>
      <c r="U1292" s="193"/>
      <c r="V1292" s="193"/>
    </row>
    <row r="1293" customFormat="false" ht="15" hidden="false" customHeight="false" outlineLevel="0" collapsed="false">
      <c r="R1293" s="193"/>
      <c r="S1293" s="193"/>
      <c r="T1293" s="193"/>
      <c r="U1293" s="193"/>
      <c r="V1293" s="193"/>
    </row>
    <row r="1294" customFormat="false" ht="15" hidden="false" customHeight="false" outlineLevel="0" collapsed="false">
      <c r="R1294" s="193"/>
      <c r="S1294" s="193"/>
      <c r="T1294" s="193"/>
      <c r="U1294" s="193"/>
      <c r="V1294" s="193"/>
    </row>
    <row r="1295" customFormat="false" ht="15" hidden="false" customHeight="false" outlineLevel="0" collapsed="false">
      <c r="R1295" s="193"/>
      <c r="S1295" s="193"/>
      <c r="T1295" s="193"/>
      <c r="U1295" s="193"/>
      <c r="V1295" s="193"/>
    </row>
    <row r="1296" customFormat="false" ht="15" hidden="false" customHeight="false" outlineLevel="0" collapsed="false">
      <c r="R1296" s="193"/>
      <c r="S1296" s="193"/>
      <c r="T1296" s="193"/>
      <c r="U1296" s="193"/>
      <c r="V1296" s="193"/>
    </row>
    <row r="1297" customFormat="false" ht="15" hidden="false" customHeight="false" outlineLevel="0" collapsed="false">
      <c r="R1297" s="193"/>
      <c r="S1297" s="193"/>
      <c r="T1297" s="193"/>
      <c r="U1297" s="193"/>
      <c r="V1297" s="193"/>
    </row>
    <row r="1298" customFormat="false" ht="15" hidden="false" customHeight="false" outlineLevel="0" collapsed="false">
      <c r="R1298" s="193"/>
      <c r="S1298" s="193"/>
      <c r="T1298" s="193"/>
      <c r="U1298" s="193"/>
      <c r="V1298" s="193"/>
    </row>
    <row r="1299" customFormat="false" ht="15" hidden="false" customHeight="false" outlineLevel="0" collapsed="false">
      <c r="R1299" s="193"/>
      <c r="S1299" s="193"/>
      <c r="T1299" s="193"/>
      <c r="U1299" s="193"/>
      <c r="V1299" s="193"/>
    </row>
    <row r="1300" customFormat="false" ht="15" hidden="false" customHeight="false" outlineLevel="0" collapsed="false">
      <c r="R1300" s="193"/>
      <c r="S1300" s="193"/>
      <c r="T1300" s="193"/>
      <c r="U1300" s="193"/>
      <c r="V1300" s="193"/>
    </row>
    <row r="1301" customFormat="false" ht="15" hidden="false" customHeight="false" outlineLevel="0" collapsed="false">
      <c r="R1301" s="193"/>
      <c r="S1301" s="193"/>
      <c r="T1301" s="193"/>
      <c r="U1301" s="193"/>
      <c r="V1301" s="193"/>
    </row>
    <row r="1302" customFormat="false" ht="15" hidden="false" customHeight="false" outlineLevel="0" collapsed="false">
      <c r="R1302" s="193"/>
      <c r="S1302" s="193"/>
      <c r="T1302" s="193"/>
      <c r="U1302" s="193"/>
      <c r="V1302" s="193"/>
    </row>
    <row r="1303" customFormat="false" ht="15" hidden="false" customHeight="false" outlineLevel="0" collapsed="false">
      <c r="R1303" s="193"/>
      <c r="S1303" s="193"/>
      <c r="T1303" s="193"/>
      <c r="U1303" s="193"/>
      <c r="V1303" s="193"/>
    </row>
    <row r="1304" customFormat="false" ht="15" hidden="false" customHeight="false" outlineLevel="0" collapsed="false">
      <c r="R1304" s="193"/>
      <c r="S1304" s="193"/>
      <c r="T1304" s="193"/>
      <c r="U1304" s="193"/>
      <c r="V1304" s="193"/>
    </row>
    <row r="1305" customFormat="false" ht="15" hidden="false" customHeight="false" outlineLevel="0" collapsed="false">
      <c r="R1305" s="193"/>
      <c r="S1305" s="193"/>
      <c r="T1305" s="193"/>
      <c r="U1305" s="193"/>
      <c r="V1305" s="193"/>
    </row>
    <row r="1306" customFormat="false" ht="15" hidden="false" customHeight="false" outlineLevel="0" collapsed="false">
      <c r="R1306" s="193"/>
      <c r="S1306" s="193"/>
      <c r="T1306" s="193"/>
      <c r="U1306" s="193"/>
      <c r="V1306" s="193"/>
    </row>
    <row r="1307" customFormat="false" ht="15" hidden="false" customHeight="false" outlineLevel="0" collapsed="false">
      <c r="R1307" s="193"/>
      <c r="S1307" s="193"/>
      <c r="T1307" s="193"/>
      <c r="U1307" s="193"/>
      <c r="V1307" s="193"/>
    </row>
    <row r="1308" customFormat="false" ht="15" hidden="false" customHeight="false" outlineLevel="0" collapsed="false">
      <c r="R1308" s="193"/>
      <c r="S1308" s="193"/>
      <c r="T1308" s="193"/>
      <c r="U1308" s="193"/>
      <c r="V1308" s="193"/>
    </row>
    <row r="1309" customFormat="false" ht="15" hidden="false" customHeight="false" outlineLevel="0" collapsed="false">
      <c r="R1309" s="193"/>
      <c r="S1309" s="193"/>
      <c r="T1309" s="193"/>
      <c r="U1309" s="193"/>
      <c r="V1309" s="193"/>
    </row>
    <row r="1310" customFormat="false" ht="15" hidden="false" customHeight="false" outlineLevel="0" collapsed="false">
      <c r="R1310" s="193"/>
      <c r="S1310" s="193"/>
      <c r="T1310" s="193"/>
      <c r="U1310" s="193"/>
      <c r="V1310" s="193"/>
    </row>
    <row r="1311" customFormat="false" ht="15" hidden="false" customHeight="false" outlineLevel="0" collapsed="false">
      <c r="R1311" s="193"/>
      <c r="S1311" s="193"/>
      <c r="T1311" s="193"/>
      <c r="U1311" s="193"/>
      <c r="V1311" s="193"/>
    </row>
    <row r="1312" customFormat="false" ht="15" hidden="false" customHeight="false" outlineLevel="0" collapsed="false">
      <c r="R1312" s="193"/>
      <c r="S1312" s="193"/>
      <c r="T1312" s="193"/>
      <c r="U1312" s="193"/>
      <c r="V1312" s="193"/>
    </row>
    <row r="1313" customFormat="false" ht="15" hidden="false" customHeight="false" outlineLevel="0" collapsed="false">
      <c r="R1313" s="193"/>
      <c r="S1313" s="193"/>
      <c r="T1313" s="193"/>
      <c r="U1313" s="193"/>
      <c r="V1313" s="193"/>
    </row>
    <row r="1314" customFormat="false" ht="15" hidden="false" customHeight="false" outlineLevel="0" collapsed="false">
      <c r="R1314" s="193"/>
      <c r="S1314" s="193"/>
      <c r="T1314" s="193"/>
      <c r="U1314" s="193"/>
      <c r="V1314" s="193"/>
    </row>
    <row r="1315" customFormat="false" ht="15" hidden="false" customHeight="false" outlineLevel="0" collapsed="false">
      <c r="R1315" s="193"/>
      <c r="S1315" s="193"/>
      <c r="T1315" s="193"/>
      <c r="U1315" s="193"/>
      <c r="V1315" s="193"/>
    </row>
    <row r="1316" customFormat="false" ht="15" hidden="false" customHeight="false" outlineLevel="0" collapsed="false">
      <c r="R1316" s="193"/>
      <c r="S1316" s="193"/>
      <c r="T1316" s="193"/>
      <c r="U1316" s="193"/>
      <c r="V1316" s="193"/>
    </row>
    <row r="1317" customFormat="false" ht="15" hidden="false" customHeight="false" outlineLevel="0" collapsed="false">
      <c r="R1317" s="193"/>
      <c r="S1317" s="193"/>
      <c r="T1317" s="193"/>
      <c r="U1317" s="193"/>
      <c r="V1317" s="193"/>
    </row>
    <row r="1318" customFormat="false" ht="15" hidden="false" customHeight="false" outlineLevel="0" collapsed="false">
      <c r="R1318" s="193"/>
      <c r="S1318" s="193"/>
      <c r="T1318" s="193"/>
      <c r="U1318" s="193"/>
      <c r="V1318" s="193"/>
    </row>
    <row r="1319" customFormat="false" ht="15" hidden="false" customHeight="false" outlineLevel="0" collapsed="false">
      <c r="R1319" s="193"/>
      <c r="S1319" s="193"/>
      <c r="T1319" s="193"/>
      <c r="U1319" s="193"/>
      <c r="V1319" s="193"/>
    </row>
    <row r="1320" customFormat="false" ht="15" hidden="false" customHeight="false" outlineLevel="0" collapsed="false">
      <c r="R1320" s="193"/>
      <c r="S1320" s="193"/>
      <c r="T1320" s="193"/>
      <c r="U1320" s="193"/>
      <c r="V1320" s="193"/>
    </row>
    <row r="1321" customFormat="false" ht="15" hidden="false" customHeight="false" outlineLevel="0" collapsed="false">
      <c r="R1321" s="193"/>
      <c r="S1321" s="193"/>
      <c r="T1321" s="193"/>
      <c r="U1321" s="193"/>
      <c r="V1321" s="193"/>
    </row>
    <row r="1322" customFormat="false" ht="15" hidden="false" customHeight="false" outlineLevel="0" collapsed="false">
      <c r="R1322" s="193"/>
      <c r="S1322" s="193"/>
      <c r="T1322" s="193"/>
      <c r="U1322" s="193"/>
      <c r="V1322" s="193"/>
    </row>
    <row r="1323" customFormat="false" ht="15" hidden="false" customHeight="false" outlineLevel="0" collapsed="false">
      <c r="R1323" s="193"/>
      <c r="S1323" s="193"/>
      <c r="T1323" s="193"/>
      <c r="U1323" s="193"/>
      <c r="V1323" s="193"/>
    </row>
    <row r="1324" customFormat="false" ht="15" hidden="false" customHeight="false" outlineLevel="0" collapsed="false">
      <c r="R1324" s="193"/>
      <c r="S1324" s="193"/>
      <c r="T1324" s="193"/>
      <c r="U1324" s="193"/>
      <c r="V1324" s="193"/>
    </row>
    <row r="1325" customFormat="false" ht="15" hidden="false" customHeight="false" outlineLevel="0" collapsed="false">
      <c r="R1325" s="193"/>
      <c r="S1325" s="193"/>
      <c r="T1325" s="193"/>
      <c r="U1325" s="193"/>
      <c r="V1325" s="193"/>
    </row>
    <row r="1326" customFormat="false" ht="15" hidden="false" customHeight="false" outlineLevel="0" collapsed="false">
      <c r="R1326" s="193"/>
      <c r="S1326" s="193"/>
      <c r="T1326" s="193"/>
      <c r="U1326" s="193"/>
      <c r="V1326" s="193"/>
    </row>
    <row r="1327" customFormat="false" ht="15" hidden="false" customHeight="false" outlineLevel="0" collapsed="false">
      <c r="R1327" s="193"/>
      <c r="S1327" s="193"/>
      <c r="T1327" s="193"/>
      <c r="U1327" s="193"/>
      <c r="V1327" s="193"/>
    </row>
    <row r="1328" customFormat="false" ht="15" hidden="false" customHeight="false" outlineLevel="0" collapsed="false">
      <c r="R1328" s="193"/>
      <c r="S1328" s="193"/>
      <c r="T1328" s="193"/>
      <c r="U1328" s="193"/>
      <c r="V1328" s="193"/>
    </row>
    <row r="1329" customFormat="false" ht="15" hidden="false" customHeight="false" outlineLevel="0" collapsed="false">
      <c r="R1329" s="193"/>
      <c r="S1329" s="193"/>
      <c r="T1329" s="193"/>
      <c r="U1329" s="193"/>
      <c r="V1329" s="193"/>
    </row>
    <row r="1330" customFormat="false" ht="15" hidden="false" customHeight="false" outlineLevel="0" collapsed="false">
      <c r="R1330" s="193"/>
      <c r="S1330" s="193"/>
      <c r="T1330" s="193"/>
      <c r="U1330" s="193"/>
      <c r="V1330" s="193"/>
    </row>
    <row r="1331" customFormat="false" ht="15" hidden="false" customHeight="false" outlineLevel="0" collapsed="false">
      <c r="R1331" s="193"/>
      <c r="S1331" s="193"/>
      <c r="T1331" s="193"/>
      <c r="U1331" s="193"/>
      <c r="V1331" s="193"/>
    </row>
    <row r="1332" customFormat="false" ht="15" hidden="false" customHeight="false" outlineLevel="0" collapsed="false">
      <c r="R1332" s="193"/>
      <c r="S1332" s="193"/>
      <c r="T1332" s="193"/>
      <c r="U1332" s="193"/>
      <c r="V1332" s="193"/>
    </row>
    <row r="1333" customFormat="false" ht="15" hidden="false" customHeight="false" outlineLevel="0" collapsed="false">
      <c r="R1333" s="193"/>
      <c r="S1333" s="193"/>
      <c r="T1333" s="193"/>
      <c r="U1333" s="193"/>
      <c r="V1333" s="193"/>
    </row>
    <row r="1334" customFormat="false" ht="15" hidden="false" customHeight="false" outlineLevel="0" collapsed="false">
      <c r="R1334" s="193"/>
      <c r="S1334" s="193"/>
      <c r="T1334" s="193"/>
      <c r="U1334" s="193"/>
      <c r="V1334" s="193"/>
    </row>
    <row r="1335" customFormat="false" ht="15" hidden="false" customHeight="false" outlineLevel="0" collapsed="false">
      <c r="R1335" s="193"/>
      <c r="S1335" s="193"/>
      <c r="T1335" s="193"/>
      <c r="U1335" s="193"/>
      <c r="V1335" s="193"/>
    </row>
    <row r="1336" customFormat="false" ht="15" hidden="false" customHeight="false" outlineLevel="0" collapsed="false">
      <c r="R1336" s="193"/>
      <c r="S1336" s="193"/>
      <c r="T1336" s="193"/>
      <c r="U1336" s="193"/>
      <c r="V1336" s="193"/>
    </row>
    <row r="1337" customFormat="false" ht="15" hidden="false" customHeight="false" outlineLevel="0" collapsed="false">
      <c r="R1337" s="193"/>
      <c r="S1337" s="193"/>
      <c r="T1337" s="193"/>
      <c r="U1337" s="193"/>
      <c r="V1337" s="193"/>
    </row>
    <row r="1338" customFormat="false" ht="15" hidden="false" customHeight="false" outlineLevel="0" collapsed="false">
      <c r="R1338" s="193"/>
      <c r="S1338" s="193"/>
      <c r="T1338" s="193"/>
      <c r="U1338" s="193"/>
      <c r="V1338" s="193"/>
    </row>
    <row r="1339" customFormat="false" ht="15" hidden="false" customHeight="false" outlineLevel="0" collapsed="false">
      <c r="R1339" s="193"/>
      <c r="S1339" s="193"/>
      <c r="T1339" s="193"/>
      <c r="U1339" s="193"/>
      <c r="V1339" s="193"/>
    </row>
    <row r="1340" customFormat="false" ht="15" hidden="false" customHeight="false" outlineLevel="0" collapsed="false">
      <c r="R1340" s="193"/>
      <c r="S1340" s="193"/>
      <c r="T1340" s="193"/>
      <c r="U1340" s="193"/>
      <c r="V1340" s="193"/>
    </row>
    <row r="1341" customFormat="false" ht="15" hidden="false" customHeight="false" outlineLevel="0" collapsed="false">
      <c r="R1341" s="193"/>
      <c r="S1341" s="193"/>
      <c r="T1341" s="193"/>
      <c r="U1341" s="193"/>
      <c r="V1341" s="193"/>
    </row>
    <row r="1342" customFormat="false" ht="15" hidden="false" customHeight="false" outlineLevel="0" collapsed="false">
      <c r="R1342" s="193"/>
      <c r="S1342" s="193"/>
      <c r="T1342" s="193"/>
      <c r="U1342" s="193"/>
      <c r="V1342" s="193"/>
    </row>
    <row r="1343" customFormat="false" ht="15" hidden="false" customHeight="false" outlineLevel="0" collapsed="false">
      <c r="R1343" s="193"/>
      <c r="S1343" s="193"/>
      <c r="T1343" s="193"/>
      <c r="U1343" s="193"/>
      <c r="V1343" s="193"/>
    </row>
    <row r="1344" customFormat="false" ht="15" hidden="false" customHeight="false" outlineLevel="0" collapsed="false">
      <c r="R1344" s="193"/>
      <c r="S1344" s="193"/>
      <c r="T1344" s="193"/>
      <c r="U1344" s="193"/>
      <c r="V1344" s="193"/>
    </row>
    <row r="1345" customFormat="false" ht="15" hidden="false" customHeight="false" outlineLevel="0" collapsed="false">
      <c r="R1345" s="193"/>
      <c r="S1345" s="193"/>
      <c r="T1345" s="193"/>
      <c r="U1345" s="193"/>
      <c r="V1345" s="193"/>
    </row>
    <row r="1346" customFormat="false" ht="15" hidden="false" customHeight="false" outlineLevel="0" collapsed="false">
      <c r="R1346" s="193"/>
      <c r="S1346" s="193"/>
      <c r="T1346" s="193"/>
      <c r="U1346" s="193"/>
      <c r="V1346" s="193"/>
    </row>
    <row r="1347" customFormat="false" ht="15" hidden="false" customHeight="false" outlineLevel="0" collapsed="false">
      <c r="R1347" s="193"/>
      <c r="S1347" s="193"/>
      <c r="T1347" s="193"/>
      <c r="U1347" s="193"/>
      <c r="V1347" s="193"/>
    </row>
    <row r="1348" customFormat="false" ht="15" hidden="false" customHeight="false" outlineLevel="0" collapsed="false">
      <c r="R1348" s="193"/>
      <c r="S1348" s="193"/>
      <c r="T1348" s="193"/>
      <c r="U1348" s="193"/>
      <c r="V1348" s="193"/>
    </row>
    <row r="1349" customFormat="false" ht="15" hidden="false" customHeight="false" outlineLevel="0" collapsed="false">
      <c r="R1349" s="193"/>
      <c r="S1349" s="193"/>
      <c r="T1349" s="193"/>
      <c r="U1349" s="193"/>
      <c r="V1349" s="193"/>
    </row>
    <row r="1350" customFormat="false" ht="15" hidden="false" customHeight="false" outlineLevel="0" collapsed="false">
      <c r="R1350" s="193"/>
      <c r="S1350" s="193"/>
      <c r="T1350" s="193"/>
      <c r="U1350" s="193"/>
      <c r="V1350" s="193"/>
    </row>
    <row r="1351" customFormat="false" ht="15" hidden="false" customHeight="false" outlineLevel="0" collapsed="false">
      <c r="R1351" s="193"/>
      <c r="S1351" s="193"/>
      <c r="T1351" s="193"/>
      <c r="U1351" s="193"/>
      <c r="V1351" s="193"/>
    </row>
    <row r="1352" customFormat="false" ht="15" hidden="false" customHeight="false" outlineLevel="0" collapsed="false">
      <c r="R1352" s="193"/>
      <c r="S1352" s="193"/>
      <c r="T1352" s="193"/>
      <c r="U1352" s="193"/>
      <c r="V1352" s="193"/>
    </row>
    <row r="1353" customFormat="false" ht="15" hidden="false" customHeight="false" outlineLevel="0" collapsed="false">
      <c r="R1353" s="193"/>
      <c r="S1353" s="193"/>
      <c r="T1353" s="193"/>
      <c r="U1353" s="193"/>
      <c r="V1353" s="193"/>
    </row>
    <row r="1354" customFormat="false" ht="15" hidden="false" customHeight="false" outlineLevel="0" collapsed="false">
      <c r="R1354" s="193"/>
      <c r="S1354" s="193"/>
      <c r="T1354" s="193"/>
      <c r="U1354" s="193"/>
      <c r="V1354" s="193"/>
    </row>
    <row r="1355" customFormat="false" ht="15" hidden="false" customHeight="false" outlineLevel="0" collapsed="false">
      <c r="R1355" s="193"/>
      <c r="S1355" s="193"/>
      <c r="T1355" s="193"/>
      <c r="U1355" s="193"/>
      <c r="V1355" s="193"/>
    </row>
    <row r="1356" customFormat="false" ht="15" hidden="false" customHeight="false" outlineLevel="0" collapsed="false">
      <c r="R1356" s="193"/>
      <c r="S1356" s="193"/>
      <c r="T1356" s="193"/>
      <c r="U1356" s="193"/>
      <c r="V1356" s="193"/>
    </row>
    <row r="1357" customFormat="false" ht="15" hidden="false" customHeight="false" outlineLevel="0" collapsed="false">
      <c r="R1357" s="193"/>
      <c r="S1357" s="193"/>
      <c r="T1357" s="193"/>
      <c r="U1357" s="193"/>
      <c r="V1357" s="193"/>
    </row>
    <row r="1358" customFormat="false" ht="15" hidden="false" customHeight="false" outlineLevel="0" collapsed="false">
      <c r="R1358" s="193"/>
      <c r="S1358" s="193"/>
      <c r="T1358" s="193"/>
      <c r="U1358" s="193"/>
      <c r="V1358" s="193"/>
    </row>
    <row r="1359" customFormat="false" ht="15" hidden="false" customHeight="false" outlineLevel="0" collapsed="false">
      <c r="R1359" s="193"/>
      <c r="S1359" s="193"/>
      <c r="T1359" s="193"/>
      <c r="U1359" s="193"/>
      <c r="V1359" s="193"/>
    </row>
    <row r="1360" customFormat="false" ht="15" hidden="false" customHeight="false" outlineLevel="0" collapsed="false">
      <c r="R1360" s="193"/>
      <c r="S1360" s="193"/>
      <c r="T1360" s="193"/>
      <c r="U1360" s="193"/>
      <c r="V1360" s="193"/>
    </row>
    <row r="1361" customFormat="false" ht="15" hidden="false" customHeight="false" outlineLevel="0" collapsed="false">
      <c r="R1361" s="193"/>
      <c r="S1361" s="193"/>
      <c r="T1361" s="193"/>
      <c r="U1361" s="193"/>
      <c r="V1361" s="193"/>
    </row>
    <row r="1362" customFormat="false" ht="15" hidden="false" customHeight="false" outlineLevel="0" collapsed="false">
      <c r="R1362" s="193"/>
      <c r="S1362" s="193"/>
      <c r="T1362" s="193"/>
      <c r="U1362" s="193"/>
      <c r="V1362" s="193"/>
    </row>
    <row r="1363" customFormat="false" ht="15" hidden="false" customHeight="false" outlineLevel="0" collapsed="false">
      <c r="R1363" s="193"/>
      <c r="S1363" s="193"/>
      <c r="T1363" s="193"/>
      <c r="U1363" s="193"/>
      <c r="V1363" s="193"/>
    </row>
    <row r="1364" customFormat="false" ht="15" hidden="false" customHeight="false" outlineLevel="0" collapsed="false">
      <c r="R1364" s="193"/>
      <c r="S1364" s="193"/>
      <c r="T1364" s="193"/>
      <c r="U1364" s="193"/>
      <c r="V1364" s="193"/>
    </row>
    <row r="1365" customFormat="false" ht="15" hidden="false" customHeight="false" outlineLevel="0" collapsed="false">
      <c r="R1365" s="193"/>
      <c r="S1365" s="193"/>
      <c r="T1365" s="193"/>
      <c r="U1365" s="193"/>
      <c r="V1365" s="193"/>
    </row>
    <row r="1366" customFormat="false" ht="15" hidden="false" customHeight="false" outlineLevel="0" collapsed="false">
      <c r="R1366" s="193"/>
      <c r="S1366" s="193"/>
      <c r="T1366" s="193"/>
      <c r="U1366" s="193"/>
      <c r="V1366" s="193"/>
    </row>
    <row r="1367" customFormat="false" ht="15" hidden="false" customHeight="false" outlineLevel="0" collapsed="false">
      <c r="R1367" s="193"/>
      <c r="S1367" s="193"/>
      <c r="T1367" s="193"/>
      <c r="U1367" s="193"/>
      <c r="V1367" s="193"/>
    </row>
    <row r="1368" customFormat="false" ht="15" hidden="false" customHeight="false" outlineLevel="0" collapsed="false">
      <c r="R1368" s="193"/>
      <c r="S1368" s="193"/>
      <c r="T1368" s="193"/>
      <c r="U1368" s="193"/>
      <c r="V1368" s="193"/>
    </row>
    <row r="1369" customFormat="false" ht="15" hidden="false" customHeight="false" outlineLevel="0" collapsed="false">
      <c r="R1369" s="193"/>
      <c r="S1369" s="193"/>
      <c r="T1369" s="193"/>
      <c r="U1369" s="193"/>
      <c r="V1369" s="193"/>
    </row>
    <row r="1370" customFormat="false" ht="15" hidden="false" customHeight="false" outlineLevel="0" collapsed="false">
      <c r="R1370" s="193"/>
      <c r="S1370" s="193"/>
      <c r="T1370" s="193"/>
      <c r="U1370" s="193"/>
      <c r="V1370" s="193"/>
    </row>
    <row r="1371" customFormat="false" ht="15" hidden="false" customHeight="false" outlineLevel="0" collapsed="false">
      <c r="R1371" s="193"/>
      <c r="S1371" s="193"/>
      <c r="T1371" s="193"/>
      <c r="U1371" s="193"/>
      <c r="V1371" s="193"/>
    </row>
    <row r="1372" customFormat="false" ht="15" hidden="false" customHeight="false" outlineLevel="0" collapsed="false">
      <c r="R1372" s="193"/>
      <c r="S1372" s="193"/>
      <c r="T1372" s="193"/>
      <c r="U1372" s="193"/>
      <c r="V1372" s="193"/>
    </row>
    <row r="1373" customFormat="false" ht="15" hidden="false" customHeight="false" outlineLevel="0" collapsed="false">
      <c r="R1373" s="193"/>
      <c r="S1373" s="193"/>
      <c r="T1373" s="193"/>
      <c r="U1373" s="193"/>
      <c r="V1373" s="193"/>
    </row>
    <row r="1374" customFormat="false" ht="15" hidden="false" customHeight="false" outlineLevel="0" collapsed="false">
      <c r="R1374" s="193"/>
      <c r="S1374" s="193"/>
      <c r="T1374" s="193"/>
      <c r="U1374" s="193"/>
      <c r="V1374" s="193"/>
    </row>
    <row r="1375" customFormat="false" ht="15" hidden="false" customHeight="false" outlineLevel="0" collapsed="false">
      <c r="R1375" s="193"/>
      <c r="S1375" s="193"/>
      <c r="T1375" s="193"/>
      <c r="U1375" s="193"/>
      <c r="V1375" s="193"/>
    </row>
    <row r="1376" customFormat="false" ht="15" hidden="false" customHeight="false" outlineLevel="0" collapsed="false">
      <c r="R1376" s="193"/>
      <c r="S1376" s="193"/>
      <c r="T1376" s="193"/>
      <c r="U1376" s="193"/>
      <c r="V1376" s="193"/>
    </row>
    <row r="1377" customFormat="false" ht="15" hidden="false" customHeight="false" outlineLevel="0" collapsed="false">
      <c r="R1377" s="193"/>
      <c r="S1377" s="193"/>
      <c r="T1377" s="193"/>
      <c r="U1377" s="193"/>
      <c r="V1377" s="193"/>
    </row>
    <row r="1378" customFormat="false" ht="15" hidden="false" customHeight="false" outlineLevel="0" collapsed="false">
      <c r="R1378" s="193"/>
      <c r="S1378" s="193"/>
      <c r="T1378" s="193"/>
      <c r="U1378" s="193"/>
      <c r="V1378" s="193"/>
    </row>
    <row r="1379" customFormat="false" ht="15" hidden="false" customHeight="false" outlineLevel="0" collapsed="false">
      <c r="R1379" s="193"/>
      <c r="S1379" s="193"/>
      <c r="T1379" s="193"/>
      <c r="U1379" s="193"/>
      <c r="V1379" s="193"/>
    </row>
    <row r="1380" customFormat="false" ht="15" hidden="false" customHeight="false" outlineLevel="0" collapsed="false">
      <c r="R1380" s="193"/>
      <c r="S1380" s="193"/>
      <c r="T1380" s="193"/>
      <c r="U1380" s="193"/>
      <c r="V1380" s="193"/>
    </row>
    <row r="1381" customFormat="false" ht="15" hidden="false" customHeight="false" outlineLevel="0" collapsed="false">
      <c r="R1381" s="193"/>
      <c r="S1381" s="193"/>
      <c r="T1381" s="193"/>
      <c r="U1381" s="193"/>
      <c r="V1381" s="193"/>
    </row>
    <row r="1382" customFormat="false" ht="15" hidden="false" customHeight="false" outlineLevel="0" collapsed="false">
      <c r="R1382" s="193"/>
      <c r="S1382" s="193"/>
      <c r="T1382" s="193"/>
      <c r="U1382" s="193"/>
      <c r="V1382" s="193"/>
    </row>
    <row r="1383" customFormat="false" ht="15" hidden="false" customHeight="false" outlineLevel="0" collapsed="false">
      <c r="R1383" s="193"/>
      <c r="S1383" s="193"/>
      <c r="T1383" s="193"/>
      <c r="U1383" s="193"/>
      <c r="V1383" s="193"/>
    </row>
    <row r="1384" customFormat="false" ht="15" hidden="false" customHeight="false" outlineLevel="0" collapsed="false">
      <c r="R1384" s="193"/>
      <c r="S1384" s="193"/>
      <c r="T1384" s="193"/>
      <c r="U1384" s="193"/>
      <c r="V1384" s="193"/>
    </row>
    <row r="1385" customFormat="false" ht="15" hidden="false" customHeight="false" outlineLevel="0" collapsed="false">
      <c r="R1385" s="193"/>
      <c r="S1385" s="193"/>
      <c r="T1385" s="193"/>
      <c r="U1385" s="193"/>
      <c r="V1385" s="193"/>
    </row>
    <row r="1386" customFormat="false" ht="15" hidden="false" customHeight="false" outlineLevel="0" collapsed="false">
      <c r="R1386" s="193"/>
      <c r="S1386" s="193"/>
      <c r="T1386" s="193"/>
      <c r="U1386" s="193"/>
      <c r="V1386" s="193"/>
    </row>
    <row r="1387" customFormat="false" ht="15" hidden="false" customHeight="false" outlineLevel="0" collapsed="false">
      <c r="R1387" s="193"/>
      <c r="S1387" s="193"/>
      <c r="T1387" s="193"/>
      <c r="U1387" s="193"/>
      <c r="V1387" s="193"/>
    </row>
    <row r="1388" customFormat="false" ht="15" hidden="false" customHeight="false" outlineLevel="0" collapsed="false">
      <c r="R1388" s="193"/>
      <c r="S1388" s="193"/>
      <c r="T1388" s="193"/>
      <c r="U1388" s="193"/>
      <c r="V1388" s="193"/>
    </row>
    <row r="1389" customFormat="false" ht="15" hidden="false" customHeight="false" outlineLevel="0" collapsed="false">
      <c r="R1389" s="193"/>
      <c r="S1389" s="193"/>
      <c r="T1389" s="193"/>
      <c r="U1389" s="193"/>
      <c r="V1389" s="193"/>
    </row>
    <row r="1390" customFormat="false" ht="15" hidden="false" customHeight="false" outlineLevel="0" collapsed="false">
      <c r="R1390" s="193"/>
      <c r="S1390" s="193"/>
      <c r="T1390" s="193"/>
      <c r="U1390" s="193"/>
      <c r="V1390" s="193"/>
    </row>
    <row r="1391" customFormat="false" ht="15" hidden="false" customHeight="false" outlineLevel="0" collapsed="false">
      <c r="R1391" s="193"/>
      <c r="S1391" s="193"/>
      <c r="T1391" s="193"/>
      <c r="U1391" s="193"/>
      <c r="V1391" s="193"/>
    </row>
    <row r="1392" customFormat="false" ht="15" hidden="false" customHeight="false" outlineLevel="0" collapsed="false">
      <c r="R1392" s="193"/>
      <c r="S1392" s="193"/>
      <c r="T1392" s="193"/>
      <c r="U1392" s="193"/>
      <c r="V1392" s="193"/>
    </row>
    <row r="1393" customFormat="false" ht="15" hidden="false" customHeight="false" outlineLevel="0" collapsed="false">
      <c r="R1393" s="193"/>
      <c r="S1393" s="193"/>
      <c r="T1393" s="193"/>
      <c r="U1393" s="193"/>
      <c r="V1393" s="193"/>
    </row>
    <row r="1394" customFormat="false" ht="15" hidden="false" customHeight="false" outlineLevel="0" collapsed="false">
      <c r="R1394" s="193"/>
      <c r="S1394" s="193"/>
      <c r="T1394" s="193"/>
      <c r="U1394" s="193"/>
      <c r="V1394" s="193"/>
    </row>
    <row r="1395" customFormat="false" ht="15" hidden="false" customHeight="false" outlineLevel="0" collapsed="false">
      <c r="R1395" s="193"/>
      <c r="S1395" s="193"/>
      <c r="T1395" s="193"/>
      <c r="U1395" s="193"/>
      <c r="V1395" s="193"/>
    </row>
    <row r="1396" customFormat="false" ht="15" hidden="false" customHeight="false" outlineLevel="0" collapsed="false">
      <c r="R1396" s="193"/>
      <c r="S1396" s="193"/>
      <c r="T1396" s="193"/>
      <c r="U1396" s="193"/>
      <c r="V1396" s="193"/>
    </row>
    <row r="1397" customFormat="false" ht="15" hidden="false" customHeight="false" outlineLevel="0" collapsed="false">
      <c r="R1397" s="193"/>
      <c r="S1397" s="193"/>
      <c r="T1397" s="193"/>
      <c r="U1397" s="193"/>
      <c r="V1397" s="193"/>
    </row>
    <row r="1398" customFormat="false" ht="15" hidden="false" customHeight="false" outlineLevel="0" collapsed="false">
      <c r="R1398" s="193"/>
      <c r="S1398" s="193"/>
      <c r="T1398" s="193"/>
      <c r="U1398" s="193"/>
      <c r="V1398" s="193"/>
    </row>
    <row r="1399" customFormat="false" ht="15" hidden="false" customHeight="false" outlineLevel="0" collapsed="false">
      <c r="R1399" s="193"/>
      <c r="S1399" s="193"/>
      <c r="T1399" s="193"/>
      <c r="U1399" s="193"/>
      <c r="V1399" s="193"/>
    </row>
    <row r="1400" customFormat="false" ht="15" hidden="false" customHeight="false" outlineLevel="0" collapsed="false">
      <c r="R1400" s="193"/>
      <c r="S1400" s="193"/>
      <c r="T1400" s="193"/>
      <c r="U1400" s="193"/>
      <c r="V1400" s="193"/>
    </row>
    <row r="1401" customFormat="false" ht="15" hidden="false" customHeight="false" outlineLevel="0" collapsed="false">
      <c r="R1401" s="193"/>
      <c r="S1401" s="193"/>
      <c r="T1401" s="193"/>
      <c r="U1401" s="193"/>
      <c r="V1401" s="193"/>
    </row>
    <row r="1402" customFormat="false" ht="15" hidden="false" customHeight="false" outlineLevel="0" collapsed="false">
      <c r="R1402" s="193"/>
      <c r="S1402" s="193"/>
      <c r="T1402" s="193"/>
      <c r="U1402" s="193"/>
      <c r="V1402" s="193"/>
    </row>
    <row r="1403" customFormat="false" ht="15" hidden="false" customHeight="false" outlineLevel="0" collapsed="false">
      <c r="R1403" s="193"/>
      <c r="S1403" s="193"/>
      <c r="T1403" s="193"/>
      <c r="U1403" s="193"/>
      <c r="V1403" s="193"/>
    </row>
    <row r="1404" customFormat="false" ht="15" hidden="false" customHeight="false" outlineLevel="0" collapsed="false">
      <c r="R1404" s="193"/>
      <c r="S1404" s="193"/>
      <c r="T1404" s="193"/>
      <c r="U1404" s="193"/>
      <c r="V1404" s="193"/>
    </row>
    <row r="1405" customFormat="false" ht="15" hidden="false" customHeight="false" outlineLevel="0" collapsed="false">
      <c r="R1405" s="193"/>
      <c r="S1405" s="193"/>
      <c r="T1405" s="193"/>
      <c r="U1405" s="193"/>
      <c r="V1405" s="193"/>
    </row>
    <row r="1406" customFormat="false" ht="15" hidden="false" customHeight="false" outlineLevel="0" collapsed="false">
      <c r="R1406" s="193"/>
      <c r="S1406" s="193"/>
      <c r="T1406" s="193"/>
      <c r="U1406" s="193"/>
      <c r="V1406" s="193"/>
    </row>
    <row r="1407" customFormat="false" ht="15" hidden="false" customHeight="false" outlineLevel="0" collapsed="false">
      <c r="R1407" s="193"/>
      <c r="S1407" s="193"/>
      <c r="T1407" s="193"/>
      <c r="U1407" s="193"/>
      <c r="V1407" s="193"/>
    </row>
    <row r="1408" customFormat="false" ht="15" hidden="false" customHeight="false" outlineLevel="0" collapsed="false">
      <c r="R1408" s="193"/>
      <c r="S1408" s="193"/>
      <c r="T1408" s="193"/>
      <c r="U1408" s="193"/>
      <c r="V1408" s="193"/>
    </row>
    <row r="1409" customFormat="false" ht="15" hidden="false" customHeight="false" outlineLevel="0" collapsed="false">
      <c r="R1409" s="193"/>
      <c r="S1409" s="193"/>
      <c r="T1409" s="193"/>
      <c r="U1409" s="193"/>
      <c r="V1409" s="193"/>
    </row>
    <row r="1410" customFormat="false" ht="15" hidden="false" customHeight="false" outlineLevel="0" collapsed="false">
      <c r="R1410" s="193"/>
      <c r="S1410" s="193"/>
      <c r="T1410" s="193"/>
      <c r="U1410" s="193"/>
      <c r="V1410" s="193"/>
    </row>
    <row r="1411" customFormat="false" ht="15" hidden="false" customHeight="false" outlineLevel="0" collapsed="false">
      <c r="R1411" s="193"/>
      <c r="S1411" s="193"/>
      <c r="T1411" s="193"/>
      <c r="U1411" s="193"/>
      <c r="V1411" s="193"/>
    </row>
    <row r="1412" customFormat="false" ht="15" hidden="false" customHeight="false" outlineLevel="0" collapsed="false">
      <c r="R1412" s="193"/>
      <c r="S1412" s="193"/>
      <c r="T1412" s="193"/>
      <c r="U1412" s="193"/>
      <c r="V1412" s="193"/>
    </row>
    <row r="1413" customFormat="false" ht="15" hidden="false" customHeight="false" outlineLevel="0" collapsed="false">
      <c r="R1413" s="193"/>
      <c r="S1413" s="193"/>
      <c r="T1413" s="193"/>
      <c r="U1413" s="193"/>
      <c r="V1413" s="193"/>
    </row>
    <row r="1414" customFormat="false" ht="15" hidden="false" customHeight="false" outlineLevel="0" collapsed="false">
      <c r="R1414" s="193"/>
      <c r="S1414" s="193"/>
      <c r="T1414" s="193"/>
      <c r="U1414" s="193"/>
      <c r="V1414" s="193"/>
    </row>
    <row r="1415" customFormat="false" ht="15" hidden="false" customHeight="false" outlineLevel="0" collapsed="false">
      <c r="R1415" s="193"/>
      <c r="S1415" s="193"/>
      <c r="T1415" s="193"/>
      <c r="U1415" s="193"/>
      <c r="V1415" s="193"/>
    </row>
    <row r="1416" customFormat="false" ht="15" hidden="false" customHeight="false" outlineLevel="0" collapsed="false">
      <c r="R1416" s="193"/>
      <c r="S1416" s="193"/>
      <c r="T1416" s="193"/>
      <c r="U1416" s="193"/>
      <c r="V1416" s="193"/>
    </row>
    <row r="1417" customFormat="false" ht="15" hidden="false" customHeight="false" outlineLevel="0" collapsed="false">
      <c r="R1417" s="193"/>
      <c r="S1417" s="193"/>
      <c r="T1417" s="193"/>
      <c r="U1417" s="193"/>
      <c r="V1417" s="193"/>
    </row>
    <row r="1418" customFormat="false" ht="15" hidden="false" customHeight="false" outlineLevel="0" collapsed="false">
      <c r="R1418" s="193"/>
      <c r="S1418" s="193"/>
      <c r="T1418" s="193"/>
      <c r="U1418" s="193"/>
      <c r="V1418" s="193"/>
    </row>
    <row r="1419" customFormat="false" ht="15" hidden="false" customHeight="false" outlineLevel="0" collapsed="false">
      <c r="R1419" s="193"/>
      <c r="S1419" s="193"/>
      <c r="T1419" s="193"/>
      <c r="U1419" s="193"/>
      <c r="V1419" s="193"/>
    </row>
    <row r="1420" customFormat="false" ht="15" hidden="false" customHeight="false" outlineLevel="0" collapsed="false">
      <c r="R1420" s="193"/>
      <c r="S1420" s="193"/>
      <c r="T1420" s="193"/>
      <c r="U1420" s="193"/>
      <c r="V1420" s="193"/>
    </row>
    <row r="1421" customFormat="false" ht="15" hidden="false" customHeight="false" outlineLevel="0" collapsed="false">
      <c r="R1421" s="193"/>
      <c r="S1421" s="193"/>
      <c r="T1421" s="193"/>
      <c r="U1421" s="193"/>
      <c r="V1421" s="193"/>
    </row>
    <row r="1422" customFormat="false" ht="15" hidden="false" customHeight="false" outlineLevel="0" collapsed="false">
      <c r="R1422" s="193"/>
      <c r="S1422" s="193"/>
      <c r="T1422" s="193"/>
      <c r="U1422" s="193"/>
      <c r="V1422" s="193"/>
    </row>
    <row r="1423" customFormat="false" ht="15" hidden="false" customHeight="false" outlineLevel="0" collapsed="false">
      <c r="R1423" s="193"/>
      <c r="S1423" s="193"/>
      <c r="T1423" s="193"/>
      <c r="U1423" s="193"/>
      <c r="V1423" s="193"/>
    </row>
    <row r="1424" customFormat="false" ht="15" hidden="false" customHeight="false" outlineLevel="0" collapsed="false">
      <c r="R1424" s="193"/>
      <c r="S1424" s="193"/>
      <c r="T1424" s="193"/>
      <c r="U1424" s="193"/>
      <c r="V1424" s="193"/>
    </row>
    <row r="1425" customFormat="false" ht="15" hidden="false" customHeight="false" outlineLevel="0" collapsed="false">
      <c r="R1425" s="193"/>
      <c r="S1425" s="193"/>
      <c r="T1425" s="193"/>
      <c r="U1425" s="193"/>
      <c r="V1425" s="193"/>
    </row>
    <row r="1426" customFormat="false" ht="15" hidden="false" customHeight="false" outlineLevel="0" collapsed="false">
      <c r="R1426" s="193"/>
      <c r="S1426" s="193"/>
      <c r="T1426" s="193"/>
      <c r="U1426" s="193"/>
      <c r="V1426" s="193"/>
    </row>
    <row r="1427" customFormat="false" ht="15" hidden="false" customHeight="false" outlineLevel="0" collapsed="false">
      <c r="R1427" s="193"/>
      <c r="S1427" s="193"/>
      <c r="T1427" s="193"/>
      <c r="U1427" s="193"/>
      <c r="V1427" s="193"/>
    </row>
    <row r="1428" customFormat="false" ht="15" hidden="false" customHeight="false" outlineLevel="0" collapsed="false">
      <c r="R1428" s="193"/>
      <c r="S1428" s="193"/>
      <c r="T1428" s="193"/>
      <c r="U1428" s="193"/>
      <c r="V1428" s="193"/>
    </row>
    <row r="1429" customFormat="false" ht="15" hidden="false" customHeight="false" outlineLevel="0" collapsed="false">
      <c r="R1429" s="193"/>
      <c r="S1429" s="193"/>
      <c r="T1429" s="193"/>
      <c r="U1429" s="193"/>
      <c r="V1429" s="193"/>
    </row>
    <row r="1430" customFormat="false" ht="15" hidden="false" customHeight="false" outlineLevel="0" collapsed="false">
      <c r="R1430" s="193"/>
      <c r="S1430" s="193"/>
      <c r="T1430" s="193"/>
      <c r="U1430" s="193"/>
      <c r="V1430" s="193"/>
    </row>
    <row r="1431" customFormat="false" ht="15" hidden="false" customHeight="false" outlineLevel="0" collapsed="false">
      <c r="R1431" s="193"/>
      <c r="S1431" s="193"/>
      <c r="T1431" s="193"/>
      <c r="U1431" s="193"/>
      <c r="V1431" s="193"/>
    </row>
    <row r="1432" customFormat="false" ht="15" hidden="false" customHeight="false" outlineLevel="0" collapsed="false">
      <c r="R1432" s="193"/>
      <c r="S1432" s="193"/>
      <c r="T1432" s="193"/>
      <c r="U1432" s="193"/>
      <c r="V1432" s="193"/>
    </row>
    <row r="1433" customFormat="false" ht="15" hidden="false" customHeight="false" outlineLevel="0" collapsed="false">
      <c r="R1433" s="193"/>
      <c r="S1433" s="193"/>
      <c r="T1433" s="193"/>
      <c r="U1433" s="193"/>
      <c r="V1433" s="193"/>
    </row>
    <row r="1434" customFormat="false" ht="15" hidden="false" customHeight="false" outlineLevel="0" collapsed="false">
      <c r="R1434" s="193"/>
      <c r="S1434" s="193"/>
      <c r="T1434" s="193"/>
      <c r="U1434" s="193"/>
      <c r="V1434" s="193"/>
    </row>
    <row r="1435" customFormat="false" ht="15" hidden="false" customHeight="false" outlineLevel="0" collapsed="false">
      <c r="R1435" s="193"/>
      <c r="S1435" s="193"/>
      <c r="T1435" s="193"/>
      <c r="U1435" s="193"/>
      <c r="V1435" s="193"/>
    </row>
    <row r="1436" customFormat="false" ht="15" hidden="false" customHeight="false" outlineLevel="0" collapsed="false">
      <c r="R1436" s="193"/>
      <c r="S1436" s="193"/>
      <c r="T1436" s="193"/>
      <c r="U1436" s="193"/>
      <c r="V1436" s="193"/>
    </row>
    <row r="1437" customFormat="false" ht="15" hidden="false" customHeight="false" outlineLevel="0" collapsed="false">
      <c r="R1437" s="193"/>
      <c r="S1437" s="193"/>
      <c r="T1437" s="193"/>
      <c r="U1437" s="193"/>
      <c r="V1437" s="193"/>
    </row>
    <row r="1438" customFormat="false" ht="15" hidden="false" customHeight="false" outlineLevel="0" collapsed="false">
      <c r="R1438" s="193"/>
      <c r="S1438" s="193"/>
      <c r="T1438" s="193"/>
      <c r="U1438" s="193"/>
      <c r="V1438" s="193"/>
    </row>
    <row r="1439" customFormat="false" ht="15" hidden="false" customHeight="false" outlineLevel="0" collapsed="false">
      <c r="R1439" s="193"/>
      <c r="S1439" s="193"/>
      <c r="T1439" s="193"/>
      <c r="U1439" s="193"/>
      <c r="V1439" s="193"/>
    </row>
    <row r="1440" customFormat="false" ht="15" hidden="false" customHeight="false" outlineLevel="0" collapsed="false">
      <c r="R1440" s="193"/>
      <c r="S1440" s="193"/>
      <c r="T1440" s="193"/>
      <c r="U1440" s="193"/>
      <c r="V1440" s="193"/>
    </row>
    <row r="1441" customFormat="false" ht="15" hidden="false" customHeight="false" outlineLevel="0" collapsed="false">
      <c r="R1441" s="193"/>
      <c r="S1441" s="193"/>
      <c r="T1441" s="193"/>
      <c r="U1441" s="193"/>
      <c r="V1441" s="193"/>
    </row>
    <row r="1442" customFormat="false" ht="15" hidden="false" customHeight="false" outlineLevel="0" collapsed="false">
      <c r="R1442" s="193"/>
      <c r="S1442" s="193"/>
      <c r="T1442" s="193"/>
      <c r="U1442" s="193"/>
      <c r="V1442" s="193"/>
    </row>
  </sheetData>
  <mergeCells count="16">
    <mergeCell ref="B1:S1"/>
    <mergeCell ref="T1:V1"/>
    <mergeCell ref="E3:J3"/>
    <mergeCell ref="B4:J4"/>
    <mergeCell ref="A7:L10"/>
    <mergeCell ref="M7:M10"/>
    <mergeCell ref="N7:N10"/>
    <mergeCell ref="O7:O10"/>
    <mergeCell ref="P7:P10"/>
    <mergeCell ref="Q7:Q10"/>
    <mergeCell ref="R7:R10"/>
    <mergeCell ref="S7:V7"/>
    <mergeCell ref="S8:S10"/>
    <mergeCell ref="T8:T10"/>
    <mergeCell ref="U8:U10"/>
    <mergeCell ref="V8:V10"/>
  </mergeCells>
  <printOptions headings="false" gridLines="false" gridLinesSet="true" horizontalCentered="false" verticalCentered="false"/>
  <pageMargins left="0.196527777777778" right="0.196527777777778" top="0.196527777777778" bottom="0.196527777777778" header="0.511811023622047" footer="0.511811023622047"/>
  <pageSetup paperSize="9" scale="45" fitToWidth="1" fitToHeight="1" pageOrder="downThenOver" orientation="landscape" blackAndWhite="false" draft="false" cellComments="none" horizontalDpi="300" verticalDpi="300" copies="1"/>
  <headerFooter differentFirst="false" differentOddEven="false">
    <oddHeader/>
    <oddFooter/>
  </headerFooter>
  <rowBreaks count="1" manualBreakCount="1">
    <brk id="1179" man="true" max="16383" min="0"/>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F1442"/>
  <sheetViews>
    <sheetView showFormulas="false" showGridLines="true" showRowColHeaders="true" showZeros="true" rightToLeft="false" tabSelected="false" showOutlineSymbols="true" defaultGridColor="true" view="pageBreakPreview" topLeftCell="A1" colorId="64" zoomScale="100" zoomScaleNormal="80" zoomScalePageLayoutView="100" workbookViewId="0">
      <selection pane="topLeft" activeCell="A1084" activeCellId="0" sqref="A1084"/>
    </sheetView>
  </sheetViews>
  <sheetFormatPr defaultColWidth="9.140625" defaultRowHeight="15" zeroHeight="false" outlineLevelRow="1" outlineLevelCol="0"/>
  <cols>
    <col collapsed="false" customWidth="true" hidden="false" outlineLevel="0" max="1" min="1" style="188" width="20.28"/>
    <col collapsed="false" customWidth="true" hidden="false" outlineLevel="0" max="2" min="2" style="188" width="17.57"/>
    <col collapsed="false" customWidth="true" hidden="false" outlineLevel="0" max="3" min="3" style="188" width="18.85"/>
    <col collapsed="false" customWidth="true" hidden="false" outlineLevel="0" max="4" min="4" style="188" width="16"/>
    <col collapsed="false" customWidth="true" hidden="false" outlineLevel="0" max="5" min="5" style="188" width="19"/>
    <col collapsed="false" customWidth="true" hidden="false" outlineLevel="0" max="6" min="6" style="188" width="5.43"/>
    <col collapsed="false" customWidth="true" hidden="false" outlineLevel="0" max="7" min="7" style="188" width="18.28"/>
    <col collapsed="false" customWidth="true" hidden="false" outlineLevel="0" max="8" min="8" style="188" width="15.71"/>
    <col collapsed="false" customWidth="true" hidden="false" outlineLevel="0" max="9" min="9" style="188" width="13.14"/>
    <col collapsed="false" customWidth="true" hidden="false" outlineLevel="0" max="10" min="10" style="188" width="11.43"/>
    <col collapsed="false" customWidth="true" hidden="false" outlineLevel="0" max="11" min="11" style="188" width="11.14"/>
    <col collapsed="false" customWidth="true" hidden="false" outlineLevel="0" max="12" min="12" style="188" width="11.71"/>
    <col collapsed="false" customWidth="true" hidden="false" outlineLevel="0" max="14" min="13" style="188" width="6.43"/>
    <col collapsed="false" customWidth="true" hidden="false" outlineLevel="0" max="15" min="15" style="189" width="8.14"/>
    <col collapsed="false" customWidth="true" hidden="false" outlineLevel="0" max="16" min="16" style="189" width="8.85"/>
    <col collapsed="false" customWidth="true" hidden="false" outlineLevel="0" max="17" min="17" style="189" width="8.71"/>
    <col collapsed="false" customWidth="true" hidden="false" outlineLevel="0" max="18" min="18" style="188" width="18.71"/>
    <col collapsed="false" customWidth="true" hidden="false" outlineLevel="0" max="19" min="19" style="188" width="28.28"/>
    <col collapsed="false" customWidth="true" hidden="false" outlineLevel="0" max="20" min="20" style="188" width="21.85"/>
    <col collapsed="false" customWidth="true" hidden="true" outlineLevel="0" max="21" min="21" style="188" width="16.85"/>
    <col collapsed="false" customWidth="true" hidden="false" outlineLevel="0" max="22" min="22" style="188" width="25.43"/>
    <col collapsed="false" customWidth="true" hidden="false" outlineLevel="0" max="23" min="23" style="188" width="12.14"/>
    <col collapsed="false" customWidth="true" hidden="false" outlineLevel="0" max="24" min="24" style="188" width="14.14"/>
    <col collapsed="false" customWidth="true" hidden="false" outlineLevel="0" max="25" min="25" style="188" width="13.14"/>
    <col collapsed="false" customWidth="false" hidden="false" outlineLevel="0" max="26" min="26" style="188" width="9.14"/>
    <col collapsed="false" customWidth="true" hidden="false" outlineLevel="0" max="27" min="27" style="188" width="10.71"/>
    <col collapsed="false" customWidth="true" hidden="false" outlineLevel="0" max="28" min="28" style="188" width="13.71"/>
    <col collapsed="false" customWidth="true" hidden="false" outlineLevel="0" max="29" min="29" style="303" width="14.28"/>
    <col collapsed="false" customWidth="true" hidden="false" outlineLevel="0" max="30" min="30" style="474" width="15.28"/>
    <col collapsed="false" customWidth="true" hidden="false" outlineLevel="0" max="32" min="31" style="188" width="13"/>
    <col collapsed="false" customWidth="false" hidden="false" outlineLevel="0" max="16384" min="33" style="188" width="9.14"/>
  </cols>
  <sheetData>
    <row r="1" s="475" customFormat="true" ht="31.5" hidden="false" customHeight="true" outlineLevel="0" collapsed="false">
      <c r="B1" s="476" t="s">
        <v>1052</v>
      </c>
      <c r="C1" s="476"/>
      <c r="D1" s="476"/>
      <c r="E1" s="476"/>
      <c r="F1" s="476"/>
      <c r="G1" s="476"/>
      <c r="H1" s="476"/>
      <c r="I1" s="476"/>
      <c r="J1" s="476"/>
      <c r="K1" s="476"/>
      <c r="L1" s="476"/>
      <c r="M1" s="476"/>
      <c r="N1" s="476"/>
      <c r="O1" s="476"/>
      <c r="P1" s="476"/>
      <c r="Q1" s="476"/>
      <c r="R1" s="476"/>
      <c r="S1" s="476"/>
      <c r="T1" s="477" t="s">
        <v>1408</v>
      </c>
      <c r="U1" s="477"/>
      <c r="V1" s="477"/>
      <c r="W1" s="475" t="n">
        <f aca="false">Форма!R3</f>
        <v>2027</v>
      </c>
      <c r="X1" s="475" t="s">
        <v>1054</v>
      </c>
      <c r="AC1" s="478"/>
      <c r="AD1" s="479"/>
    </row>
    <row r="2" s="475" customFormat="true" ht="15.75" hidden="false" customHeight="false" outlineLevel="0" collapsed="false">
      <c r="B2" s="480"/>
      <c r="D2" s="481"/>
      <c r="E2" s="481"/>
      <c r="F2" s="481"/>
      <c r="H2" s="482" t="str">
        <f aca="false">Форма!H57</f>
        <v>на 2027 г. второй год планового периода</v>
      </c>
      <c r="I2" s="481"/>
      <c r="J2" s="481"/>
      <c r="K2" s="481"/>
      <c r="L2" s="481"/>
      <c r="M2" s="481"/>
      <c r="N2" s="481"/>
      <c r="O2" s="483"/>
      <c r="P2" s="483"/>
      <c r="Q2" s="484"/>
      <c r="R2" s="485"/>
      <c r="S2" s="481"/>
      <c r="T2" s="486" t="s">
        <v>10</v>
      </c>
      <c r="V2" s="487" t="str">
        <f aca="false">Форма!C33</f>
        <v>«  28  »           декабря             2024 г.</v>
      </c>
      <c r="W2" s="475" t="n">
        <f aca="false">W1-1</f>
        <v>2026</v>
      </c>
      <c r="AB2" s="488"/>
      <c r="AC2" s="478"/>
      <c r="AD2" s="479"/>
    </row>
    <row r="3" s="475" customFormat="true" ht="15.75" hidden="false" customHeight="false" outlineLevel="0" collapsed="false">
      <c r="B3" s="489"/>
      <c r="C3" s="489"/>
      <c r="D3" s="486" t="s">
        <v>19</v>
      </c>
      <c r="E3" s="490" t="str">
        <f aca="false">Форма!C44</f>
        <v>Муниципальное  автономное дошкольное образовательное</v>
      </c>
      <c r="F3" s="490"/>
      <c r="G3" s="490"/>
      <c r="H3" s="490"/>
      <c r="I3" s="490"/>
      <c r="J3" s="490"/>
      <c r="K3" s="481"/>
      <c r="L3" s="481"/>
      <c r="M3" s="481"/>
      <c r="N3" s="481"/>
      <c r="O3" s="483"/>
      <c r="P3" s="483"/>
      <c r="Q3" s="484"/>
      <c r="R3" s="485"/>
      <c r="S3" s="481"/>
      <c r="T3" s="481"/>
      <c r="U3" s="486"/>
      <c r="V3" s="487"/>
      <c r="AB3" s="488"/>
      <c r="AC3" s="478"/>
      <c r="AD3" s="479"/>
    </row>
    <row r="4" s="475" customFormat="true" ht="15.75" hidden="false" customHeight="false" outlineLevel="0" collapsed="false">
      <c r="B4" s="490" t="str">
        <f aca="false">Форма!B45</f>
        <v>                                                                                           учреждение № 216 "Детский сад комбинированного вида"</v>
      </c>
      <c r="C4" s="490"/>
      <c r="D4" s="490"/>
      <c r="E4" s="490"/>
      <c r="F4" s="490"/>
      <c r="G4" s="490"/>
      <c r="H4" s="490"/>
      <c r="I4" s="490"/>
      <c r="J4" s="490"/>
      <c r="K4" s="481"/>
      <c r="L4" s="481"/>
      <c r="M4" s="481"/>
      <c r="N4" s="481"/>
      <c r="O4" s="483"/>
      <c r="P4" s="483"/>
      <c r="Q4" s="484"/>
      <c r="R4" s="485"/>
      <c r="S4" s="481"/>
      <c r="T4" s="481"/>
      <c r="U4" s="486"/>
      <c r="V4" s="487"/>
      <c r="X4" s="491"/>
      <c r="Y4" s="474"/>
      <c r="AB4" s="492"/>
      <c r="AC4" s="303"/>
      <c r="AD4" s="474"/>
    </row>
    <row r="5" s="475" customFormat="true" ht="15.75" hidden="false" customHeight="false" outlineLevel="0" collapsed="false">
      <c r="B5" s="486" t="s">
        <v>21</v>
      </c>
      <c r="C5" s="482"/>
      <c r="D5" s="481"/>
      <c r="E5" s="481"/>
      <c r="F5" s="481"/>
      <c r="G5" s="481"/>
      <c r="H5" s="481"/>
      <c r="I5" s="481"/>
      <c r="J5" s="481"/>
      <c r="K5" s="481"/>
      <c r="L5" s="481"/>
      <c r="M5" s="481"/>
      <c r="N5" s="481"/>
      <c r="O5" s="483"/>
      <c r="P5" s="483"/>
      <c r="Q5" s="484"/>
      <c r="R5" s="485"/>
      <c r="S5" s="493"/>
      <c r="T5" s="481"/>
      <c r="U5" s="481"/>
      <c r="V5" s="481"/>
      <c r="X5" s="494"/>
      <c r="Y5" s="479"/>
      <c r="AB5" s="492"/>
      <c r="AC5" s="478"/>
      <c r="AD5" s="479"/>
    </row>
    <row r="6" s="475" customFormat="true" ht="15.75" hidden="false" customHeight="false" outlineLevel="0" collapsed="false">
      <c r="B6" s="495"/>
      <c r="C6" s="481"/>
      <c r="D6" s="481"/>
      <c r="E6" s="481"/>
      <c r="F6" s="481"/>
      <c r="G6" s="481"/>
      <c r="H6" s="481"/>
      <c r="I6" s="481"/>
      <c r="J6" s="481"/>
      <c r="K6" s="481"/>
      <c r="L6" s="481"/>
      <c r="M6" s="481"/>
      <c r="N6" s="481"/>
      <c r="O6" s="483"/>
      <c r="P6" s="483"/>
      <c r="Q6" s="484"/>
      <c r="R6" s="485"/>
      <c r="S6" s="481"/>
      <c r="T6" s="481"/>
      <c r="U6" s="481"/>
      <c r="V6" s="481"/>
      <c r="X6" s="494"/>
      <c r="Y6" s="479"/>
      <c r="AB6" s="492"/>
      <c r="AC6" s="478"/>
      <c r="AD6" s="479"/>
    </row>
    <row r="7" s="489" customFormat="true" ht="15.75" hidden="false" customHeight="true" outlineLevel="0" collapsed="false">
      <c r="A7" s="496" t="s">
        <v>23</v>
      </c>
      <c r="B7" s="496"/>
      <c r="C7" s="496"/>
      <c r="D7" s="496"/>
      <c r="E7" s="496"/>
      <c r="F7" s="496"/>
      <c r="G7" s="496"/>
      <c r="H7" s="496"/>
      <c r="I7" s="496"/>
      <c r="J7" s="496"/>
      <c r="K7" s="496"/>
      <c r="L7" s="496"/>
      <c r="M7" s="497" t="s">
        <v>1055</v>
      </c>
      <c r="N7" s="497" t="s">
        <v>508</v>
      </c>
      <c r="O7" s="497" t="s">
        <v>509</v>
      </c>
      <c r="P7" s="497" t="s">
        <v>231</v>
      </c>
      <c r="Q7" s="498" t="s">
        <v>1056</v>
      </c>
      <c r="R7" s="498" t="s">
        <v>1057</v>
      </c>
      <c r="S7" s="499" t="s">
        <v>1023</v>
      </c>
      <c r="T7" s="499"/>
      <c r="U7" s="499"/>
      <c r="V7" s="499"/>
      <c r="X7" s="500"/>
      <c r="Y7" s="501"/>
      <c r="AC7" s="478"/>
      <c r="AD7" s="479"/>
    </row>
    <row r="8" customFormat="false" ht="15.75" hidden="false" customHeight="true" outlineLevel="0" collapsed="false">
      <c r="A8" s="496"/>
      <c r="B8" s="496"/>
      <c r="C8" s="496"/>
      <c r="D8" s="496"/>
      <c r="E8" s="496"/>
      <c r="F8" s="496"/>
      <c r="G8" s="496"/>
      <c r="H8" s="496"/>
      <c r="I8" s="496"/>
      <c r="J8" s="496"/>
      <c r="K8" s="496"/>
      <c r="L8" s="496"/>
      <c r="M8" s="497"/>
      <c r="N8" s="497"/>
      <c r="O8" s="497"/>
      <c r="P8" s="497"/>
      <c r="Q8" s="498"/>
      <c r="R8" s="498"/>
      <c r="S8" s="502" t="s">
        <v>1058</v>
      </c>
      <c r="T8" s="502" t="s">
        <v>1059</v>
      </c>
      <c r="U8" s="502"/>
      <c r="V8" s="502" t="s">
        <v>1060</v>
      </c>
      <c r="X8" s="503"/>
      <c r="Y8" s="190"/>
      <c r="AB8" s="196"/>
    </row>
    <row r="9" customFormat="false" ht="15.75" hidden="false" customHeight="true" outlineLevel="0" collapsed="false">
      <c r="A9" s="496"/>
      <c r="B9" s="496"/>
      <c r="C9" s="496"/>
      <c r="D9" s="496"/>
      <c r="E9" s="496"/>
      <c r="F9" s="496"/>
      <c r="G9" s="496"/>
      <c r="H9" s="496"/>
      <c r="I9" s="496"/>
      <c r="J9" s="496"/>
      <c r="K9" s="496"/>
      <c r="L9" s="496"/>
      <c r="M9" s="497"/>
      <c r="N9" s="497"/>
      <c r="O9" s="497"/>
      <c r="P9" s="497"/>
      <c r="Q9" s="498"/>
      <c r="R9" s="498"/>
      <c r="S9" s="502"/>
      <c r="T9" s="502"/>
      <c r="U9" s="502"/>
      <c r="V9" s="502"/>
      <c r="X9" s="503"/>
      <c r="Y9" s="190"/>
    </row>
    <row r="10" customFormat="false" ht="96" hidden="false" customHeight="true" outlineLevel="0" collapsed="false">
      <c r="A10" s="496"/>
      <c r="B10" s="496"/>
      <c r="C10" s="496"/>
      <c r="D10" s="496"/>
      <c r="E10" s="496"/>
      <c r="F10" s="496"/>
      <c r="G10" s="496"/>
      <c r="H10" s="496"/>
      <c r="I10" s="496"/>
      <c r="J10" s="496"/>
      <c r="K10" s="496"/>
      <c r="L10" s="496"/>
      <c r="M10" s="497"/>
      <c r="N10" s="497"/>
      <c r="O10" s="497"/>
      <c r="P10" s="497"/>
      <c r="Q10" s="498"/>
      <c r="R10" s="498"/>
      <c r="S10" s="502"/>
      <c r="T10" s="502"/>
      <c r="U10" s="502"/>
      <c r="V10" s="502"/>
      <c r="X10" s="503"/>
      <c r="Y10" s="190"/>
    </row>
    <row r="11" s="508" customFormat="true" ht="15.75" hidden="false" customHeight="true" outlineLevel="0" collapsed="false">
      <c r="A11" s="504"/>
      <c r="B11" s="505"/>
      <c r="C11" s="505"/>
      <c r="D11" s="505"/>
      <c r="E11" s="505"/>
      <c r="F11" s="505"/>
      <c r="G11" s="506" t="n">
        <v>1</v>
      </c>
      <c r="H11" s="505"/>
      <c r="I11" s="505"/>
      <c r="J11" s="505"/>
      <c r="K11" s="505"/>
      <c r="L11" s="505"/>
      <c r="M11" s="507" t="n">
        <f aca="false">G11+1</f>
        <v>2</v>
      </c>
      <c r="N11" s="507"/>
      <c r="O11" s="507" t="n">
        <f aca="false">M11+1</f>
        <v>3</v>
      </c>
      <c r="P11" s="507" t="n">
        <f aca="false">O11+1</f>
        <v>4</v>
      </c>
      <c r="Q11" s="507" t="n">
        <f aca="false">P11+1</f>
        <v>5</v>
      </c>
      <c r="R11" s="507" t="n">
        <f aca="false">Q11+1</f>
        <v>6</v>
      </c>
      <c r="S11" s="507" t="n">
        <f aca="false">R11+1</f>
        <v>7</v>
      </c>
      <c r="T11" s="507" t="n">
        <f aca="false">S11+1</f>
        <v>8</v>
      </c>
      <c r="U11" s="507" t="n">
        <f aca="false">T11+1</f>
        <v>9</v>
      </c>
      <c r="V11" s="507" t="n">
        <f aca="false">U11+1</f>
        <v>10</v>
      </c>
      <c r="AC11" s="509"/>
      <c r="AD11" s="510"/>
    </row>
    <row r="12" customFormat="false" ht="20.25" hidden="true" customHeight="true" outlineLevel="0" collapsed="false">
      <c r="A12" s="511" t="s">
        <v>1061</v>
      </c>
      <c r="B12" s="511"/>
      <c r="C12" s="511"/>
      <c r="D12" s="511"/>
      <c r="E12" s="511"/>
      <c r="F12" s="511"/>
      <c r="G12" s="511"/>
      <c r="H12" s="511"/>
      <c r="I12" s="511"/>
      <c r="J12" s="511"/>
      <c r="K12" s="511"/>
      <c r="L12" s="511"/>
      <c r="M12" s="512"/>
      <c r="N12" s="513"/>
      <c r="O12" s="514" t="n">
        <v>112</v>
      </c>
      <c r="P12" s="515" t="s">
        <v>34</v>
      </c>
      <c r="Q12" s="516"/>
      <c r="R12" s="517" t="n">
        <f aca="false">SUM(R13:R18)</f>
        <v>0</v>
      </c>
      <c r="S12" s="517" t="n">
        <f aca="false">SUM(S13:S18)</f>
        <v>0</v>
      </c>
      <c r="T12" s="517" t="n">
        <f aca="false">SUM(T13:T18)</f>
        <v>0</v>
      </c>
      <c r="U12" s="517" t="n">
        <f aca="false">SUM(U13:U18)</f>
        <v>0</v>
      </c>
      <c r="V12" s="517" t="n">
        <f aca="false">SUM(V13:V18)</f>
        <v>0</v>
      </c>
    </row>
    <row r="13" s="489" customFormat="true" ht="15.75" hidden="true" customHeight="false" outlineLevel="0" collapsed="false">
      <c r="A13" s="518" t="s">
        <v>1062</v>
      </c>
      <c r="B13" s="518"/>
      <c r="C13" s="518"/>
      <c r="D13" s="519"/>
      <c r="E13" s="520" t="s">
        <v>1063</v>
      </c>
      <c r="F13" s="520" t="s">
        <v>1064</v>
      </c>
      <c r="G13" s="521" t="n">
        <v>65</v>
      </c>
      <c r="H13" s="520" t="s">
        <v>1065</v>
      </c>
      <c r="I13" s="522"/>
      <c r="J13" s="523"/>
      <c r="K13" s="520"/>
      <c r="L13" s="518"/>
      <c r="M13" s="524"/>
      <c r="N13" s="525" t="s">
        <v>1066</v>
      </c>
      <c r="O13" s="526" t="n">
        <v>112</v>
      </c>
      <c r="P13" s="527" t="n">
        <v>266</v>
      </c>
      <c r="Q13" s="528" t="n">
        <v>12</v>
      </c>
      <c r="R13" s="529" t="n">
        <f aca="false">SUM(S13,T13,U13,V13)</f>
        <v>0</v>
      </c>
      <c r="S13" s="529"/>
      <c r="T13" s="529"/>
      <c r="U13" s="529"/>
      <c r="V13" s="529"/>
      <c r="AC13" s="478"/>
      <c r="AD13" s="479"/>
    </row>
    <row r="14" s="489" customFormat="true" ht="15.75" hidden="true" customHeight="false" outlineLevel="0" collapsed="false">
      <c r="A14" s="481" t="s">
        <v>1062</v>
      </c>
      <c r="B14" s="481"/>
      <c r="C14" s="481"/>
      <c r="D14" s="530"/>
      <c r="E14" s="522" t="s">
        <v>1063</v>
      </c>
      <c r="F14" s="522" t="s">
        <v>1064</v>
      </c>
      <c r="G14" s="531" t="n">
        <v>65</v>
      </c>
      <c r="H14" s="522" t="s">
        <v>1065</v>
      </c>
      <c r="I14" s="522"/>
      <c r="J14" s="532"/>
      <c r="K14" s="522"/>
      <c r="L14" s="481"/>
      <c r="M14" s="524"/>
      <c r="N14" s="525" t="s">
        <v>1066</v>
      </c>
      <c r="O14" s="526" t="n">
        <v>112</v>
      </c>
      <c r="P14" s="527" t="n">
        <v>266</v>
      </c>
      <c r="Q14" s="528" t="n">
        <v>12</v>
      </c>
      <c r="R14" s="529" t="n">
        <f aca="false">SUM(S14,T14,U14,V14)</f>
        <v>0</v>
      </c>
      <c r="S14" s="529"/>
      <c r="T14" s="529"/>
      <c r="U14" s="529"/>
      <c r="V14" s="529"/>
      <c r="AC14" s="478"/>
      <c r="AD14" s="479"/>
    </row>
    <row r="15" s="489" customFormat="true" ht="15.75" hidden="true" customHeight="false" outlineLevel="0" collapsed="false">
      <c r="A15" s="481" t="s">
        <v>1067</v>
      </c>
      <c r="B15" s="481"/>
      <c r="C15" s="481"/>
      <c r="D15" s="522"/>
      <c r="E15" s="522"/>
      <c r="F15" s="522"/>
      <c r="G15" s="532"/>
      <c r="H15" s="522"/>
      <c r="I15" s="522"/>
      <c r="J15" s="532"/>
      <c r="K15" s="522"/>
      <c r="L15" s="481"/>
      <c r="M15" s="524"/>
      <c r="N15" s="525"/>
      <c r="O15" s="526" t="n">
        <v>112</v>
      </c>
      <c r="P15" s="527" t="n">
        <v>226</v>
      </c>
      <c r="Q15" s="528"/>
      <c r="R15" s="529" t="n">
        <f aca="false">SUM(S15,T15,U15,V15)</f>
        <v>0</v>
      </c>
      <c r="S15" s="529"/>
      <c r="T15" s="529"/>
      <c r="U15" s="529"/>
      <c r="V15" s="529"/>
      <c r="AC15" s="478"/>
      <c r="AD15" s="479"/>
    </row>
    <row r="16" s="489" customFormat="true" ht="15.75" hidden="true" customHeight="false" outlineLevel="0" collapsed="false">
      <c r="A16" s="481" t="s">
        <v>1068</v>
      </c>
      <c r="B16" s="481"/>
      <c r="C16" s="481"/>
      <c r="D16" s="522"/>
      <c r="E16" s="522"/>
      <c r="F16" s="522"/>
      <c r="G16" s="532"/>
      <c r="H16" s="522"/>
      <c r="I16" s="522"/>
      <c r="J16" s="532"/>
      <c r="K16" s="522"/>
      <c r="L16" s="481"/>
      <c r="M16" s="524"/>
      <c r="N16" s="525"/>
      <c r="O16" s="526" t="n">
        <v>112</v>
      </c>
      <c r="P16" s="527" t="n">
        <v>266</v>
      </c>
      <c r="Q16" s="528"/>
      <c r="R16" s="529" t="n">
        <f aca="false">SUM(S16,T16,U16,V16)</f>
        <v>0</v>
      </c>
      <c r="S16" s="529"/>
      <c r="T16" s="529"/>
      <c r="U16" s="529"/>
      <c r="V16" s="529"/>
      <c r="AC16" s="478"/>
      <c r="AD16" s="479"/>
    </row>
    <row r="17" s="489" customFormat="true" ht="15.75" hidden="true" customHeight="false" outlineLevel="0" collapsed="false">
      <c r="A17" s="481" t="s">
        <v>1069</v>
      </c>
      <c r="B17" s="481"/>
      <c r="C17" s="530"/>
      <c r="D17" s="530"/>
      <c r="E17" s="530"/>
      <c r="F17" s="530"/>
      <c r="G17" s="522" t="s">
        <v>1070</v>
      </c>
      <c r="H17" s="531" t="n">
        <v>2300</v>
      </c>
      <c r="I17" s="531" t="n">
        <v>3400</v>
      </c>
      <c r="J17" s="531"/>
      <c r="K17" s="531"/>
      <c r="L17" s="522" t="s">
        <v>1065</v>
      </c>
      <c r="M17" s="533"/>
      <c r="N17" s="534" t="s">
        <v>531</v>
      </c>
      <c r="O17" s="526" t="n">
        <v>112</v>
      </c>
      <c r="P17" s="527" t="n">
        <v>226</v>
      </c>
      <c r="Q17" s="528"/>
      <c r="R17" s="529" t="n">
        <f aca="false">SUM(S17,T17,U17,V17)</f>
        <v>0</v>
      </c>
      <c r="S17" s="529" t="n">
        <f aca="false">(C17*H17)+(D17*I17)</f>
        <v>0</v>
      </c>
      <c r="T17" s="529"/>
      <c r="U17" s="529"/>
      <c r="V17" s="529"/>
      <c r="AC17" s="478"/>
      <c r="AD17" s="479"/>
    </row>
    <row r="18" s="489" customFormat="true" ht="15.75" hidden="true" customHeight="false" outlineLevel="0" collapsed="false">
      <c r="A18" s="481" t="s">
        <v>1071</v>
      </c>
      <c r="B18" s="535"/>
      <c r="C18" s="535"/>
      <c r="D18" s="535"/>
      <c r="E18" s="535"/>
      <c r="F18" s="535"/>
      <c r="G18" s="535"/>
      <c r="H18" s="536"/>
      <c r="I18" s="536"/>
      <c r="J18" s="536"/>
      <c r="K18" s="537"/>
      <c r="L18" s="536"/>
      <c r="M18" s="538"/>
      <c r="N18" s="539"/>
      <c r="O18" s="526" t="n">
        <v>112</v>
      </c>
      <c r="P18" s="527" t="n">
        <v>226</v>
      </c>
      <c r="Q18" s="528"/>
      <c r="R18" s="529" t="n">
        <f aca="false">SUM(S18,T18,U18,V18)</f>
        <v>0</v>
      </c>
      <c r="S18" s="529"/>
      <c r="T18" s="529"/>
      <c r="U18" s="529"/>
      <c r="V18" s="529"/>
      <c r="AC18" s="478"/>
      <c r="AD18" s="479"/>
    </row>
    <row r="19" customFormat="false" ht="20.25" hidden="true" customHeight="true" outlineLevel="0" collapsed="false">
      <c r="A19" s="511" t="s">
        <v>1072</v>
      </c>
      <c r="B19" s="511"/>
      <c r="C19" s="511"/>
      <c r="D19" s="511"/>
      <c r="E19" s="511"/>
      <c r="F19" s="511"/>
      <c r="G19" s="511"/>
      <c r="H19" s="511"/>
      <c r="I19" s="511"/>
      <c r="J19" s="511"/>
      <c r="K19" s="511"/>
      <c r="L19" s="511"/>
      <c r="M19" s="512"/>
      <c r="N19" s="513"/>
      <c r="O19" s="514" t="n">
        <v>113</v>
      </c>
      <c r="P19" s="515" t="s">
        <v>34</v>
      </c>
      <c r="Q19" s="516"/>
      <c r="R19" s="517" t="n">
        <f aca="false">SUM(R20:R21)</f>
        <v>0</v>
      </c>
      <c r="S19" s="517" t="n">
        <f aca="false">SUM(S20:S21)</f>
        <v>0</v>
      </c>
      <c r="T19" s="517" t="n">
        <f aca="false">SUM(T20:T21)</f>
        <v>0</v>
      </c>
      <c r="U19" s="517" t="n">
        <f aca="false">SUM(U20:U21)</f>
        <v>0</v>
      </c>
      <c r="V19" s="517" t="n">
        <f aca="false">SUM(V20:V21)</f>
        <v>0</v>
      </c>
    </row>
    <row r="20" s="489" customFormat="true" ht="15.75" hidden="true" customHeight="false" outlineLevel="1" collapsed="false">
      <c r="A20" s="481"/>
      <c r="B20" s="481"/>
      <c r="C20" s="481"/>
      <c r="D20" s="522"/>
      <c r="E20" s="522"/>
      <c r="F20" s="522"/>
      <c r="G20" s="532"/>
      <c r="H20" s="522"/>
      <c r="I20" s="522"/>
      <c r="J20" s="532"/>
      <c r="K20" s="522"/>
      <c r="L20" s="481"/>
      <c r="M20" s="524"/>
      <c r="N20" s="525"/>
      <c r="O20" s="526" t="n">
        <v>113</v>
      </c>
      <c r="P20" s="527" t="n">
        <v>226</v>
      </c>
      <c r="Q20" s="528"/>
      <c r="R20" s="529" t="n">
        <f aca="false">SUM(S20,T20,U20,V20)</f>
        <v>0</v>
      </c>
      <c r="S20" s="529"/>
      <c r="T20" s="529"/>
      <c r="U20" s="529"/>
      <c r="V20" s="529"/>
      <c r="AC20" s="478"/>
      <c r="AD20" s="479"/>
    </row>
    <row r="21" s="489" customFormat="true" ht="15.75" hidden="true" customHeight="false" outlineLevel="1" collapsed="false">
      <c r="A21" s="481"/>
      <c r="B21" s="481"/>
      <c r="C21" s="481"/>
      <c r="D21" s="522"/>
      <c r="E21" s="522"/>
      <c r="F21" s="522"/>
      <c r="G21" s="532"/>
      <c r="H21" s="522"/>
      <c r="I21" s="522"/>
      <c r="J21" s="532"/>
      <c r="K21" s="522"/>
      <c r="L21" s="481"/>
      <c r="M21" s="524"/>
      <c r="N21" s="525"/>
      <c r="O21" s="526" t="n">
        <v>113</v>
      </c>
      <c r="P21" s="527" t="n">
        <v>226</v>
      </c>
      <c r="Q21" s="528"/>
      <c r="R21" s="529" t="n">
        <f aca="false">SUM(S21,T21,U21,V21)</f>
        <v>0</v>
      </c>
      <c r="S21" s="529"/>
      <c r="T21" s="529"/>
      <c r="U21" s="529"/>
      <c r="V21" s="529"/>
      <c r="AC21" s="478"/>
      <c r="AD21" s="479"/>
    </row>
    <row r="22" customFormat="false" ht="20.25" hidden="true" customHeight="true" outlineLevel="0" collapsed="false">
      <c r="A22" s="511" t="s">
        <v>1073</v>
      </c>
      <c r="B22" s="511"/>
      <c r="C22" s="511"/>
      <c r="D22" s="511"/>
      <c r="E22" s="511"/>
      <c r="F22" s="511"/>
      <c r="G22" s="511"/>
      <c r="H22" s="511"/>
      <c r="I22" s="511"/>
      <c r="J22" s="511"/>
      <c r="K22" s="511"/>
      <c r="L22" s="511"/>
      <c r="M22" s="512"/>
      <c r="N22" s="513"/>
      <c r="O22" s="514" t="n">
        <v>243</v>
      </c>
      <c r="P22" s="515" t="s">
        <v>34</v>
      </c>
      <c r="Q22" s="516"/>
      <c r="R22" s="517" t="n">
        <f aca="false">SUM(R23:R24)</f>
        <v>0</v>
      </c>
      <c r="S22" s="517" t="n">
        <f aca="false">SUM(S23:S24)</f>
        <v>0</v>
      </c>
      <c r="T22" s="517" t="n">
        <f aca="false">SUM(T23:T24)</f>
        <v>0</v>
      </c>
      <c r="U22" s="517" t="n">
        <f aca="false">SUM(U23:U24)</f>
        <v>0</v>
      </c>
      <c r="V22" s="517" t="n">
        <f aca="false">SUM(V23:V24)</f>
        <v>0</v>
      </c>
    </row>
    <row r="23" s="489" customFormat="true" ht="15.75" hidden="true" customHeight="false" outlineLevel="1" collapsed="false">
      <c r="A23" s="481" t="s">
        <v>1074</v>
      </c>
      <c r="B23" s="481"/>
      <c r="C23" s="481"/>
      <c r="D23" s="522"/>
      <c r="E23" s="522"/>
      <c r="F23" s="522"/>
      <c r="G23" s="532"/>
      <c r="H23" s="522"/>
      <c r="I23" s="522"/>
      <c r="J23" s="532"/>
      <c r="K23" s="522"/>
      <c r="L23" s="481"/>
      <c r="M23" s="524"/>
      <c r="N23" s="525"/>
      <c r="O23" s="526" t="n">
        <v>243</v>
      </c>
      <c r="P23" s="527" t="n">
        <v>226</v>
      </c>
      <c r="Q23" s="528"/>
      <c r="R23" s="529" t="n">
        <f aca="false">SUM(S23,T23,U23,V23)</f>
        <v>0</v>
      </c>
      <c r="S23" s="529"/>
      <c r="T23" s="529"/>
      <c r="U23" s="529"/>
      <c r="V23" s="529"/>
      <c r="AC23" s="478"/>
      <c r="AD23" s="479"/>
    </row>
    <row r="24" s="489" customFormat="true" ht="15.75" hidden="true" customHeight="false" outlineLevel="1" collapsed="false">
      <c r="A24" s="481"/>
      <c r="B24" s="481"/>
      <c r="C24" s="481"/>
      <c r="D24" s="522"/>
      <c r="E24" s="522"/>
      <c r="F24" s="522"/>
      <c r="G24" s="532"/>
      <c r="H24" s="522"/>
      <c r="I24" s="522"/>
      <c r="J24" s="532"/>
      <c r="K24" s="522"/>
      <c r="L24" s="481"/>
      <c r="M24" s="524"/>
      <c r="N24" s="525"/>
      <c r="O24" s="526" t="n">
        <v>243</v>
      </c>
      <c r="P24" s="527" t="n">
        <v>226</v>
      </c>
      <c r="Q24" s="528"/>
      <c r="R24" s="529" t="n">
        <f aca="false">SUM(S24,T24,U24,V24)</f>
        <v>0</v>
      </c>
      <c r="S24" s="529"/>
      <c r="T24" s="529"/>
      <c r="U24" s="529"/>
      <c r="V24" s="529"/>
      <c r="AC24" s="478"/>
      <c r="AD24" s="479"/>
    </row>
    <row r="25" customFormat="false" ht="20.25" hidden="true" customHeight="true" outlineLevel="0" collapsed="false">
      <c r="A25" s="511" t="s">
        <v>1075</v>
      </c>
      <c r="B25" s="511"/>
      <c r="C25" s="511"/>
      <c r="D25" s="511"/>
      <c r="E25" s="511"/>
      <c r="F25" s="511"/>
      <c r="G25" s="511"/>
      <c r="H25" s="511"/>
      <c r="I25" s="511"/>
      <c r="J25" s="511"/>
      <c r="K25" s="511"/>
      <c r="L25" s="511"/>
      <c r="M25" s="512"/>
      <c r="N25" s="513"/>
      <c r="O25" s="514" t="n">
        <v>321</v>
      </c>
      <c r="P25" s="515" t="s">
        <v>34</v>
      </c>
      <c r="Q25" s="516"/>
      <c r="R25" s="517" t="n">
        <f aca="false">SUM(R26:R29)</f>
        <v>0</v>
      </c>
      <c r="S25" s="517" t="n">
        <f aca="false">SUM(S26:S29)</f>
        <v>0</v>
      </c>
      <c r="T25" s="517" t="n">
        <f aca="false">SUM(T26:T29)</f>
        <v>0</v>
      </c>
      <c r="U25" s="517" t="n">
        <f aca="false">SUM(U26:U29)</f>
        <v>0</v>
      </c>
      <c r="V25" s="517" t="n">
        <f aca="false">SUM(V26:V29)</f>
        <v>0</v>
      </c>
      <c r="W25" s="188" t="s">
        <v>1076</v>
      </c>
    </row>
    <row r="26" s="489" customFormat="true" ht="15.75" hidden="true" customHeight="false" outlineLevel="0" collapsed="false">
      <c r="A26" s="481" t="s">
        <v>1077</v>
      </c>
      <c r="B26" s="481"/>
      <c r="C26" s="481"/>
      <c r="D26" s="522"/>
      <c r="E26" s="522"/>
      <c r="F26" s="522"/>
      <c r="G26" s="532"/>
      <c r="H26" s="522"/>
      <c r="I26" s="522"/>
      <c r="J26" s="532"/>
      <c r="K26" s="522"/>
      <c r="L26" s="481"/>
      <c r="M26" s="524"/>
      <c r="N26" s="525"/>
      <c r="O26" s="526" t="n">
        <v>321</v>
      </c>
      <c r="P26" s="527" t="n">
        <v>264</v>
      </c>
      <c r="Q26" s="528"/>
      <c r="R26" s="529" t="n">
        <f aca="false">SUM(S26,T26,U26,V26)</f>
        <v>0</v>
      </c>
      <c r="S26" s="529"/>
      <c r="T26" s="529"/>
      <c r="U26" s="529"/>
      <c r="V26" s="529"/>
      <c r="AC26" s="478"/>
      <c r="AD26" s="479"/>
    </row>
    <row r="27" s="489" customFormat="true" ht="15.75" hidden="true" customHeight="false" outlineLevel="0" collapsed="false">
      <c r="A27" s="481" t="s">
        <v>1078</v>
      </c>
      <c r="B27" s="481"/>
      <c r="C27" s="481"/>
      <c r="D27" s="522"/>
      <c r="E27" s="522"/>
      <c r="F27" s="522"/>
      <c r="G27" s="540"/>
      <c r="H27" s="541" t="s">
        <v>1079</v>
      </c>
      <c r="I27" s="541" t="s">
        <v>1064</v>
      </c>
      <c r="J27" s="540"/>
      <c r="K27" s="522" t="s">
        <v>1065</v>
      </c>
      <c r="L27" s="481"/>
      <c r="M27" s="524"/>
      <c r="N27" s="525"/>
      <c r="O27" s="526" t="n">
        <v>321</v>
      </c>
      <c r="P27" s="527" t="n">
        <v>296</v>
      </c>
      <c r="Q27" s="528"/>
      <c r="R27" s="529" t="n">
        <f aca="false">SUM(S27,T27,U27,V27)</f>
        <v>0</v>
      </c>
      <c r="S27" s="529"/>
      <c r="T27" s="529"/>
      <c r="U27" s="529"/>
      <c r="V27" s="529"/>
      <c r="X27" s="542"/>
      <c r="Y27" s="543"/>
      <c r="AC27" s="478"/>
      <c r="AD27" s="479"/>
    </row>
    <row r="28" s="489" customFormat="true" ht="15.75" hidden="true" customHeight="false" outlineLevel="0" collapsed="false">
      <c r="A28" s="481" t="s">
        <v>1080</v>
      </c>
      <c r="B28" s="481"/>
      <c r="C28" s="481"/>
      <c r="D28" s="522"/>
      <c r="E28" s="522"/>
      <c r="F28" s="522"/>
      <c r="G28" s="532"/>
      <c r="H28" s="522"/>
      <c r="I28" s="522"/>
      <c r="J28" s="532"/>
      <c r="K28" s="522"/>
      <c r="L28" s="481"/>
      <c r="M28" s="524"/>
      <c r="N28" s="525"/>
      <c r="O28" s="526" t="n">
        <v>321</v>
      </c>
      <c r="P28" s="527" t="n">
        <v>264</v>
      </c>
      <c r="Q28" s="528"/>
      <c r="R28" s="529" t="n">
        <f aca="false">SUM(S28,T28,U28,V28)</f>
        <v>0</v>
      </c>
      <c r="S28" s="529"/>
      <c r="T28" s="529"/>
      <c r="U28" s="529"/>
      <c r="V28" s="529"/>
      <c r="AC28" s="478"/>
      <c r="AD28" s="479"/>
    </row>
    <row r="29" s="489" customFormat="true" ht="15.75" hidden="true" customHeight="false" outlineLevel="0" collapsed="false">
      <c r="A29" s="481" t="s">
        <v>1081</v>
      </c>
      <c r="B29" s="481"/>
      <c r="C29" s="481"/>
      <c r="D29" s="522"/>
      <c r="E29" s="522"/>
      <c r="F29" s="522"/>
      <c r="G29" s="532"/>
      <c r="H29" s="522"/>
      <c r="I29" s="522"/>
      <c r="J29" s="532"/>
      <c r="K29" s="522"/>
      <c r="L29" s="481"/>
      <c r="M29" s="524"/>
      <c r="N29" s="525"/>
      <c r="O29" s="526" t="n">
        <v>321</v>
      </c>
      <c r="P29" s="527" t="n">
        <v>266</v>
      </c>
      <c r="Q29" s="528"/>
      <c r="R29" s="529" t="n">
        <f aca="false">SUM(S29,T29,U29,V29)</f>
        <v>0</v>
      </c>
      <c r="S29" s="529"/>
      <c r="T29" s="529"/>
      <c r="U29" s="529"/>
      <c r="V29" s="529"/>
      <c r="AC29" s="478"/>
      <c r="AD29" s="479"/>
    </row>
    <row r="30" customFormat="false" ht="20.25" hidden="false" customHeight="true" outlineLevel="0" collapsed="false">
      <c r="A30" s="511" t="s">
        <v>1082</v>
      </c>
      <c r="B30" s="511"/>
      <c r="C30" s="511"/>
      <c r="D30" s="511"/>
      <c r="E30" s="511"/>
      <c r="F30" s="511"/>
      <c r="G30" s="511"/>
      <c r="H30" s="511"/>
      <c r="I30" s="511"/>
      <c r="J30" s="511"/>
      <c r="K30" s="511"/>
      <c r="L30" s="511"/>
      <c r="M30" s="512"/>
      <c r="N30" s="513"/>
      <c r="O30" s="514" t="n">
        <v>851</v>
      </c>
      <c r="P30" s="515" t="s">
        <v>34</v>
      </c>
      <c r="Q30" s="516"/>
      <c r="R30" s="517" t="n">
        <f aca="false">SUM(R31,R34)</f>
        <v>2637412.00037615</v>
      </c>
      <c r="S30" s="517" t="n">
        <f aca="false">SUM(S31,S34)</f>
        <v>2637412.00037615</v>
      </c>
      <c r="T30" s="517" t="n">
        <f aca="false">SUM(T31,T34)</f>
        <v>0</v>
      </c>
      <c r="U30" s="517" t="n">
        <f aca="false">SUM(U31,U34)</f>
        <v>0</v>
      </c>
      <c r="V30" s="517" t="n">
        <f aca="false">SUM(V31,V34)</f>
        <v>0</v>
      </c>
    </row>
    <row r="31" s="196" customFormat="true" ht="15.75" hidden="false" customHeight="false" outlineLevel="0" collapsed="false">
      <c r="A31" s="544" t="s">
        <v>1083</v>
      </c>
      <c r="B31" s="545"/>
      <c r="C31" s="545"/>
      <c r="D31" s="545"/>
      <c r="E31" s="545"/>
      <c r="F31" s="545"/>
      <c r="G31" s="545"/>
      <c r="H31" s="545"/>
      <c r="I31" s="545"/>
      <c r="J31" s="545"/>
      <c r="K31" s="545"/>
      <c r="L31" s="545"/>
      <c r="M31" s="546"/>
      <c r="N31" s="547" t="s">
        <v>624</v>
      </c>
      <c r="O31" s="548" t="n">
        <v>851</v>
      </c>
      <c r="P31" s="549" t="n">
        <v>291</v>
      </c>
      <c r="Q31" s="550"/>
      <c r="R31" s="551" t="n">
        <f aca="false">SUM(S31,T31,U31,V31)</f>
        <v>2426921.99975438</v>
      </c>
      <c r="S31" s="551" t="n">
        <f aca="false">SUM(S32:S33)</f>
        <v>2426921.99975438</v>
      </c>
      <c r="T31" s="551" t="n">
        <f aca="false">SUM(T32:T33)</f>
        <v>0</v>
      </c>
      <c r="U31" s="551" t="n">
        <f aca="false">SUM(U32:U33)</f>
        <v>0</v>
      </c>
      <c r="V31" s="551" t="n">
        <f aca="false">SUM(V32:V33)</f>
        <v>0</v>
      </c>
      <c r="W31" s="188" t="s">
        <v>1084</v>
      </c>
      <c r="AC31" s="303"/>
      <c r="AD31" s="474"/>
    </row>
    <row r="32" customFormat="false" ht="15.75" hidden="false" customHeight="false" outlineLevel="1" collapsed="false">
      <c r="A32" s="552" t="s">
        <v>1085</v>
      </c>
      <c r="B32" s="541"/>
      <c r="C32" s="541"/>
      <c r="D32" s="540" t="n">
        <v>221001353.16</v>
      </c>
      <c r="E32" s="522" t="s">
        <v>1065</v>
      </c>
      <c r="F32" s="541" t="s">
        <v>1064</v>
      </c>
      <c r="G32" s="553" t="n">
        <v>2.2</v>
      </c>
      <c r="H32" s="541" t="s">
        <v>1086</v>
      </c>
      <c r="I32" s="541"/>
      <c r="J32" s="541"/>
      <c r="K32" s="541"/>
      <c r="L32" s="541"/>
      <c r="M32" s="554"/>
      <c r="N32" s="555"/>
      <c r="O32" s="556"/>
      <c r="P32" s="557"/>
      <c r="Q32" s="550" t="n">
        <v>2</v>
      </c>
      <c r="R32" s="558" t="n">
        <f aca="false">SUM(S32,T32,U32,V32)</f>
        <v>2426921.99975438</v>
      </c>
      <c r="S32" s="558" t="n">
        <f aca="false">D32*G32%*49.915819417%</f>
        <v>2426921.99975438</v>
      </c>
      <c r="T32" s="558"/>
      <c r="U32" s="558"/>
      <c r="V32" s="558"/>
      <c r="AD32" s="479"/>
    </row>
    <row r="33" customFormat="false" ht="15.75" hidden="false" customHeight="false" outlineLevel="1" collapsed="false">
      <c r="A33" s="552" t="s">
        <v>1087</v>
      </c>
      <c r="B33" s="541"/>
      <c r="C33" s="541"/>
      <c r="D33" s="540"/>
      <c r="E33" s="522" t="s">
        <v>1065</v>
      </c>
      <c r="F33" s="541" t="s">
        <v>1064</v>
      </c>
      <c r="G33" s="553" t="n">
        <v>2.2</v>
      </c>
      <c r="H33" s="541" t="s">
        <v>1086</v>
      </c>
      <c r="I33" s="541"/>
      <c r="J33" s="541"/>
      <c r="K33" s="541"/>
      <c r="L33" s="541"/>
      <c r="M33" s="554"/>
      <c r="N33" s="555"/>
      <c r="O33" s="556"/>
      <c r="P33" s="557"/>
      <c r="Q33" s="550"/>
      <c r="R33" s="558" t="n">
        <f aca="false">SUM(S33,T33,U33,V33)</f>
        <v>0</v>
      </c>
      <c r="S33" s="558"/>
      <c r="T33" s="558"/>
      <c r="U33" s="558"/>
      <c r="V33" s="558"/>
    </row>
    <row r="34" s="196" customFormat="true" ht="15.75" hidden="false" customHeight="false" outlineLevel="0" collapsed="false">
      <c r="A34" s="559" t="s">
        <v>1088</v>
      </c>
      <c r="B34" s="560"/>
      <c r="C34" s="560"/>
      <c r="D34" s="560"/>
      <c r="E34" s="560"/>
      <c r="F34" s="560"/>
      <c r="G34" s="560"/>
      <c r="H34" s="560"/>
      <c r="I34" s="560"/>
      <c r="J34" s="560"/>
      <c r="K34" s="560"/>
      <c r="L34" s="560"/>
      <c r="M34" s="561"/>
      <c r="N34" s="562" t="s">
        <v>624</v>
      </c>
      <c r="O34" s="563" t="n">
        <v>851</v>
      </c>
      <c r="P34" s="564" t="n">
        <v>291</v>
      </c>
      <c r="Q34" s="550"/>
      <c r="R34" s="551" t="n">
        <f aca="false">SUM(S34,T34,U34,V34)</f>
        <v>210490.000621762</v>
      </c>
      <c r="S34" s="551" t="n">
        <f aca="false">SUM(S36,S38,S40)</f>
        <v>210490.000621762</v>
      </c>
      <c r="T34" s="551" t="n">
        <f aca="false">SUM(T36,T38,T40)</f>
        <v>0</v>
      </c>
      <c r="U34" s="551" t="n">
        <f aca="false">SUM(U36,U38,U40)</f>
        <v>0</v>
      </c>
      <c r="V34" s="551" t="n">
        <f aca="false">SUM(V36,V38,V40)</f>
        <v>0</v>
      </c>
      <c r="W34" s="188" t="s">
        <v>1084</v>
      </c>
      <c r="AC34" s="303"/>
      <c r="AD34" s="474"/>
    </row>
    <row r="35" s="196" customFormat="true" ht="15.75" hidden="false" customHeight="false" outlineLevel="1" collapsed="false">
      <c r="A35" s="565" t="s">
        <v>1089</v>
      </c>
      <c r="B35" s="566" t="s">
        <v>1090</v>
      </c>
      <c r="C35" s="567"/>
      <c r="D35" s="568" t="s">
        <v>1091</v>
      </c>
      <c r="E35" s="569" t="s">
        <v>1092</v>
      </c>
      <c r="F35" s="560"/>
      <c r="G35" s="567" t="n">
        <v>7690.41</v>
      </c>
      <c r="H35" s="568" t="s">
        <v>1093</v>
      </c>
      <c r="I35" s="540" t="n">
        <f aca="false">D36/G35</f>
        <v>3649.39999947987</v>
      </c>
      <c r="J35" s="568" t="s">
        <v>1065</v>
      </c>
      <c r="K35" s="560"/>
      <c r="L35" s="560"/>
      <c r="M35" s="561"/>
      <c r="N35" s="562"/>
      <c r="O35" s="563"/>
      <c r="P35" s="564"/>
      <c r="Q35" s="550"/>
      <c r="R35" s="558" t="s">
        <v>34</v>
      </c>
      <c r="S35" s="558" t="s">
        <v>34</v>
      </c>
      <c r="T35" s="558" t="s">
        <v>34</v>
      </c>
      <c r="U35" s="558" t="s">
        <v>34</v>
      </c>
      <c r="V35" s="558" t="s">
        <v>34</v>
      </c>
      <c r="W35" s="188"/>
      <c r="AC35" s="303"/>
      <c r="AD35" s="474"/>
    </row>
    <row r="36" s="196" customFormat="true" ht="15.75" hidden="false" customHeight="false" outlineLevel="1" collapsed="false">
      <c r="A36" s="570"/>
      <c r="B36" s="571"/>
      <c r="C36" s="571"/>
      <c r="D36" s="540" t="n">
        <v>28065382.25</v>
      </c>
      <c r="E36" s="522" t="s">
        <v>1065</v>
      </c>
      <c r="F36" s="541" t="s">
        <v>1064</v>
      </c>
      <c r="G36" s="553" t="n">
        <v>1.5</v>
      </c>
      <c r="H36" s="541" t="s">
        <v>1086</v>
      </c>
      <c r="I36" s="571"/>
      <c r="J36" s="560"/>
      <c r="K36" s="560"/>
      <c r="L36" s="560"/>
      <c r="M36" s="561"/>
      <c r="N36" s="562"/>
      <c r="O36" s="563"/>
      <c r="P36" s="564"/>
      <c r="Q36" s="550" t="n">
        <v>8</v>
      </c>
      <c r="R36" s="558" t="n">
        <f aca="false">SUM(S36,T36,U36,V36)</f>
        <v>210490.000621762</v>
      </c>
      <c r="S36" s="558" t="n">
        <f aca="false">D36*G36%*49.999913%</f>
        <v>210490.000621762</v>
      </c>
      <c r="T36" s="558"/>
      <c r="U36" s="558"/>
      <c r="V36" s="558"/>
      <c r="AC36" s="303"/>
      <c r="AD36" s="474"/>
    </row>
    <row r="37" s="196" customFormat="true" ht="15.75" hidden="true" customHeight="false" outlineLevel="1" collapsed="false">
      <c r="A37" s="565" t="s">
        <v>1094</v>
      </c>
      <c r="B37" s="566"/>
      <c r="C37" s="567"/>
      <c r="D37" s="568" t="s">
        <v>1091</v>
      </c>
      <c r="E37" s="569"/>
      <c r="F37" s="541"/>
      <c r="G37" s="567"/>
      <c r="H37" s="568" t="s">
        <v>1093</v>
      </c>
      <c r="I37" s="540" t="e">
        <f aca="false">D38/G37</f>
        <v>#DIV/0!</v>
      </c>
      <c r="J37" s="568" t="s">
        <v>1065</v>
      </c>
      <c r="K37" s="560"/>
      <c r="L37" s="560"/>
      <c r="M37" s="561"/>
      <c r="N37" s="562"/>
      <c r="O37" s="563"/>
      <c r="P37" s="564"/>
      <c r="Q37" s="550"/>
      <c r="R37" s="558" t="s">
        <v>34</v>
      </c>
      <c r="S37" s="558" t="s">
        <v>34</v>
      </c>
      <c r="T37" s="558" t="s">
        <v>34</v>
      </c>
      <c r="U37" s="558" t="s">
        <v>34</v>
      </c>
      <c r="V37" s="558" t="s">
        <v>34</v>
      </c>
      <c r="Y37" s="230"/>
      <c r="AC37" s="303"/>
      <c r="AD37" s="474"/>
    </row>
    <row r="38" s="196" customFormat="true" ht="15.75" hidden="true" customHeight="false" outlineLevel="1" collapsed="false">
      <c r="A38" s="570"/>
      <c r="B38" s="571"/>
      <c r="C38" s="571"/>
      <c r="D38" s="540"/>
      <c r="E38" s="522" t="s">
        <v>1065</v>
      </c>
      <c r="F38" s="541" t="s">
        <v>1064</v>
      </c>
      <c r="G38" s="553" t="n">
        <v>1.5</v>
      </c>
      <c r="H38" s="541" t="s">
        <v>1086</v>
      </c>
      <c r="I38" s="571"/>
      <c r="J38" s="560"/>
      <c r="K38" s="560"/>
      <c r="L38" s="560"/>
      <c r="M38" s="561"/>
      <c r="N38" s="562"/>
      <c r="O38" s="563"/>
      <c r="P38" s="564"/>
      <c r="Q38" s="550"/>
      <c r="R38" s="558" t="n">
        <f aca="false">SUM(S38,T38,U38,V38)</f>
        <v>0</v>
      </c>
      <c r="S38" s="558"/>
      <c r="T38" s="558"/>
      <c r="U38" s="558"/>
      <c r="V38" s="558"/>
      <c r="X38" s="230"/>
      <c r="AC38" s="303"/>
      <c r="AD38" s="474"/>
    </row>
    <row r="39" s="196" customFormat="true" ht="15.75" hidden="true" customHeight="false" outlineLevel="1" collapsed="false">
      <c r="A39" s="565" t="s">
        <v>1094</v>
      </c>
      <c r="B39" s="566"/>
      <c r="C39" s="567"/>
      <c r="D39" s="568" t="s">
        <v>1091</v>
      </c>
      <c r="E39" s="569"/>
      <c r="F39" s="541"/>
      <c r="G39" s="567"/>
      <c r="H39" s="568" t="s">
        <v>1093</v>
      </c>
      <c r="I39" s="567"/>
      <c r="J39" s="568" t="s">
        <v>1065</v>
      </c>
      <c r="K39" s="560"/>
      <c r="L39" s="560"/>
      <c r="M39" s="561"/>
      <c r="N39" s="562"/>
      <c r="O39" s="563"/>
      <c r="P39" s="564"/>
      <c r="Q39" s="550"/>
      <c r="R39" s="558" t="s">
        <v>34</v>
      </c>
      <c r="S39" s="558" t="s">
        <v>34</v>
      </c>
      <c r="T39" s="558" t="s">
        <v>34</v>
      </c>
      <c r="U39" s="558" t="s">
        <v>34</v>
      </c>
      <c r="V39" s="558" t="s">
        <v>34</v>
      </c>
      <c r="AC39" s="303"/>
      <c r="AD39" s="474"/>
    </row>
    <row r="40" s="196" customFormat="true" ht="15.75" hidden="true" customHeight="false" outlineLevel="1" collapsed="false">
      <c r="A40" s="572"/>
      <c r="B40" s="573"/>
      <c r="C40" s="573"/>
      <c r="D40" s="574" t="n">
        <f aca="false">ROUND(G39*I39,0)</f>
        <v>0</v>
      </c>
      <c r="E40" s="536" t="s">
        <v>1065</v>
      </c>
      <c r="F40" s="575" t="s">
        <v>1064</v>
      </c>
      <c r="G40" s="576"/>
      <c r="H40" s="575" t="s">
        <v>1086</v>
      </c>
      <c r="I40" s="573"/>
      <c r="J40" s="573"/>
      <c r="K40" s="573"/>
      <c r="L40" s="573"/>
      <c r="M40" s="577"/>
      <c r="N40" s="578"/>
      <c r="O40" s="579"/>
      <c r="P40" s="580"/>
      <c r="Q40" s="550"/>
      <c r="R40" s="558" t="n">
        <f aca="false">SUM(S40,T40,U40,V40)</f>
        <v>0</v>
      </c>
      <c r="S40" s="558"/>
      <c r="T40" s="558"/>
      <c r="U40" s="558"/>
      <c r="V40" s="558"/>
      <c r="X40" s="230"/>
      <c r="AC40" s="303"/>
      <c r="AD40" s="474"/>
    </row>
    <row r="41" customFormat="false" ht="20.25" hidden="true" customHeight="true" outlineLevel="0" collapsed="false">
      <c r="A41" s="511" t="s">
        <v>1095</v>
      </c>
      <c r="B41" s="511"/>
      <c r="C41" s="511"/>
      <c r="D41" s="511"/>
      <c r="E41" s="511"/>
      <c r="F41" s="511"/>
      <c r="G41" s="511"/>
      <c r="H41" s="511"/>
      <c r="I41" s="511"/>
      <c r="J41" s="511"/>
      <c r="K41" s="511"/>
      <c r="L41" s="511"/>
      <c r="M41" s="512"/>
      <c r="N41" s="513"/>
      <c r="O41" s="514" t="n">
        <v>852</v>
      </c>
      <c r="P41" s="515" t="s">
        <v>34</v>
      </c>
      <c r="Q41" s="516"/>
      <c r="R41" s="517" t="n">
        <f aca="false">SUM(R42:R46)</f>
        <v>0</v>
      </c>
      <c r="S41" s="517" t="n">
        <f aca="false">SUM(S42:S46)</f>
        <v>0</v>
      </c>
      <c r="T41" s="517" t="n">
        <f aca="false">SUM(T42:T46)</f>
        <v>0</v>
      </c>
      <c r="U41" s="517" t="n">
        <f aca="false">SUM(U42:U46)</f>
        <v>0</v>
      </c>
      <c r="V41" s="517" t="n">
        <f aca="false">SUM(V42:V46)</f>
        <v>0</v>
      </c>
    </row>
    <row r="42" s="196" customFormat="true" ht="15.75" hidden="true" customHeight="false" outlineLevel="0" collapsed="false">
      <c r="A42" s="559" t="s">
        <v>1096</v>
      </c>
      <c r="B42" s="560"/>
      <c r="C42" s="560"/>
      <c r="D42" s="560"/>
      <c r="E42" s="560"/>
      <c r="F42" s="560"/>
      <c r="G42" s="560"/>
      <c r="H42" s="560"/>
      <c r="I42" s="560"/>
      <c r="J42" s="560"/>
      <c r="K42" s="560"/>
      <c r="L42" s="560"/>
      <c r="M42" s="561"/>
      <c r="N42" s="562" t="s">
        <v>617</v>
      </c>
      <c r="O42" s="563" t="n">
        <v>852</v>
      </c>
      <c r="P42" s="564" t="n">
        <v>291</v>
      </c>
      <c r="Q42" s="550"/>
      <c r="R42" s="551" t="n">
        <f aca="false">SUM(S42,T42,U42,V42)</f>
        <v>0</v>
      </c>
      <c r="S42" s="551"/>
      <c r="T42" s="551"/>
      <c r="U42" s="551"/>
      <c r="V42" s="551"/>
      <c r="AC42" s="303"/>
      <c r="AD42" s="474"/>
    </row>
    <row r="43" s="196" customFormat="true" ht="15.75" hidden="true" customHeight="false" outlineLevel="0" collapsed="false">
      <c r="A43" s="559" t="s">
        <v>1097</v>
      </c>
      <c r="B43" s="560"/>
      <c r="C43" s="560"/>
      <c r="D43" s="560"/>
      <c r="E43" s="560"/>
      <c r="F43" s="560"/>
      <c r="G43" s="560"/>
      <c r="H43" s="560"/>
      <c r="I43" s="560"/>
      <c r="J43" s="560"/>
      <c r="K43" s="560"/>
      <c r="L43" s="560"/>
      <c r="M43" s="561"/>
      <c r="N43" s="562"/>
      <c r="O43" s="563" t="n">
        <v>852</v>
      </c>
      <c r="P43" s="564" t="n">
        <v>291</v>
      </c>
      <c r="Q43" s="550"/>
      <c r="R43" s="551" t="n">
        <f aca="false">SUM(S43,T43,U43,V43)</f>
        <v>0</v>
      </c>
      <c r="S43" s="551"/>
      <c r="T43" s="551"/>
      <c r="U43" s="551"/>
      <c r="V43" s="551"/>
      <c r="AC43" s="303"/>
      <c r="AD43" s="474"/>
    </row>
    <row r="44" s="196" customFormat="true" ht="15.75" hidden="true" customHeight="false" outlineLevel="0" collapsed="false">
      <c r="A44" s="559" t="s">
        <v>1098</v>
      </c>
      <c r="B44" s="560"/>
      <c r="C44" s="560"/>
      <c r="D44" s="560"/>
      <c r="E44" s="560"/>
      <c r="F44" s="560"/>
      <c r="G44" s="560"/>
      <c r="H44" s="560"/>
      <c r="I44" s="560"/>
      <c r="J44" s="560"/>
      <c r="K44" s="560"/>
      <c r="L44" s="560"/>
      <c r="M44" s="561"/>
      <c r="N44" s="562"/>
      <c r="O44" s="563" t="n">
        <v>852</v>
      </c>
      <c r="P44" s="564" t="n">
        <v>291</v>
      </c>
      <c r="Q44" s="550"/>
      <c r="R44" s="551" t="n">
        <f aca="false">SUM(S44,T44,U44,V44)</f>
        <v>0</v>
      </c>
      <c r="S44" s="551"/>
      <c r="T44" s="551"/>
      <c r="U44" s="551"/>
      <c r="V44" s="551"/>
      <c r="AC44" s="303"/>
      <c r="AD44" s="474"/>
    </row>
    <row r="45" s="196" customFormat="true" ht="15.75" hidden="true" customHeight="false" outlineLevel="0" collapsed="false">
      <c r="A45" s="559" t="s">
        <v>1099</v>
      </c>
      <c r="B45" s="560"/>
      <c r="C45" s="560"/>
      <c r="D45" s="560"/>
      <c r="E45" s="560"/>
      <c r="F45" s="560"/>
      <c r="G45" s="560"/>
      <c r="H45" s="560"/>
      <c r="I45" s="560"/>
      <c r="J45" s="560"/>
      <c r="K45" s="560"/>
      <c r="L45" s="560"/>
      <c r="M45" s="561"/>
      <c r="N45" s="562"/>
      <c r="O45" s="563" t="n">
        <v>852</v>
      </c>
      <c r="P45" s="564" t="n">
        <v>291</v>
      </c>
      <c r="Q45" s="550"/>
      <c r="R45" s="551" t="n">
        <f aca="false">SUM(S45,T45,U45,V45)</f>
        <v>0</v>
      </c>
      <c r="S45" s="551"/>
      <c r="T45" s="551"/>
      <c r="U45" s="551"/>
      <c r="V45" s="551"/>
      <c r="AC45" s="303"/>
      <c r="AD45" s="474"/>
    </row>
    <row r="46" s="196" customFormat="true" ht="15.75" hidden="true" customHeight="false" outlineLevel="0" collapsed="false">
      <c r="A46" s="559" t="s">
        <v>1100</v>
      </c>
      <c r="B46" s="560"/>
      <c r="C46" s="560"/>
      <c r="D46" s="560"/>
      <c r="E46" s="560"/>
      <c r="F46" s="560"/>
      <c r="G46" s="560"/>
      <c r="H46" s="560"/>
      <c r="I46" s="560"/>
      <c r="J46" s="560"/>
      <c r="K46" s="560"/>
      <c r="L46" s="560"/>
      <c r="M46" s="561"/>
      <c r="N46" s="562"/>
      <c r="O46" s="563" t="n">
        <v>852</v>
      </c>
      <c r="P46" s="564" t="n">
        <v>291</v>
      </c>
      <c r="Q46" s="550"/>
      <c r="R46" s="551" t="n">
        <f aca="false">SUM(S46,T46,U46,V46)</f>
        <v>0</v>
      </c>
      <c r="S46" s="551" t="n">
        <f aca="false">SUM(S48,S50,S56,S52,S54)</f>
        <v>0</v>
      </c>
      <c r="T46" s="551" t="n">
        <f aca="false">SUM(T48,T50,T56,T52,T54)</f>
        <v>0</v>
      </c>
      <c r="U46" s="551" t="n">
        <f aca="false">SUM(U48,U50,U56,U52,U54)</f>
        <v>0</v>
      </c>
      <c r="V46" s="551" t="n">
        <f aca="false">SUM(V48,V50,V56,V52,V54)</f>
        <v>0</v>
      </c>
      <c r="W46" s="188" t="s">
        <v>1084</v>
      </c>
      <c r="AC46" s="303"/>
      <c r="AD46" s="474"/>
    </row>
    <row r="47" customFormat="false" ht="15.75" hidden="true" customHeight="false" outlineLevel="1" collapsed="false">
      <c r="A47" s="581"/>
      <c r="B47" s="582" t="s">
        <v>1101</v>
      </c>
      <c r="C47" s="567"/>
      <c r="D47" s="568" t="s">
        <v>1102</v>
      </c>
      <c r="E47" s="567" t="s">
        <v>1103</v>
      </c>
      <c r="F47" s="568"/>
      <c r="G47" s="583" t="s">
        <v>1104</v>
      </c>
      <c r="H47" s="567"/>
      <c r="I47" s="567" t="n">
        <v>12</v>
      </c>
      <c r="J47" s="190" t="s">
        <v>1105</v>
      </c>
      <c r="K47" s="190"/>
      <c r="L47" s="541"/>
      <c r="M47" s="554"/>
      <c r="N47" s="555"/>
      <c r="O47" s="556"/>
      <c r="P47" s="557"/>
      <c r="Q47" s="550"/>
      <c r="R47" s="558" t="s">
        <v>34</v>
      </c>
      <c r="S47" s="558" t="s">
        <v>34</v>
      </c>
      <c r="T47" s="558" t="s">
        <v>34</v>
      </c>
      <c r="U47" s="558" t="s">
        <v>34</v>
      </c>
      <c r="V47" s="558" t="s">
        <v>34</v>
      </c>
    </row>
    <row r="48" s="196" customFormat="true" ht="15.75" hidden="true" customHeight="false" outlineLevel="1" collapsed="false">
      <c r="A48" s="559"/>
      <c r="B48" s="228"/>
      <c r="C48" s="584" t="s">
        <v>1106</v>
      </c>
      <c r="D48" s="567"/>
      <c r="E48" s="560" t="s">
        <v>1107</v>
      </c>
      <c r="F48" s="541" t="s">
        <v>1064</v>
      </c>
      <c r="G48" s="553" t="n">
        <v>5.5</v>
      </c>
      <c r="H48" s="541" t="s">
        <v>1086</v>
      </c>
      <c r="I48" s="540" t="n">
        <f aca="false">12/I47</f>
        <v>1</v>
      </c>
      <c r="J48" s="541" t="s">
        <v>1108</v>
      </c>
      <c r="K48" s="560"/>
      <c r="L48" s="560"/>
      <c r="M48" s="561"/>
      <c r="N48" s="562"/>
      <c r="O48" s="563"/>
      <c r="P48" s="564"/>
      <c r="Q48" s="550" t="n">
        <v>4</v>
      </c>
      <c r="R48" s="558" t="n">
        <f aca="false">SUM(S48,T48,U48,V48)</f>
        <v>0</v>
      </c>
      <c r="S48" s="558"/>
      <c r="T48" s="558"/>
      <c r="U48" s="558"/>
      <c r="V48" s="558"/>
      <c r="AC48" s="303"/>
      <c r="AD48" s="474"/>
    </row>
    <row r="49" customFormat="false" ht="15.75" hidden="true" customHeight="false" outlineLevel="1" collapsed="false">
      <c r="A49" s="581"/>
      <c r="B49" s="582" t="s">
        <v>1101</v>
      </c>
      <c r="C49" s="567"/>
      <c r="D49" s="568" t="s">
        <v>1102</v>
      </c>
      <c r="E49" s="567" t="s">
        <v>1109</v>
      </c>
      <c r="F49" s="568"/>
      <c r="G49" s="583" t="s">
        <v>1104</v>
      </c>
      <c r="H49" s="567"/>
      <c r="I49" s="567" t="n">
        <v>12</v>
      </c>
      <c r="J49" s="190" t="s">
        <v>1105</v>
      </c>
      <c r="K49" s="190"/>
      <c r="L49" s="541"/>
      <c r="M49" s="554"/>
      <c r="N49" s="555"/>
      <c r="O49" s="556"/>
      <c r="P49" s="557"/>
      <c r="Q49" s="550"/>
      <c r="R49" s="558" t="s">
        <v>34</v>
      </c>
      <c r="S49" s="558" t="s">
        <v>34</v>
      </c>
      <c r="T49" s="558" t="s">
        <v>34</v>
      </c>
      <c r="U49" s="558" t="s">
        <v>34</v>
      </c>
      <c r="V49" s="558" t="s">
        <v>34</v>
      </c>
    </row>
    <row r="50" s="196" customFormat="true" ht="15.75" hidden="true" customHeight="false" outlineLevel="1" collapsed="false">
      <c r="A50" s="559"/>
      <c r="B50" s="228"/>
      <c r="C50" s="584" t="s">
        <v>1106</v>
      </c>
      <c r="D50" s="567"/>
      <c r="E50" s="560" t="s">
        <v>1107</v>
      </c>
      <c r="F50" s="541" t="s">
        <v>1064</v>
      </c>
      <c r="G50" s="553" t="n">
        <v>14</v>
      </c>
      <c r="H50" s="541" t="s">
        <v>1086</v>
      </c>
      <c r="I50" s="540" t="n">
        <f aca="false">12/I49</f>
        <v>1</v>
      </c>
      <c r="J50" s="541" t="s">
        <v>1108</v>
      </c>
      <c r="K50" s="560"/>
      <c r="L50" s="560"/>
      <c r="M50" s="561"/>
      <c r="N50" s="562"/>
      <c r="O50" s="563"/>
      <c r="P50" s="564"/>
      <c r="Q50" s="550" t="n">
        <v>4</v>
      </c>
      <c r="R50" s="558" t="n">
        <f aca="false">SUM(S50,T50,U50,V50)</f>
        <v>0</v>
      </c>
      <c r="S50" s="558"/>
      <c r="T50" s="558"/>
      <c r="U50" s="558"/>
      <c r="V50" s="558"/>
      <c r="AC50" s="303"/>
      <c r="AD50" s="474"/>
    </row>
    <row r="51" customFormat="false" ht="15.75" hidden="true" customHeight="false" outlineLevel="1" collapsed="false">
      <c r="A51" s="581"/>
      <c r="B51" s="582" t="s">
        <v>1101</v>
      </c>
      <c r="C51" s="567"/>
      <c r="D51" s="568" t="s">
        <v>1102</v>
      </c>
      <c r="E51" s="567" t="s">
        <v>1109</v>
      </c>
      <c r="F51" s="568"/>
      <c r="G51" s="583" t="s">
        <v>1104</v>
      </c>
      <c r="H51" s="567"/>
      <c r="I51" s="567" t="n">
        <v>12</v>
      </c>
      <c r="J51" s="190" t="s">
        <v>1105</v>
      </c>
      <c r="K51" s="190"/>
      <c r="L51" s="541"/>
      <c r="M51" s="554"/>
      <c r="N51" s="555"/>
      <c r="O51" s="556"/>
      <c r="P51" s="557"/>
      <c r="Q51" s="550"/>
      <c r="R51" s="558" t="s">
        <v>34</v>
      </c>
      <c r="S51" s="558" t="s">
        <v>34</v>
      </c>
      <c r="T51" s="558" t="s">
        <v>34</v>
      </c>
      <c r="U51" s="558" t="s">
        <v>34</v>
      </c>
      <c r="V51" s="558" t="s">
        <v>34</v>
      </c>
    </row>
    <row r="52" s="196" customFormat="true" ht="15.75" hidden="true" customHeight="false" outlineLevel="1" collapsed="false">
      <c r="A52" s="559"/>
      <c r="B52" s="228"/>
      <c r="C52" s="584" t="s">
        <v>1106</v>
      </c>
      <c r="D52" s="567"/>
      <c r="E52" s="560" t="s">
        <v>1107</v>
      </c>
      <c r="F52" s="541" t="s">
        <v>1064</v>
      </c>
      <c r="G52" s="553" t="n">
        <v>14</v>
      </c>
      <c r="H52" s="541" t="s">
        <v>1086</v>
      </c>
      <c r="I52" s="540" t="n">
        <f aca="false">12/I51</f>
        <v>1</v>
      </c>
      <c r="J52" s="541" t="s">
        <v>1108</v>
      </c>
      <c r="K52" s="560"/>
      <c r="L52" s="560"/>
      <c r="M52" s="561"/>
      <c r="N52" s="562"/>
      <c r="O52" s="563"/>
      <c r="P52" s="564"/>
      <c r="Q52" s="550" t="n">
        <v>4</v>
      </c>
      <c r="R52" s="558" t="n">
        <f aca="false">SUM(S52,T52,U52,V52)</f>
        <v>0</v>
      </c>
      <c r="S52" s="558"/>
      <c r="T52" s="558"/>
      <c r="U52" s="558"/>
      <c r="V52" s="558"/>
      <c r="AC52" s="303"/>
      <c r="AD52" s="474"/>
    </row>
    <row r="53" customFormat="false" ht="15.75" hidden="true" customHeight="false" outlineLevel="1" collapsed="false">
      <c r="A53" s="581"/>
      <c r="B53" s="582" t="s">
        <v>1101</v>
      </c>
      <c r="C53" s="567"/>
      <c r="D53" s="568" t="s">
        <v>1102</v>
      </c>
      <c r="E53" s="567" t="s">
        <v>1109</v>
      </c>
      <c r="F53" s="568"/>
      <c r="G53" s="583" t="s">
        <v>1104</v>
      </c>
      <c r="H53" s="567"/>
      <c r="I53" s="567" t="n">
        <v>12</v>
      </c>
      <c r="J53" s="190" t="s">
        <v>1105</v>
      </c>
      <c r="K53" s="190"/>
      <c r="L53" s="541"/>
      <c r="M53" s="554"/>
      <c r="N53" s="555"/>
      <c r="O53" s="556"/>
      <c r="P53" s="557"/>
      <c r="Q53" s="550"/>
      <c r="R53" s="558" t="s">
        <v>34</v>
      </c>
      <c r="S53" s="558" t="s">
        <v>34</v>
      </c>
      <c r="T53" s="558" t="s">
        <v>34</v>
      </c>
      <c r="U53" s="558" t="s">
        <v>34</v>
      </c>
      <c r="V53" s="558" t="s">
        <v>34</v>
      </c>
    </row>
    <row r="54" s="196" customFormat="true" ht="15.75" hidden="true" customHeight="false" outlineLevel="1" collapsed="false">
      <c r="A54" s="559"/>
      <c r="B54" s="228"/>
      <c r="C54" s="584" t="s">
        <v>1106</v>
      </c>
      <c r="D54" s="567"/>
      <c r="E54" s="560" t="s">
        <v>1107</v>
      </c>
      <c r="F54" s="541" t="s">
        <v>1064</v>
      </c>
      <c r="G54" s="553" t="n">
        <v>14</v>
      </c>
      <c r="H54" s="541" t="s">
        <v>1086</v>
      </c>
      <c r="I54" s="540" t="n">
        <f aca="false">12/I53</f>
        <v>1</v>
      </c>
      <c r="J54" s="541" t="s">
        <v>1108</v>
      </c>
      <c r="K54" s="560"/>
      <c r="L54" s="560"/>
      <c r="M54" s="561"/>
      <c r="N54" s="562"/>
      <c r="O54" s="563"/>
      <c r="P54" s="564"/>
      <c r="Q54" s="550" t="n">
        <v>4</v>
      </c>
      <c r="R54" s="558" t="n">
        <f aca="false">SUM(S54,T54,U54,V54)</f>
        <v>0</v>
      </c>
      <c r="S54" s="558"/>
      <c r="T54" s="558"/>
      <c r="U54" s="558"/>
      <c r="V54" s="558"/>
      <c r="AC54" s="303"/>
      <c r="AD54" s="474"/>
    </row>
    <row r="55" customFormat="false" ht="15.75" hidden="true" customHeight="false" outlineLevel="1" collapsed="false">
      <c r="A55" s="581"/>
      <c r="B55" s="582" t="s">
        <v>1101</v>
      </c>
      <c r="C55" s="567"/>
      <c r="D55" s="568" t="s">
        <v>1102</v>
      </c>
      <c r="E55" s="567" t="s">
        <v>1109</v>
      </c>
      <c r="F55" s="568"/>
      <c r="G55" s="583" t="s">
        <v>1104</v>
      </c>
      <c r="H55" s="567"/>
      <c r="I55" s="567" t="n">
        <v>12</v>
      </c>
      <c r="J55" s="190" t="s">
        <v>1105</v>
      </c>
      <c r="K55" s="190"/>
      <c r="L55" s="541"/>
      <c r="M55" s="554"/>
      <c r="N55" s="555"/>
      <c r="O55" s="556"/>
      <c r="P55" s="557"/>
      <c r="Q55" s="550"/>
      <c r="R55" s="558" t="s">
        <v>34</v>
      </c>
      <c r="S55" s="558" t="s">
        <v>34</v>
      </c>
      <c r="T55" s="558" t="s">
        <v>34</v>
      </c>
      <c r="U55" s="558" t="s">
        <v>34</v>
      </c>
      <c r="V55" s="558" t="s">
        <v>34</v>
      </c>
    </row>
    <row r="56" s="196" customFormat="true" ht="15.75" hidden="true" customHeight="false" outlineLevel="1" collapsed="false">
      <c r="A56" s="559"/>
      <c r="B56" s="228"/>
      <c r="C56" s="584" t="s">
        <v>1106</v>
      </c>
      <c r="D56" s="567"/>
      <c r="E56" s="560" t="s">
        <v>1107</v>
      </c>
      <c r="F56" s="541" t="s">
        <v>1064</v>
      </c>
      <c r="G56" s="553" t="n">
        <v>5.5</v>
      </c>
      <c r="H56" s="541" t="s">
        <v>1086</v>
      </c>
      <c r="I56" s="540" t="n">
        <f aca="false">12/I55</f>
        <v>1</v>
      </c>
      <c r="J56" s="541" t="s">
        <v>1108</v>
      </c>
      <c r="K56" s="560"/>
      <c r="L56" s="560"/>
      <c r="M56" s="561"/>
      <c r="N56" s="562"/>
      <c r="O56" s="563"/>
      <c r="P56" s="564"/>
      <c r="Q56" s="550" t="n">
        <v>4</v>
      </c>
      <c r="R56" s="558" t="n">
        <f aca="false">SUM(S56,T56,U56,V56)</f>
        <v>0</v>
      </c>
      <c r="S56" s="558"/>
      <c r="T56" s="558"/>
      <c r="U56" s="558"/>
      <c r="V56" s="558"/>
      <c r="AC56" s="303"/>
      <c r="AD56" s="474"/>
    </row>
    <row r="57" s="196" customFormat="true" ht="20.25" hidden="false" customHeight="false" outlineLevel="0" collapsed="false">
      <c r="A57" s="585" t="s">
        <v>1110</v>
      </c>
      <c r="B57" s="586"/>
      <c r="C57" s="586"/>
      <c r="D57" s="586"/>
      <c r="E57" s="586"/>
      <c r="F57" s="586"/>
      <c r="G57" s="586"/>
      <c r="H57" s="586"/>
      <c r="I57" s="586"/>
      <c r="J57" s="586"/>
      <c r="K57" s="586"/>
      <c r="L57" s="586"/>
      <c r="M57" s="587"/>
      <c r="N57" s="588"/>
      <c r="O57" s="589" t="n">
        <v>247</v>
      </c>
      <c r="P57" s="590"/>
      <c r="Q57" s="591"/>
      <c r="R57" s="517" t="n">
        <f aca="false">SUM(R79,R58)</f>
        <v>2257368.9965971</v>
      </c>
      <c r="S57" s="517" t="n">
        <f aca="false">SUM(S79,S58)</f>
        <v>1931449.99386</v>
      </c>
      <c r="T57" s="517" t="n">
        <f aca="false">SUM(T79,T58)</f>
        <v>0</v>
      </c>
      <c r="U57" s="517" t="n">
        <f aca="false">SUM(U79,U58)</f>
        <v>0</v>
      </c>
      <c r="V57" s="517" t="n">
        <f aca="false">SUM(V79,V58)</f>
        <v>325919.0027371</v>
      </c>
      <c r="X57" s="542"/>
      <c r="Y57" s="543"/>
      <c r="AC57" s="228"/>
      <c r="AD57" s="228"/>
    </row>
    <row r="58" s="196" customFormat="true" ht="15.75" hidden="false" customHeight="false" outlineLevel="0" collapsed="false">
      <c r="A58" s="570" t="s">
        <v>1111</v>
      </c>
      <c r="B58" s="571"/>
      <c r="C58" s="571"/>
      <c r="D58" s="571"/>
      <c r="E58" s="592"/>
      <c r="F58" s="481"/>
      <c r="G58" s="481"/>
      <c r="H58" s="481"/>
      <c r="I58" s="190"/>
      <c r="J58" s="593"/>
      <c r="K58" s="481"/>
      <c r="L58" s="592"/>
      <c r="M58" s="594"/>
      <c r="N58" s="595" t="s">
        <v>1112</v>
      </c>
      <c r="O58" s="596" t="s">
        <v>547</v>
      </c>
      <c r="P58" s="597" t="n">
        <v>223</v>
      </c>
      <c r="Q58" s="598"/>
      <c r="R58" s="599" t="n">
        <f aca="false">SUM(R59,R74,R64,R69)</f>
        <v>1398592.00036</v>
      </c>
      <c r="S58" s="599" t="n">
        <f aca="false">SUM(S59,S74,S64,S69)</f>
        <v>1152257.99736</v>
      </c>
      <c r="T58" s="599" t="n">
        <f aca="false">SUM(T59,T74,T64,T69)</f>
        <v>0</v>
      </c>
      <c r="U58" s="599" t="n">
        <f aca="false">SUM(U59,U74,U64,U69)</f>
        <v>0</v>
      </c>
      <c r="V58" s="599" t="n">
        <f aca="false">SUM(V59,V74,V64,V69)</f>
        <v>246334.003</v>
      </c>
      <c r="W58" s="188" t="s">
        <v>1113</v>
      </c>
      <c r="AC58" s="303"/>
      <c r="AD58" s="474"/>
    </row>
    <row r="59" s="196" customFormat="true" ht="15.75" hidden="true" customHeight="false" outlineLevel="1" collapsed="false">
      <c r="A59" s="600" t="s">
        <v>1089</v>
      </c>
      <c r="B59" s="566" t="s">
        <v>1090</v>
      </c>
      <c r="C59" s="567"/>
      <c r="D59" s="568" t="s">
        <v>1091</v>
      </c>
      <c r="E59" s="569" t="s">
        <v>1092</v>
      </c>
      <c r="F59" s="601"/>
      <c r="G59" s="560"/>
      <c r="H59" s="602"/>
      <c r="I59" s="603"/>
      <c r="J59" s="560"/>
      <c r="K59" s="228"/>
      <c r="L59" s="592"/>
      <c r="M59" s="594"/>
      <c r="N59" s="595"/>
      <c r="O59" s="596" t="s">
        <v>547</v>
      </c>
      <c r="P59" s="597" t="n">
        <v>223</v>
      </c>
      <c r="Q59" s="604"/>
      <c r="R59" s="529" t="n">
        <f aca="false">SUM(R60:R63)</f>
        <v>1398592.00036</v>
      </c>
      <c r="S59" s="529" t="n">
        <f aca="false">SUM(S60:S63)</f>
        <v>1152257.99736</v>
      </c>
      <c r="T59" s="529" t="n">
        <f aca="false">SUM(T60:T63)</f>
        <v>0</v>
      </c>
      <c r="U59" s="529" t="n">
        <f aca="false">SUM(U60:U63)</f>
        <v>0</v>
      </c>
      <c r="V59" s="529" t="n">
        <f aca="false">SUM(V60:V63)</f>
        <v>246334.003</v>
      </c>
      <c r="W59" s="188" t="s">
        <v>1114</v>
      </c>
      <c r="AC59" s="303"/>
      <c r="AD59" s="474"/>
    </row>
    <row r="60" customFormat="false" ht="15.75" hidden="true" customHeight="false" outlineLevel="1" collapsed="false">
      <c r="A60" s="605" t="s">
        <v>1115</v>
      </c>
      <c r="B60" s="522" t="n">
        <f aca="false">$W$2</f>
        <v>2026</v>
      </c>
      <c r="C60" s="567"/>
      <c r="D60" s="567"/>
      <c r="E60" s="606" t="n">
        <v>65.26</v>
      </c>
      <c r="F60" s="607" t="s">
        <v>1116</v>
      </c>
      <c r="G60" s="608" t="s">
        <v>1401</v>
      </c>
      <c r="H60" s="522" t="s">
        <v>1118</v>
      </c>
      <c r="I60" s="609" t="n">
        <v>123.85</v>
      </c>
      <c r="J60" s="568" t="s">
        <v>1119</v>
      </c>
      <c r="K60" s="567" t="n">
        <v>16.416</v>
      </c>
      <c r="L60" s="522" t="s">
        <v>1065</v>
      </c>
      <c r="M60" s="538"/>
      <c r="N60" s="610"/>
      <c r="O60" s="611"/>
      <c r="P60" s="612"/>
      <c r="Q60" s="613" t="n">
        <v>1</v>
      </c>
      <c r="R60" s="614" t="n">
        <f aca="false">SUM(S60,T60,U60,V60)</f>
        <v>207010.866</v>
      </c>
      <c r="S60" s="614" t="n">
        <f aca="false">(E60*G60)+(I60*K60)</f>
        <v>207010.866</v>
      </c>
      <c r="T60" s="614"/>
      <c r="U60" s="614"/>
      <c r="V60" s="614"/>
      <c r="W60" s="188" t="s">
        <v>1120</v>
      </c>
    </row>
    <row r="61" customFormat="false" ht="15.75" hidden="true" customHeight="false" outlineLevel="1" collapsed="false">
      <c r="A61" s="605" t="s">
        <v>1121</v>
      </c>
      <c r="B61" s="522" t="n">
        <f aca="false">$W$1</f>
        <v>2027</v>
      </c>
      <c r="C61" s="567"/>
      <c r="D61" s="567" t="n">
        <f aca="false">13.075*4</f>
        <v>52.3</v>
      </c>
      <c r="E61" s="606" t="n">
        <f aca="false">245.28-13.5</f>
        <v>231.78</v>
      </c>
      <c r="F61" s="607" t="s">
        <v>1116</v>
      </c>
      <c r="G61" s="608" t="s">
        <v>1401</v>
      </c>
      <c r="H61" s="522" t="s">
        <v>1118</v>
      </c>
      <c r="I61" s="615" t="n">
        <v>756.01</v>
      </c>
      <c r="J61" s="568" t="s">
        <v>1119</v>
      </c>
      <c r="K61" s="567" t="n">
        <v>16.416</v>
      </c>
      <c r="L61" s="522" t="s">
        <v>1065</v>
      </c>
      <c r="M61" s="538"/>
      <c r="N61" s="610"/>
      <c r="O61" s="611"/>
      <c r="P61" s="612"/>
      <c r="Q61" s="613" t="n">
        <v>6</v>
      </c>
      <c r="R61" s="614" t="n">
        <f aca="false">SUM(S61,T61,U61,V61)</f>
        <v>904688.89536</v>
      </c>
      <c r="S61" s="614" t="n">
        <f aca="false">(E61*G61)+(I61*K61)</f>
        <v>740417.73336</v>
      </c>
      <c r="T61" s="614"/>
      <c r="U61" s="614"/>
      <c r="V61" s="614" t="n">
        <f aca="false">D61*G61</f>
        <v>164271.162</v>
      </c>
      <c r="W61" s="188" t="s">
        <v>1122</v>
      </c>
    </row>
    <row r="62" customFormat="false" ht="15.75" hidden="true" customHeight="false" outlineLevel="1" collapsed="false">
      <c r="A62" s="605" t="s">
        <v>1123</v>
      </c>
      <c r="B62" s="522" t="n">
        <f aca="false">$W$1</f>
        <v>2027</v>
      </c>
      <c r="C62" s="567"/>
      <c r="D62" s="567" t="n">
        <f aca="false">13.075*2</f>
        <v>26.15</v>
      </c>
      <c r="E62" s="606" t="n">
        <v>63.9</v>
      </c>
      <c r="F62" s="607" t="s">
        <v>1116</v>
      </c>
      <c r="G62" s="608" t="s">
        <v>1401</v>
      </c>
      <c r="H62" s="522" t="s">
        <v>1118</v>
      </c>
      <c r="I62" s="615" t="n">
        <v>252</v>
      </c>
      <c r="J62" s="568" t="s">
        <v>1119</v>
      </c>
      <c r="K62" s="567" t="n">
        <v>16.416</v>
      </c>
      <c r="L62" s="522" t="s">
        <v>1065</v>
      </c>
      <c r="M62" s="538"/>
      <c r="N62" s="610"/>
      <c r="O62" s="611"/>
      <c r="P62" s="612"/>
      <c r="Q62" s="613" t="n">
        <v>5</v>
      </c>
      <c r="R62" s="614" t="n">
        <f aca="false">SUM(S62,T62,U62,V62)</f>
        <v>286892.239</v>
      </c>
      <c r="S62" s="614" t="n">
        <f aca="false">(E62*G62)+(I62*K62)-13.5</f>
        <v>204829.398</v>
      </c>
      <c r="T62" s="614"/>
      <c r="U62" s="614"/>
      <c r="V62" s="614" t="n">
        <f aca="false">D62*G62-72.74</f>
        <v>82062.841</v>
      </c>
      <c r="W62" s="188" t="s">
        <v>1125</v>
      </c>
    </row>
    <row r="63" customFormat="false" ht="15.75" hidden="true" customHeight="false" outlineLevel="1" collapsed="false">
      <c r="A63" s="605" t="s">
        <v>1115</v>
      </c>
      <c r="B63" s="522" t="n">
        <f aca="false">$W$1</f>
        <v>2027</v>
      </c>
      <c r="C63" s="567"/>
      <c r="D63" s="567"/>
      <c r="E63" s="606"/>
      <c r="F63" s="607" t="s">
        <v>1116</v>
      </c>
      <c r="G63" s="608"/>
      <c r="H63" s="522" t="s">
        <v>1118</v>
      </c>
      <c r="I63" s="609"/>
      <c r="J63" s="568" t="s">
        <v>1119</v>
      </c>
      <c r="K63" s="567"/>
      <c r="L63" s="522" t="s">
        <v>1065</v>
      </c>
      <c r="M63" s="538"/>
      <c r="N63" s="610"/>
      <c r="O63" s="611"/>
      <c r="P63" s="612"/>
      <c r="Q63" s="613"/>
      <c r="R63" s="614" t="n">
        <f aca="false">SUM(S63,T63,U63,V63)</f>
        <v>0</v>
      </c>
      <c r="S63" s="614"/>
      <c r="T63" s="614"/>
      <c r="U63" s="614"/>
      <c r="V63" s="614"/>
      <c r="W63" s="188" t="s">
        <v>1125</v>
      </c>
    </row>
    <row r="64" customFormat="false" ht="15.75" hidden="true" customHeight="false" outlineLevel="1" collapsed="false">
      <c r="A64" s="600" t="s">
        <v>1094</v>
      </c>
      <c r="B64" s="617"/>
      <c r="C64" s="567"/>
      <c r="D64" s="568" t="s">
        <v>1091</v>
      </c>
      <c r="E64" s="618"/>
      <c r="F64" s="601"/>
      <c r="G64" s="560"/>
      <c r="H64" s="602"/>
      <c r="I64" s="603"/>
      <c r="J64" s="560"/>
      <c r="K64" s="190"/>
      <c r="L64" s="522"/>
      <c r="M64" s="538"/>
      <c r="N64" s="610"/>
      <c r="O64" s="527" t="s">
        <v>547</v>
      </c>
      <c r="P64" s="526" t="n">
        <v>223</v>
      </c>
      <c r="Q64" s="528"/>
      <c r="R64" s="529" t="n">
        <f aca="false">SUM(R65:R68)</f>
        <v>0</v>
      </c>
      <c r="S64" s="529" t="n">
        <f aca="false">SUM(S65:S68)</f>
        <v>0</v>
      </c>
      <c r="T64" s="529" t="n">
        <f aca="false">SUM(T65:T68)</f>
        <v>0</v>
      </c>
      <c r="U64" s="529" t="n">
        <f aca="false">SUM(U65:U68)</f>
        <v>0</v>
      </c>
      <c r="V64" s="529" t="n">
        <f aca="false">SUM(V65:V68)</f>
        <v>0</v>
      </c>
    </row>
    <row r="65" customFormat="false" ht="15.75" hidden="true" customHeight="false" outlineLevel="1" collapsed="false">
      <c r="A65" s="605" t="s">
        <v>1115</v>
      </c>
      <c r="B65" s="522" t="n">
        <f aca="false">$W$2</f>
        <v>2026</v>
      </c>
      <c r="C65" s="567"/>
      <c r="D65" s="567"/>
      <c r="E65" s="619"/>
      <c r="F65" s="607" t="s">
        <v>1116</v>
      </c>
      <c r="G65" s="608"/>
      <c r="H65" s="522" t="s">
        <v>1118</v>
      </c>
      <c r="I65" s="609"/>
      <c r="J65" s="568" t="s">
        <v>1119</v>
      </c>
      <c r="K65" s="567"/>
      <c r="L65" s="522" t="s">
        <v>1065</v>
      </c>
      <c r="M65" s="538"/>
      <c r="N65" s="610"/>
      <c r="O65" s="611"/>
      <c r="P65" s="612"/>
      <c r="Q65" s="613"/>
      <c r="R65" s="614" t="n">
        <f aca="false">SUM(S65,T65,U65,V65)</f>
        <v>0</v>
      </c>
      <c r="S65" s="614"/>
      <c r="T65" s="614"/>
      <c r="U65" s="614"/>
      <c r="V65" s="614"/>
      <c r="X65" s="193"/>
      <c r="Y65" s="193"/>
    </row>
    <row r="66" customFormat="false" ht="15.75" hidden="true" customHeight="false" outlineLevel="1" collapsed="false">
      <c r="A66" s="605" t="s">
        <v>1121</v>
      </c>
      <c r="B66" s="522" t="n">
        <f aca="false">$W$1</f>
        <v>2027</v>
      </c>
      <c r="C66" s="567"/>
      <c r="D66" s="567"/>
      <c r="E66" s="619"/>
      <c r="F66" s="607" t="s">
        <v>1116</v>
      </c>
      <c r="G66" s="608"/>
      <c r="H66" s="522" t="s">
        <v>1118</v>
      </c>
      <c r="I66" s="615"/>
      <c r="J66" s="568" t="s">
        <v>1119</v>
      </c>
      <c r="K66" s="567"/>
      <c r="L66" s="522" t="s">
        <v>1065</v>
      </c>
      <c r="M66" s="538"/>
      <c r="N66" s="610"/>
      <c r="O66" s="611"/>
      <c r="P66" s="612"/>
      <c r="Q66" s="613"/>
      <c r="R66" s="614" t="n">
        <f aca="false">SUM(S66,T66,U66,V66)</f>
        <v>0</v>
      </c>
      <c r="S66" s="614"/>
      <c r="T66" s="614"/>
      <c r="U66" s="614"/>
      <c r="V66" s="614"/>
      <c r="X66" s="193"/>
      <c r="Y66" s="193"/>
      <c r="AB66" s="193"/>
    </row>
    <row r="67" customFormat="false" ht="15.75" hidden="true" customHeight="false" outlineLevel="1" collapsed="false">
      <c r="A67" s="605" t="s">
        <v>1123</v>
      </c>
      <c r="B67" s="522" t="n">
        <f aca="false">$W$1</f>
        <v>2027</v>
      </c>
      <c r="C67" s="567"/>
      <c r="D67" s="567"/>
      <c r="E67" s="619"/>
      <c r="F67" s="607" t="s">
        <v>1116</v>
      </c>
      <c r="G67" s="608"/>
      <c r="H67" s="522" t="s">
        <v>1118</v>
      </c>
      <c r="I67" s="609"/>
      <c r="J67" s="568" t="s">
        <v>1119</v>
      </c>
      <c r="K67" s="567"/>
      <c r="L67" s="522" t="s">
        <v>1065</v>
      </c>
      <c r="M67" s="538"/>
      <c r="N67" s="610"/>
      <c r="O67" s="611"/>
      <c r="P67" s="612"/>
      <c r="Q67" s="613"/>
      <c r="R67" s="614" t="n">
        <f aca="false">SUM(S67,T67,U67,V67)</f>
        <v>0</v>
      </c>
      <c r="S67" s="614"/>
      <c r="T67" s="614"/>
      <c r="U67" s="614"/>
      <c r="V67" s="614"/>
      <c r="X67" s="193"/>
      <c r="Y67" s="193"/>
      <c r="AA67" s="620"/>
    </row>
    <row r="68" customFormat="false" ht="15.75" hidden="true" customHeight="false" outlineLevel="1" collapsed="false">
      <c r="A68" s="605" t="s">
        <v>1115</v>
      </c>
      <c r="B68" s="522" t="n">
        <f aca="false">$W$1</f>
        <v>2027</v>
      </c>
      <c r="C68" s="567"/>
      <c r="D68" s="567"/>
      <c r="E68" s="619"/>
      <c r="F68" s="607" t="s">
        <v>1116</v>
      </c>
      <c r="G68" s="608"/>
      <c r="H68" s="522" t="s">
        <v>1118</v>
      </c>
      <c r="I68" s="609"/>
      <c r="J68" s="568" t="s">
        <v>1119</v>
      </c>
      <c r="K68" s="567"/>
      <c r="L68" s="522" t="s">
        <v>1065</v>
      </c>
      <c r="M68" s="538"/>
      <c r="N68" s="610"/>
      <c r="O68" s="611"/>
      <c r="P68" s="612"/>
      <c r="Q68" s="613"/>
      <c r="R68" s="614" t="n">
        <f aca="false">SUM(S68,T68,U68,V68)</f>
        <v>0</v>
      </c>
      <c r="S68" s="614"/>
      <c r="T68" s="614"/>
      <c r="U68" s="614"/>
      <c r="V68" s="614"/>
      <c r="X68" s="193"/>
      <c r="Y68" s="193"/>
      <c r="AA68" s="620"/>
    </row>
    <row r="69" customFormat="false" ht="15.75" hidden="true" customHeight="false" outlineLevel="1" collapsed="false">
      <c r="A69" s="600" t="s">
        <v>1089</v>
      </c>
      <c r="B69" s="617"/>
      <c r="C69" s="567"/>
      <c r="D69" s="568" t="s">
        <v>1091</v>
      </c>
      <c r="E69" s="618"/>
      <c r="F69" s="601"/>
      <c r="G69" s="560"/>
      <c r="H69" s="602"/>
      <c r="I69" s="603"/>
      <c r="J69" s="560"/>
      <c r="K69" s="190"/>
      <c r="L69" s="522"/>
      <c r="M69" s="538"/>
      <c r="N69" s="610"/>
      <c r="O69" s="527" t="s">
        <v>547</v>
      </c>
      <c r="P69" s="526" t="n">
        <v>223</v>
      </c>
      <c r="Q69" s="528"/>
      <c r="R69" s="529" t="n">
        <f aca="false">SUM(R70:R73)</f>
        <v>0</v>
      </c>
      <c r="S69" s="529" t="n">
        <f aca="false">SUM(S70:S73)</f>
        <v>0</v>
      </c>
      <c r="T69" s="529" t="n">
        <f aca="false">SUM(T70:T73)</f>
        <v>0</v>
      </c>
      <c r="U69" s="529" t="n">
        <f aca="false">SUM(U70:U73)</f>
        <v>0</v>
      </c>
      <c r="V69" s="529" t="n">
        <f aca="false">SUM(V70:V73)</f>
        <v>0</v>
      </c>
    </row>
    <row r="70" customFormat="false" ht="15.75" hidden="true" customHeight="false" outlineLevel="1" collapsed="false">
      <c r="A70" s="605" t="s">
        <v>1115</v>
      </c>
      <c r="B70" s="522" t="n">
        <f aca="false">$W$2</f>
        <v>2026</v>
      </c>
      <c r="C70" s="567"/>
      <c r="D70" s="567"/>
      <c r="E70" s="621"/>
      <c r="F70" s="607" t="s">
        <v>1116</v>
      </c>
      <c r="G70" s="622"/>
      <c r="H70" s="522" t="s">
        <v>1118</v>
      </c>
      <c r="I70" s="609"/>
      <c r="J70" s="568" t="s">
        <v>1119</v>
      </c>
      <c r="K70" s="567"/>
      <c r="L70" s="522" t="s">
        <v>1065</v>
      </c>
      <c r="M70" s="538"/>
      <c r="N70" s="610"/>
      <c r="O70" s="611"/>
      <c r="P70" s="612"/>
      <c r="Q70" s="613"/>
      <c r="R70" s="614" t="n">
        <f aca="false">SUM(S70,T70,U70,V70)</f>
        <v>0</v>
      </c>
      <c r="S70" s="614"/>
      <c r="T70" s="614"/>
      <c r="U70" s="614"/>
      <c r="V70" s="614"/>
      <c r="X70" s="193"/>
      <c r="Y70" s="193"/>
    </row>
    <row r="71" customFormat="false" ht="15.75" hidden="true" customHeight="false" outlineLevel="1" collapsed="false">
      <c r="A71" s="605" t="s">
        <v>1121</v>
      </c>
      <c r="B71" s="522" t="n">
        <f aca="false">$W$1</f>
        <v>2027</v>
      </c>
      <c r="C71" s="567"/>
      <c r="D71" s="567"/>
      <c r="E71" s="621"/>
      <c r="F71" s="607" t="s">
        <v>1116</v>
      </c>
      <c r="G71" s="622"/>
      <c r="H71" s="522" t="s">
        <v>1118</v>
      </c>
      <c r="I71" s="609"/>
      <c r="J71" s="568" t="s">
        <v>1119</v>
      </c>
      <c r="K71" s="567"/>
      <c r="L71" s="522" t="s">
        <v>1065</v>
      </c>
      <c r="M71" s="538"/>
      <c r="N71" s="610"/>
      <c r="O71" s="611"/>
      <c r="P71" s="612"/>
      <c r="Q71" s="613"/>
      <c r="R71" s="614" t="n">
        <f aca="false">SUM(S71,T71,U71,V71)</f>
        <v>0</v>
      </c>
      <c r="S71" s="614"/>
      <c r="T71" s="614"/>
      <c r="U71" s="614"/>
      <c r="V71" s="614"/>
      <c r="X71" s="193"/>
      <c r="Y71" s="193"/>
    </row>
    <row r="72" customFormat="false" ht="15.75" hidden="true" customHeight="false" outlineLevel="1" collapsed="false">
      <c r="A72" s="605" t="s">
        <v>1123</v>
      </c>
      <c r="B72" s="522" t="n">
        <f aca="false">$W$1</f>
        <v>2027</v>
      </c>
      <c r="C72" s="567"/>
      <c r="D72" s="567"/>
      <c r="E72" s="621"/>
      <c r="F72" s="607" t="s">
        <v>1116</v>
      </c>
      <c r="G72" s="622"/>
      <c r="H72" s="522" t="s">
        <v>1118</v>
      </c>
      <c r="I72" s="609"/>
      <c r="J72" s="568" t="s">
        <v>1119</v>
      </c>
      <c r="K72" s="567"/>
      <c r="L72" s="522" t="s">
        <v>1065</v>
      </c>
      <c r="M72" s="538"/>
      <c r="N72" s="610"/>
      <c r="O72" s="611"/>
      <c r="P72" s="612"/>
      <c r="Q72" s="613"/>
      <c r="R72" s="614" t="n">
        <f aca="false">SUM(S72,T72,U72,V72)</f>
        <v>0</v>
      </c>
      <c r="S72" s="614"/>
      <c r="T72" s="614"/>
      <c r="U72" s="614"/>
      <c r="V72" s="614"/>
      <c r="X72" s="193"/>
      <c r="Y72" s="193"/>
      <c r="AA72" s="620"/>
    </row>
    <row r="73" customFormat="false" ht="15.75" hidden="true" customHeight="false" outlineLevel="1" collapsed="false">
      <c r="A73" s="605" t="s">
        <v>1115</v>
      </c>
      <c r="B73" s="522" t="n">
        <f aca="false">$W$1</f>
        <v>2027</v>
      </c>
      <c r="C73" s="567"/>
      <c r="D73" s="567"/>
      <c r="E73" s="621"/>
      <c r="F73" s="607" t="s">
        <v>1116</v>
      </c>
      <c r="G73" s="622"/>
      <c r="H73" s="522" t="s">
        <v>1118</v>
      </c>
      <c r="I73" s="609"/>
      <c r="J73" s="568" t="s">
        <v>1119</v>
      </c>
      <c r="K73" s="567"/>
      <c r="L73" s="522" t="s">
        <v>1065</v>
      </c>
      <c r="M73" s="538"/>
      <c r="N73" s="610"/>
      <c r="O73" s="611"/>
      <c r="P73" s="612"/>
      <c r="Q73" s="613"/>
      <c r="R73" s="614" t="n">
        <f aca="false">SUM(S73,T73,U73,V73)</f>
        <v>0</v>
      </c>
      <c r="S73" s="614"/>
      <c r="T73" s="614"/>
      <c r="U73" s="614"/>
      <c r="V73" s="614"/>
      <c r="X73" s="193"/>
      <c r="Y73" s="193"/>
      <c r="AA73" s="620"/>
    </row>
    <row r="74" customFormat="false" ht="15.75" hidden="true" customHeight="false" outlineLevel="1" collapsed="false">
      <c r="A74" s="600" t="s">
        <v>1094</v>
      </c>
      <c r="B74" s="617"/>
      <c r="C74" s="567"/>
      <c r="D74" s="568" t="s">
        <v>1091</v>
      </c>
      <c r="E74" s="569"/>
      <c r="F74" s="601"/>
      <c r="G74" s="560"/>
      <c r="H74" s="602"/>
      <c r="I74" s="603"/>
      <c r="J74" s="560"/>
      <c r="K74" s="190"/>
      <c r="L74" s="522"/>
      <c r="M74" s="538"/>
      <c r="N74" s="610"/>
      <c r="O74" s="527" t="s">
        <v>547</v>
      </c>
      <c r="P74" s="526" t="n">
        <v>223</v>
      </c>
      <c r="Q74" s="528"/>
      <c r="R74" s="529" t="n">
        <f aca="false">SUM(R75:R78)</f>
        <v>0</v>
      </c>
      <c r="S74" s="529" t="n">
        <f aca="false">SUM(S75:S78)</f>
        <v>0</v>
      </c>
      <c r="T74" s="529" t="n">
        <f aca="false">SUM(T75:T78)</f>
        <v>0</v>
      </c>
      <c r="U74" s="529" t="n">
        <f aca="false">SUM(U75:U78)</f>
        <v>0</v>
      </c>
      <c r="V74" s="529" t="n">
        <f aca="false">SUM(V75:V78)</f>
        <v>0</v>
      </c>
    </row>
    <row r="75" customFormat="false" ht="15.75" hidden="true" customHeight="false" outlineLevel="1" collapsed="false">
      <c r="A75" s="605" t="s">
        <v>1115</v>
      </c>
      <c r="B75" s="522" t="n">
        <f aca="false">$W$2</f>
        <v>2026</v>
      </c>
      <c r="C75" s="623"/>
      <c r="D75" s="623"/>
      <c r="E75" s="619"/>
      <c r="F75" s="607" t="s">
        <v>1116</v>
      </c>
      <c r="G75" s="608"/>
      <c r="H75" s="522" t="s">
        <v>1118</v>
      </c>
      <c r="I75" s="609"/>
      <c r="J75" s="568" t="s">
        <v>1119</v>
      </c>
      <c r="K75" s="567"/>
      <c r="L75" s="522" t="s">
        <v>1065</v>
      </c>
      <c r="M75" s="538"/>
      <c r="N75" s="610"/>
      <c r="O75" s="611"/>
      <c r="P75" s="612"/>
      <c r="Q75" s="613"/>
      <c r="R75" s="614" t="n">
        <f aca="false">SUM(S75,T75,U75,V75)</f>
        <v>0</v>
      </c>
      <c r="S75" s="614"/>
      <c r="T75" s="614"/>
      <c r="U75" s="614"/>
      <c r="V75" s="614"/>
      <c r="X75" s="193"/>
      <c r="Y75" s="193"/>
    </row>
    <row r="76" customFormat="false" ht="15.75" hidden="true" customHeight="false" outlineLevel="1" collapsed="false">
      <c r="A76" s="605" t="s">
        <v>1121</v>
      </c>
      <c r="B76" s="522" t="n">
        <f aca="false">$W$1</f>
        <v>2027</v>
      </c>
      <c r="C76" s="623"/>
      <c r="D76" s="623"/>
      <c r="E76" s="619"/>
      <c r="F76" s="607" t="s">
        <v>1116</v>
      </c>
      <c r="G76" s="608"/>
      <c r="H76" s="522" t="s">
        <v>1118</v>
      </c>
      <c r="I76" s="615"/>
      <c r="J76" s="568" t="s">
        <v>1119</v>
      </c>
      <c r="K76" s="567"/>
      <c r="L76" s="522" t="s">
        <v>1065</v>
      </c>
      <c r="M76" s="538"/>
      <c r="N76" s="610"/>
      <c r="O76" s="611"/>
      <c r="P76" s="612"/>
      <c r="Q76" s="613"/>
      <c r="R76" s="614" t="n">
        <f aca="false">SUM(S76,T76,U76,V76)</f>
        <v>0</v>
      </c>
      <c r="S76" s="614"/>
      <c r="T76" s="614"/>
      <c r="U76" s="614"/>
      <c r="V76" s="614"/>
      <c r="X76" s="193"/>
      <c r="Y76" s="193"/>
    </row>
    <row r="77" customFormat="false" ht="15.75" hidden="true" customHeight="false" outlineLevel="1" collapsed="false">
      <c r="A77" s="605" t="s">
        <v>1123</v>
      </c>
      <c r="B77" s="522" t="n">
        <f aca="false">$W$1</f>
        <v>2027</v>
      </c>
      <c r="C77" s="623"/>
      <c r="D77" s="623"/>
      <c r="E77" s="606"/>
      <c r="F77" s="607" t="s">
        <v>1116</v>
      </c>
      <c r="G77" s="608"/>
      <c r="H77" s="522" t="s">
        <v>1118</v>
      </c>
      <c r="I77" s="609"/>
      <c r="J77" s="568" t="s">
        <v>1119</v>
      </c>
      <c r="K77" s="567"/>
      <c r="L77" s="522" t="s">
        <v>1065</v>
      </c>
      <c r="M77" s="538"/>
      <c r="N77" s="610"/>
      <c r="O77" s="611"/>
      <c r="P77" s="612"/>
      <c r="Q77" s="613"/>
      <c r="R77" s="614" t="n">
        <f aca="false">SUM(S77,T77,U77,V77)</f>
        <v>0</v>
      </c>
      <c r="S77" s="614"/>
      <c r="T77" s="614"/>
      <c r="U77" s="614"/>
      <c r="V77" s="614"/>
      <c r="X77" s="193"/>
      <c r="Y77" s="193"/>
      <c r="AA77" s="620"/>
    </row>
    <row r="78" customFormat="false" ht="15.75" hidden="true" customHeight="false" outlineLevel="1" collapsed="false">
      <c r="A78" s="605" t="s">
        <v>1115</v>
      </c>
      <c r="B78" s="522" t="n">
        <f aca="false">$W$1</f>
        <v>2027</v>
      </c>
      <c r="C78" s="623"/>
      <c r="D78" s="623"/>
      <c r="E78" s="606"/>
      <c r="F78" s="607" t="s">
        <v>1116</v>
      </c>
      <c r="G78" s="608"/>
      <c r="H78" s="522" t="s">
        <v>1118</v>
      </c>
      <c r="I78" s="609"/>
      <c r="J78" s="568" t="s">
        <v>1119</v>
      </c>
      <c r="K78" s="567"/>
      <c r="L78" s="522" t="s">
        <v>1065</v>
      </c>
      <c r="M78" s="538"/>
      <c r="N78" s="610"/>
      <c r="O78" s="611"/>
      <c r="P78" s="612"/>
      <c r="Q78" s="613"/>
      <c r="R78" s="614" t="n">
        <f aca="false">SUM(S78,T78,U78,V78)</f>
        <v>0</v>
      </c>
      <c r="S78" s="614"/>
      <c r="T78" s="614"/>
      <c r="U78" s="614"/>
      <c r="V78" s="614"/>
      <c r="X78" s="193"/>
      <c r="Y78" s="193"/>
      <c r="AA78" s="620"/>
    </row>
    <row r="79" s="196" customFormat="true" ht="15.75" hidden="false" customHeight="false" outlineLevel="0" collapsed="false">
      <c r="A79" s="570" t="s">
        <v>1126</v>
      </c>
      <c r="B79" s="571"/>
      <c r="C79" s="571"/>
      <c r="D79" s="571"/>
      <c r="E79" s="592"/>
      <c r="F79" s="481"/>
      <c r="G79" s="481"/>
      <c r="H79" s="481"/>
      <c r="I79" s="190"/>
      <c r="J79" s="593"/>
      <c r="K79" s="481"/>
      <c r="L79" s="571"/>
      <c r="M79" s="624"/>
      <c r="N79" s="595" t="s">
        <v>1112</v>
      </c>
      <c r="O79" s="625" t="s">
        <v>547</v>
      </c>
      <c r="P79" s="626" t="n">
        <v>223</v>
      </c>
      <c r="Q79" s="627"/>
      <c r="R79" s="529" t="n">
        <f aca="false">SUM(R80,R89,R83,R86)</f>
        <v>858776.9962371</v>
      </c>
      <c r="S79" s="529" t="n">
        <f aca="false">SUM(S80,S89,S83,S86)</f>
        <v>779191.9965</v>
      </c>
      <c r="T79" s="529" t="n">
        <f aca="false">SUM(T80,T89,T83,T86)</f>
        <v>0</v>
      </c>
      <c r="U79" s="529" t="n">
        <f aca="false">SUM(U80,U89,U83,U86)</f>
        <v>0</v>
      </c>
      <c r="V79" s="529" t="n">
        <f aca="false">SUM(V80,V89,V83,V86)</f>
        <v>79584.9997371</v>
      </c>
      <c r="X79" s="193"/>
      <c r="Y79" s="193"/>
      <c r="AA79" s="628"/>
      <c r="AB79" s="629"/>
      <c r="AC79" s="303"/>
      <c r="AD79" s="474"/>
    </row>
    <row r="80" s="196" customFormat="true" ht="15.75" hidden="true" customHeight="false" outlineLevel="1" collapsed="false">
      <c r="A80" s="600" t="s">
        <v>1089</v>
      </c>
      <c r="B80" s="566" t="s">
        <v>1090</v>
      </c>
      <c r="C80" s="567"/>
      <c r="D80" s="568" t="s">
        <v>1091</v>
      </c>
      <c r="E80" s="569" t="s">
        <v>1092</v>
      </c>
      <c r="F80" s="601"/>
      <c r="G80" s="560"/>
      <c r="H80" s="602"/>
      <c r="I80" s="603"/>
      <c r="J80" s="560"/>
      <c r="K80" s="228"/>
      <c r="L80" s="592"/>
      <c r="M80" s="594"/>
      <c r="N80" s="595"/>
      <c r="O80" s="596" t="s">
        <v>547</v>
      </c>
      <c r="P80" s="597" t="n">
        <v>223</v>
      </c>
      <c r="Q80" s="604"/>
      <c r="R80" s="529" t="n">
        <f aca="false">SUM(R81:R82)</f>
        <v>858776.9962371</v>
      </c>
      <c r="S80" s="529" t="n">
        <f aca="false">SUM(S81:S82)</f>
        <v>779191.9965</v>
      </c>
      <c r="T80" s="529" t="n">
        <f aca="false">SUM(T81:T82)</f>
        <v>0</v>
      </c>
      <c r="U80" s="529" t="n">
        <f aca="false">SUM(U81:U82)</f>
        <v>0</v>
      </c>
      <c r="V80" s="529" t="n">
        <f aca="false">SUM(V81:V82)</f>
        <v>79584.9997371</v>
      </c>
      <c r="AC80" s="303"/>
      <c r="AD80" s="474"/>
    </row>
    <row r="81" customFormat="false" ht="15.75" hidden="true" customHeight="false" outlineLevel="1" collapsed="false">
      <c r="A81" s="605" t="s">
        <v>1115</v>
      </c>
      <c r="B81" s="522" t="n">
        <f aca="false">$W$2</f>
        <v>2026</v>
      </c>
      <c r="C81" s="567"/>
      <c r="D81" s="631" t="n">
        <v>23.8</v>
      </c>
      <c r="E81" s="607" t="s">
        <v>1127</v>
      </c>
      <c r="F81" s="607" t="s">
        <v>1064</v>
      </c>
      <c r="G81" s="608" t="s">
        <v>1130</v>
      </c>
      <c r="H81" s="522" t="s">
        <v>1065</v>
      </c>
      <c r="I81" s="632"/>
      <c r="J81" s="568"/>
      <c r="K81" s="190"/>
      <c r="L81" s="568"/>
      <c r="M81" s="633"/>
      <c r="N81" s="634"/>
      <c r="O81" s="635"/>
      <c r="P81" s="636"/>
      <c r="Q81" s="613" t="n">
        <v>1</v>
      </c>
      <c r="R81" s="614" t="n">
        <f aca="false">SUM(S81,T81,U81,V81)</f>
        <v>237159.86</v>
      </c>
      <c r="S81" s="614" t="n">
        <f aca="false">D81*G81</f>
        <v>237159.86</v>
      </c>
      <c r="T81" s="614"/>
      <c r="U81" s="614"/>
      <c r="V81" s="614"/>
    </row>
    <row r="82" customFormat="false" ht="15.75" hidden="true" customHeight="false" outlineLevel="1" collapsed="false">
      <c r="A82" s="605" t="s">
        <v>1129</v>
      </c>
      <c r="B82" s="522" t="n">
        <f aca="false">$W$1</f>
        <v>2027</v>
      </c>
      <c r="C82" s="567" t="n">
        <v>7.986693</v>
      </c>
      <c r="D82" s="631" t="n">
        <v>54.395</v>
      </c>
      <c r="E82" s="607" t="s">
        <v>1127</v>
      </c>
      <c r="F82" s="607" t="s">
        <v>1064</v>
      </c>
      <c r="G82" s="608" t="s">
        <v>1130</v>
      </c>
      <c r="H82" s="522" t="s">
        <v>1065</v>
      </c>
      <c r="I82" s="632"/>
      <c r="J82" s="568"/>
      <c r="K82" s="190"/>
      <c r="L82" s="568"/>
      <c r="M82" s="633"/>
      <c r="N82" s="634"/>
      <c r="O82" s="635"/>
      <c r="P82" s="636"/>
      <c r="Q82" s="613" t="n">
        <v>3</v>
      </c>
      <c r="R82" s="614" t="n">
        <f aca="false">SUM(S82,T82,U82,V82)</f>
        <v>621617.1362371</v>
      </c>
      <c r="S82" s="614" t="n">
        <f aca="false">D82*G82+2.28</f>
        <v>542032.1365</v>
      </c>
      <c r="T82" s="614"/>
      <c r="U82" s="614"/>
      <c r="V82" s="614" t="n">
        <f aca="false">C82*G82</f>
        <v>79584.9997371</v>
      </c>
    </row>
    <row r="83" s="196" customFormat="true" ht="15.75" hidden="true" customHeight="false" outlineLevel="1" collapsed="false">
      <c r="A83" s="600" t="s">
        <v>1094</v>
      </c>
      <c r="B83" s="617"/>
      <c r="C83" s="567"/>
      <c r="D83" s="568" t="s">
        <v>1091</v>
      </c>
      <c r="E83" s="618"/>
      <c r="F83" s="601"/>
      <c r="G83" s="560"/>
      <c r="H83" s="602"/>
      <c r="I83" s="603"/>
      <c r="J83" s="560"/>
      <c r="K83" s="228"/>
      <c r="L83" s="592"/>
      <c r="M83" s="594"/>
      <c r="N83" s="595"/>
      <c r="O83" s="596" t="s">
        <v>547</v>
      </c>
      <c r="P83" s="597" t="n">
        <v>223</v>
      </c>
      <c r="Q83" s="613"/>
      <c r="R83" s="529" t="n">
        <f aca="false">SUM(R84:R85)</f>
        <v>0</v>
      </c>
      <c r="S83" s="529" t="n">
        <f aca="false">SUM(S84:S85)</f>
        <v>0</v>
      </c>
      <c r="T83" s="529" t="n">
        <f aca="false">SUM(T84:T85)</f>
        <v>0</v>
      </c>
      <c r="U83" s="529" t="n">
        <f aca="false">SUM(U84:U85)</f>
        <v>0</v>
      </c>
      <c r="V83" s="529" t="n">
        <f aca="false">SUM(V84:V85)</f>
        <v>0</v>
      </c>
      <c r="AC83" s="303"/>
      <c r="AD83" s="474"/>
    </row>
    <row r="84" customFormat="false" ht="15.75" hidden="true" customHeight="false" outlineLevel="1" collapsed="false">
      <c r="A84" s="605" t="s">
        <v>1115</v>
      </c>
      <c r="B84" s="522" t="n">
        <f aca="false">$W$2</f>
        <v>2026</v>
      </c>
      <c r="C84" s="623"/>
      <c r="D84" s="609"/>
      <c r="E84" s="607" t="s">
        <v>1127</v>
      </c>
      <c r="F84" s="607" t="s">
        <v>1064</v>
      </c>
      <c r="G84" s="608" t="s">
        <v>1131</v>
      </c>
      <c r="H84" s="522" t="s">
        <v>1065</v>
      </c>
      <c r="I84" s="632"/>
      <c r="J84" s="568"/>
      <c r="K84" s="190"/>
      <c r="L84" s="568"/>
      <c r="M84" s="633"/>
      <c r="N84" s="634"/>
      <c r="O84" s="635"/>
      <c r="P84" s="636"/>
      <c r="Q84" s="627"/>
      <c r="R84" s="614" t="n">
        <f aca="false">SUM(S84,T84,U84,V84)</f>
        <v>0</v>
      </c>
      <c r="S84" s="614"/>
      <c r="T84" s="614"/>
      <c r="U84" s="614"/>
      <c r="V84" s="614"/>
    </row>
    <row r="85" customFormat="false" ht="15.75" hidden="true" customHeight="false" outlineLevel="1" collapsed="false">
      <c r="A85" s="605" t="s">
        <v>1129</v>
      </c>
      <c r="B85" s="522" t="n">
        <f aca="false">$W$1</f>
        <v>2027</v>
      </c>
      <c r="C85" s="623"/>
      <c r="D85" s="609"/>
      <c r="E85" s="607" t="s">
        <v>1127</v>
      </c>
      <c r="F85" s="607" t="s">
        <v>1064</v>
      </c>
      <c r="G85" s="608" t="s">
        <v>1132</v>
      </c>
      <c r="H85" s="522" t="s">
        <v>1065</v>
      </c>
      <c r="I85" s="632"/>
      <c r="J85" s="568"/>
      <c r="K85" s="190"/>
      <c r="L85" s="568"/>
      <c r="M85" s="633"/>
      <c r="N85" s="634"/>
      <c r="O85" s="635"/>
      <c r="P85" s="636"/>
      <c r="Q85" s="627"/>
      <c r="R85" s="614" t="n">
        <f aca="false">SUM(S85,T85,U85,V85)</f>
        <v>0</v>
      </c>
      <c r="S85" s="614"/>
      <c r="T85" s="614"/>
      <c r="U85" s="614"/>
      <c r="V85" s="614"/>
    </row>
    <row r="86" s="196" customFormat="true" ht="15.75" hidden="true" customHeight="false" outlineLevel="1" collapsed="false">
      <c r="A86" s="600" t="s">
        <v>1089</v>
      </c>
      <c r="B86" s="617"/>
      <c r="C86" s="567"/>
      <c r="D86" s="568" t="s">
        <v>1091</v>
      </c>
      <c r="E86" s="618"/>
      <c r="F86" s="601"/>
      <c r="G86" s="560"/>
      <c r="H86" s="602"/>
      <c r="I86" s="603"/>
      <c r="J86" s="560"/>
      <c r="K86" s="228"/>
      <c r="L86" s="592"/>
      <c r="M86" s="594"/>
      <c r="N86" s="595"/>
      <c r="O86" s="596" t="s">
        <v>547</v>
      </c>
      <c r="P86" s="597" t="n">
        <v>223</v>
      </c>
      <c r="Q86" s="604"/>
      <c r="R86" s="529" t="n">
        <f aca="false">SUM(R87:R88)</f>
        <v>0</v>
      </c>
      <c r="S86" s="529" t="n">
        <f aca="false">SUM(S87:S88)</f>
        <v>0</v>
      </c>
      <c r="T86" s="529" t="n">
        <f aca="false">SUM(T87:T88)</f>
        <v>0</v>
      </c>
      <c r="U86" s="529" t="n">
        <f aca="false">SUM(U87:U88)</f>
        <v>0</v>
      </c>
      <c r="V86" s="529" t="n">
        <f aca="false">SUM(V87:V88)</f>
        <v>0</v>
      </c>
      <c r="AC86" s="303"/>
      <c r="AD86" s="474"/>
    </row>
    <row r="87" customFormat="false" ht="15.75" hidden="true" customHeight="false" outlineLevel="1" collapsed="false">
      <c r="A87" s="605" t="s">
        <v>1115</v>
      </c>
      <c r="B87" s="522" t="n">
        <f aca="false">$W$2</f>
        <v>2026</v>
      </c>
      <c r="C87" s="567"/>
      <c r="D87" s="609"/>
      <c r="E87" s="607" t="s">
        <v>1127</v>
      </c>
      <c r="F87" s="607" t="s">
        <v>1064</v>
      </c>
      <c r="G87" s="608" t="s">
        <v>1133</v>
      </c>
      <c r="H87" s="522" t="s">
        <v>1065</v>
      </c>
      <c r="I87" s="632"/>
      <c r="J87" s="568"/>
      <c r="K87" s="190"/>
      <c r="L87" s="568"/>
      <c r="M87" s="633"/>
      <c r="N87" s="634"/>
      <c r="O87" s="635"/>
      <c r="P87" s="636"/>
      <c r="Q87" s="627"/>
      <c r="R87" s="614" t="n">
        <f aca="false">SUM(S87,T87,U87,V87)</f>
        <v>0</v>
      </c>
      <c r="S87" s="614"/>
      <c r="T87" s="614"/>
      <c r="U87" s="614"/>
      <c r="V87" s="614"/>
    </row>
    <row r="88" customFormat="false" ht="15.75" hidden="true" customHeight="false" outlineLevel="1" collapsed="false">
      <c r="A88" s="605" t="s">
        <v>1129</v>
      </c>
      <c r="B88" s="522" t="n">
        <f aca="false">$W$1</f>
        <v>2027</v>
      </c>
      <c r="C88" s="567"/>
      <c r="D88" s="609"/>
      <c r="E88" s="607" t="s">
        <v>1127</v>
      </c>
      <c r="F88" s="607" t="s">
        <v>1064</v>
      </c>
      <c r="G88" s="608" t="s">
        <v>1133</v>
      </c>
      <c r="H88" s="522" t="s">
        <v>1065</v>
      </c>
      <c r="I88" s="632"/>
      <c r="J88" s="568"/>
      <c r="K88" s="190"/>
      <c r="L88" s="568"/>
      <c r="M88" s="633"/>
      <c r="N88" s="634"/>
      <c r="O88" s="635"/>
      <c r="P88" s="636"/>
      <c r="Q88" s="627"/>
      <c r="R88" s="614" t="n">
        <f aca="false">SUM(S88,T88,U88,V88)</f>
        <v>0</v>
      </c>
      <c r="S88" s="614"/>
      <c r="T88" s="614"/>
      <c r="U88" s="614"/>
      <c r="V88" s="614"/>
    </row>
    <row r="89" s="196" customFormat="true" ht="15.75" hidden="true" customHeight="false" outlineLevel="1" collapsed="false">
      <c r="A89" s="600" t="s">
        <v>1094</v>
      </c>
      <c r="B89" s="617"/>
      <c r="C89" s="567"/>
      <c r="D89" s="568" t="s">
        <v>1091</v>
      </c>
      <c r="E89" s="569"/>
      <c r="F89" s="601"/>
      <c r="G89" s="560"/>
      <c r="H89" s="602"/>
      <c r="I89" s="603"/>
      <c r="J89" s="560"/>
      <c r="K89" s="228"/>
      <c r="L89" s="592"/>
      <c r="M89" s="594"/>
      <c r="N89" s="595"/>
      <c r="O89" s="596" t="s">
        <v>547</v>
      </c>
      <c r="P89" s="597" t="n">
        <v>223</v>
      </c>
      <c r="Q89" s="604"/>
      <c r="R89" s="529" t="n">
        <f aca="false">SUM(R90:R91)</f>
        <v>0</v>
      </c>
      <c r="S89" s="529" t="n">
        <f aca="false">SUM(S90:S91)</f>
        <v>0</v>
      </c>
      <c r="T89" s="529" t="n">
        <f aca="false">SUM(T90:T91)</f>
        <v>0</v>
      </c>
      <c r="U89" s="529" t="n">
        <f aca="false">SUM(U90:U91)</f>
        <v>0</v>
      </c>
      <c r="V89" s="529" t="n">
        <f aca="false">SUM(V90:V91)</f>
        <v>0</v>
      </c>
      <c r="AC89" s="303"/>
      <c r="AD89" s="474"/>
    </row>
    <row r="90" customFormat="false" ht="15.75" hidden="true" customHeight="false" outlineLevel="1" collapsed="false">
      <c r="A90" s="605" t="s">
        <v>1115</v>
      </c>
      <c r="B90" s="522" t="n">
        <f aca="false">$W$2</f>
        <v>2026</v>
      </c>
      <c r="C90" s="609"/>
      <c r="D90" s="609"/>
      <c r="E90" s="607" t="s">
        <v>1127</v>
      </c>
      <c r="F90" s="607" t="s">
        <v>1064</v>
      </c>
      <c r="G90" s="608" t="s">
        <v>1134</v>
      </c>
      <c r="H90" s="522" t="s">
        <v>1065</v>
      </c>
      <c r="I90" s="632"/>
      <c r="J90" s="568"/>
      <c r="K90" s="190"/>
      <c r="L90" s="568"/>
      <c r="M90" s="633"/>
      <c r="N90" s="634"/>
      <c r="O90" s="635"/>
      <c r="P90" s="636"/>
      <c r="Q90" s="627"/>
      <c r="R90" s="614" t="n">
        <f aca="false">SUM(S90,T90,U90,V90)</f>
        <v>0</v>
      </c>
      <c r="S90" s="614"/>
      <c r="T90" s="614"/>
      <c r="U90" s="614"/>
      <c r="V90" s="614"/>
    </row>
    <row r="91" customFormat="false" ht="15.75" hidden="true" customHeight="false" outlineLevel="1" collapsed="false">
      <c r="A91" s="605" t="s">
        <v>1129</v>
      </c>
      <c r="B91" s="522" t="n">
        <f aca="false">$W$1</f>
        <v>2027</v>
      </c>
      <c r="C91" s="609"/>
      <c r="D91" s="609"/>
      <c r="E91" s="607" t="s">
        <v>1127</v>
      </c>
      <c r="F91" s="607" t="s">
        <v>1064</v>
      </c>
      <c r="G91" s="608" t="s">
        <v>1135</v>
      </c>
      <c r="H91" s="522" t="s">
        <v>1065</v>
      </c>
      <c r="I91" s="632"/>
      <c r="J91" s="568"/>
      <c r="K91" s="190"/>
      <c r="L91" s="568"/>
      <c r="M91" s="633"/>
      <c r="N91" s="634"/>
      <c r="O91" s="635"/>
      <c r="P91" s="636"/>
      <c r="Q91" s="627"/>
      <c r="R91" s="614" t="n">
        <f aca="false">SUM(S91,T91,U91,V91)</f>
        <v>0</v>
      </c>
      <c r="S91" s="614"/>
      <c r="T91" s="614"/>
      <c r="U91" s="614"/>
      <c r="V91" s="614"/>
    </row>
    <row r="92" s="196" customFormat="true" ht="20.25" hidden="false" customHeight="false" outlineLevel="0" collapsed="false">
      <c r="A92" s="637" t="s">
        <v>1136</v>
      </c>
      <c r="B92" s="638"/>
      <c r="C92" s="638"/>
      <c r="D92" s="638"/>
      <c r="E92" s="638"/>
      <c r="F92" s="638"/>
      <c r="G92" s="638"/>
      <c r="H92" s="638"/>
      <c r="I92" s="638"/>
      <c r="J92" s="638"/>
      <c r="K92" s="638"/>
      <c r="L92" s="638"/>
      <c r="M92" s="639"/>
      <c r="N92" s="640"/>
      <c r="O92" s="641" t="n">
        <v>244</v>
      </c>
      <c r="P92" s="642"/>
      <c r="Q92" s="591"/>
      <c r="R92" s="517" t="n">
        <f aca="false">SUM(R93,R117,R125,R133,R134,R157,R221,R248,R249,R254,R379,R404,R408,R409,R422,R423,R490,R491,R494,R568,R618,R654,R680,R705,R1084,R1169,R1170,R1175,R140,R137,R594)</f>
        <v>9789508.27433333</v>
      </c>
      <c r="S92" s="517" t="n">
        <f aca="false">SUM(S93,S117,S125,S133,S134,S157,S221,S248,S249,S254,S379,S404,S408,S409,S422,S423,S490,S491,S494,S568,S618,S654,S680,S705,S1084,S1169,S1170,S1175,S140,S137,S594)</f>
        <v>1554910.27533333</v>
      </c>
      <c r="T92" s="517" t="n">
        <f aca="false">SUM(T93,T117,T125,T133,T134,T157,T221,T248,T249,T254,T379,T404,T408,T409,T422,T423,T490,T491,T494,T568,T618,T654,T680,T705,T1084,T1169,T1170,T1175,T140,T137,T594)</f>
        <v>0</v>
      </c>
      <c r="U92" s="517" t="n">
        <f aca="false">SUM(U93,U117,U125,U133,U134,U157,U221,U248,U249,U254,U379,U404,U408,U409,U422,U423,U490,U491,U494,U568,U618,U654,U680,U705,U1084,U1169,U1170,U1175,U140,U137,U594)</f>
        <v>0</v>
      </c>
      <c r="V92" s="517" t="n">
        <f aca="false">SUM(V93,V117,V125,V133,V134,V157,V221,V248,V249,V254,V379,V404,V408,V409,V422,V423,V490,V491,V494,V568,V618,V654,V680,V705,V1084,V1169,V1170,V1175,V140,V137,V594)</f>
        <v>8234597.999</v>
      </c>
      <c r="X92" s="542"/>
      <c r="Y92" s="543"/>
      <c r="AC92" s="228"/>
      <c r="AD92" s="228"/>
    </row>
    <row r="93" s="651" customFormat="true" ht="18.75" hidden="false" customHeight="false" outlineLevel="0" collapsed="false">
      <c r="A93" s="643" t="s">
        <v>1137</v>
      </c>
      <c r="B93" s="644"/>
      <c r="C93" s="644"/>
      <c r="D93" s="644"/>
      <c r="E93" s="645"/>
      <c r="F93" s="645"/>
      <c r="G93" s="645"/>
      <c r="H93" s="644"/>
      <c r="I93" s="644"/>
      <c r="J93" s="644"/>
      <c r="K93" s="644"/>
      <c r="L93" s="644"/>
      <c r="M93" s="646"/>
      <c r="N93" s="647" t="s">
        <v>1138</v>
      </c>
      <c r="O93" s="648" t="n">
        <v>244</v>
      </c>
      <c r="P93" s="649" t="n">
        <v>221</v>
      </c>
      <c r="Q93" s="627"/>
      <c r="R93" s="650" t="n">
        <f aca="false">SUM(R94,R98,R101,R105,R108,R111,R114)</f>
        <v>11405.6788</v>
      </c>
      <c r="S93" s="650" t="n">
        <f aca="false">SUM(S94,S98,S101,S105,S108,S111,S114)</f>
        <v>11405.6788</v>
      </c>
      <c r="T93" s="650" t="n">
        <f aca="false">SUM(T94,T98,T101,T105,T108,T111,T114)</f>
        <v>0</v>
      </c>
      <c r="U93" s="650" t="n">
        <f aca="false">SUM(U94,U98,U101,U105,U108,U111,U114)</f>
        <v>0</v>
      </c>
      <c r="V93" s="650" t="n">
        <f aca="false">SUM(V94,V98,V101,V105,V108,V111,V114)</f>
        <v>0</v>
      </c>
      <c r="W93" s="298" t="s">
        <v>1139</v>
      </c>
      <c r="AC93" s="303"/>
      <c r="AD93" s="474"/>
    </row>
    <row r="94" customFormat="false" ht="15.75" hidden="true" customHeight="false" outlineLevel="1" collapsed="false">
      <c r="A94" s="652" t="s">
        <v>1140</v>
      </c>
      <c r="B94" s="603"/>
      <c r="C94" s="190"/>
      <c r="D94" s="190"/>
      <c r="E94" s="190"/>
      <c r="F94" s="601"/>
      <c r="G94" s="560"/>
      <c r="H94" s="602"/>
      <c r="I94" s="603"/>
      <c r="J94" s="560"/>
      <c r="K94" s="190"/>
      <c r="L94" s="603"/>
      <c r="M94" s="653"/>
      <c r="N94" s="654"/>
      <c r="O94" s="655" t="n">
        <v>244</v>
      </c>
      <c r="P94" s="656" t="n">
        <v>221</v>
      </c>
      <c r="Q94" s="613"/>
      <c r="R94" s="657" t="n">
        <f aca="false">SUM(R95:R97)</f>
        <v>6639.2788</v>
      </c>
      <c r="S94" s="657" t="n">
        <f aca="false">SUM(S95:S97)</f>
        <v>6639.2788</v>
      </c>
      <c r="T94" s="657" t="n">
        <f aca="false">SUM(T95:T97)</f>
        <v>0</v>
      </c>
      <c r="U94" s="657" t="n">
        <f aca="false">SUM(U95:U97)</f>
        <v>0</v>
      </c>
      <c r="V94" s="657" t="n">
        <f aca="false">SUM(V95:V97)</f>
        <v>0</v>
      </c>
      <c r="W94" s="188" t="s">
        <v>1141</v>
      </c>
    </row>
    <row r="95" customFormat="false" ht="15.75" hidden="true" customHeight="false" outlineLevel="1" collapsed="false">
      <c r="A95" s="605" t="s">
        <v>1115</v>
      </c>
      <c r="B95" s="522" t="n">
        <f aca="false">$W$2</f>
        <v>2026</v>
      </c>
      <c r="C95" s="531"/>
      <c r="D95" s="658" t="n">
        <v>1385.84</v>
      </c>
      <c r="E95" s="522" t="s">
        <v>1142</v>
      </c>
      <c r="F95" s="522" t="s">
        <v>1064</v>
      </c>
      <c r="G95" s="659" t="n">
        <v>0.79</v>
      </c>
      <c r="H95" s="522" t="s">
        <v>1065</v>
      </c>
      <c r="I95" s="659" t="n">
        <v>0.44</v>
      </c>
      <c r="J95" s="522" t="s">
        <v>1065</v>
      </c>
      <c r="K95" s="522"/>
      <c r="L95" s="522"/>
      <c r="M95" s="538"/>
      <c r="N95" s="610"/>
      <c r="O95" s="611"/>
      <c r="P95" s="612"/>
      <c r="Q95" s="613" t="n">
        <v>1</v>
      </c>
      <c r="R95" s="614" t="n">
        <f aca="false">SUM(S95,T95,U95,V95)</f>
        <v>1094.8136</v>
      </c>
      <c r="S95" s="614" t="n">
        <f aca="false">D95*G95</f>
        <v>1094.8136</v>
      </c>
      <c r="T95" s="614"/>
      <c r="U95" s="614"/>
      <c r="V95" s="614"/>
      <c r="W95" s="188" t="s">
        <v>1143</v>
      </c>
    </row>
    <row r="96" customFormat="false" ht="15.75" hidden="true" customHeight="false" outlineLevel="1" collapsed="false">
      <c r="A96" s="605" t="s">
        <v>1144</v>
      </c>
      <c r="B96" s="522" t="n">
        <f aca="false">$W$1</f>
        <v>2027</v>
      </c>
      <c r="C96" s="531"/>
      <c r="D96" s="658" t="n">
        <v>648.08</v>
      </c>
      <c r="E96" s="522" t="s">
        <v>1142</v>
      </c>
      <c r="F96" s="522" t="s">
        <v>1064</v>
      </c>
      <c r="G96" s="659" t="n">
        <v>0.79</v>
      </c>
      <c r="H96" s="522" t="s">
        <v>1065</v>
      </c>
      <c r="I96" s="659" t="n">
        <v>0.44</v>
      </c>
      <c r="J96" s="522" t="s">
        <v>1065</v>
      </c>
      <c r="K96" s="522"/>
      <c r="L96" s="522"/>
      <c r="M96" s="538"/>
      <c r="N96" s="610"/>
      <c r="O96" s="611"/>
      <c r="P96" s="612"/>
      <c r="Q96" s="613" t="n">
        <v>5</v>
      </c>
      <c r="R96" s="614" t="n">
        <f aca="false">SUM(S96,T96,U96,V96)</f>
        <v>2559.916</v>
      </c>
      <c r="S96" s="614" t="n">
        <f aca="false">D96*G96*Q96</f>
        <v>2559.916</v>
      </c>
      <c r="T96" s="614"/>
      <c r="U96" s="614"/>
      <c r="V96" s="614"/>
      <c r="W96" s="188" t="s">
        <v>1145</v>
      </c>
    </row>
    <row r="97" customFormat="false" ht="15.75" hidden="true" customHeight="false" outlineLevel="1" collapsed="false">
      <c r="A97" s="605" t="s">
        <v>1146</v>
      </c>
      <c r="B97" s="522" t="n">
        <f aca="false">$W$1</f>
        <v>2027</v>
      </c>
      <c r="C97" s="531"/>
      <c r="D97" s="658" t="n">
        <v>648.08</v>
      </c>
      <c r="E97" s="522" t="s">
        <v>1142</v>
      </c>
      <c r="F97" s="522" t="s">
        <v>1064</v>
      </c>
      <c r="G97" s="659" t="n">
        <v>0.79</v>
      </c>
      <c r="H97" s="522" t="s">
        <v>1065</v>
      </c>
      <c r="I97" s="659" t="n">
        <v>0.44</v>
      </c>
      <c r="J97" s="522" t="s">
        <v>1065</v>
      </c>
      <c r="K97" s="522"/>
      <c r="L97" s="522"/>
      <c r="M97" s="538"/>
      <c r="N97" s="610"/>
      <c r="O97" s="611"/>
      <c r="P97" s="612"/>
      <c r="Q97" s="613" t="n">
        <v>6</v>
      </c>
      <c r="R97" s="614" t="n">
        <f aca="false">SUM(S97,T97,U97,V97)</f>
        <v>2984.5492</v>
      </c>
      <c r="S97" s="614" t="n">
        <f aca="false">D97*G97*Q97-87.35</f>
        <v>2984.5492</v>
      </c>
      <c r="T97" s="614"/>
      <c r="U97" s="614"/>
      <c r="V97" s="614"/>
      <c r="W97" s="188" t="s">
        <v>1145</v>
      </c>
    </row>
    <row r="98" customFormat="false" ht="15.75" hidden="true" customHeight="false" outlineLevel="1" collapsed="false">
      <c r="A98" s="652" t="s">
        <v>1147</v>
      </c>
      <c r="B98" s="603"/>
      <c r="C98" s="603"/>
      <c r="D98" s="190"/>
      <c r="E98" s="190"/>
      <c r="F98" s="601"/>
      <c r="G98" s="560"/>
      <c r="H98" s="602"/>
      <c r="I98" s="603"/>
      <c r="J98" s="560"/>
      <c r="K98" s="190"/>
      <c r="L98" s="603"/>
      <c r="M98" s="653"/>
      <c r="N98" s="654"/>
      <c r="O98" s="655" t="n">
        <v>244</v>
      </c>
      <c r="P98" s="656" t="n">
        <v>221</v>
      </c>
      <c r="Q98" s="613"/>
      <c r="R98" s="657" t="n">
        <f aca="false">SUM(R99:R100)</f>
        <v>0</v>
      </c>
      <c r="S98" s="657" t="n">
        <f aca="false">SUM(S99:S100)</f>
        <v>0</v>
      </c>
      <c r="T98" s="657" t="n">
        <f aca="false">SUM(T99:T100)</f>
        <v>0</v>
      </c>
      <c r="U98" s="657" t="n">
        <f aca="false">SUM(U99:U100)</f>
        <v>0</v>
      </c>
      <c r="V98" s="657" t="n">
        <f aca="false">SUM(V99:V100)</f>
        <v>0</v>
      </c>
      <c r="W98" s="188" t="s">
        <v>1148</v>
      </c>
    </row>
    <row r="99" customFormat="false" ht="15.75" hidden="true" customHeight="false" outlineLevel="1" collapsed="false">
      <c r="A99" s="605" t="s">
        <v>1115</v>
      </c>
      <c r="B99" s="522" t="n">
        <f aca="false">$W$2</f>
        <v>2026</v>
      </c>
      <c r="C99" s="522"/>
      <c r="D99" s="660"/>
      <c r="E99" s="522" t="s">
        <v>1149</v>
      </c>
      <c r="F99" s="522" t="s">
        <v>1064</v>
      </c>
      <c r="G99" s="661" t="n">
        <v>182.4</v>
      </c>
      <c r="H99" s="522" t="s">
        <v>1065</v>
      </c>
      <c r="I99" s="522"/>
      <c r="J99" s="522"/>
      <c r="K99" s="190"/>
      <c r="L99" s="522"/>
      <c r="M99" s="538"/>
      <c r="N99" s="610"/>
      <c r="O99" s="611"/>
      <c r="P99" s="612"/>
      <c r="Q99" s="613" t="n">
        <v>1</v>
      </c>
      <c r="R99" s="614" t="n">
        <f aca="false">SUM(S99,T99,U99,V99)</f>
        <v>0</v>
      </c>
      <c r="S99" s="614"/>
      <c r="T99" s="614"/>
      <c r="U99" s="614"/>
      <c r="V99" s="614"/>
      <c r="W99" s="188" t="s">
        <v>1150</v>
      </c>
    </row>
    <row r="100" customFormat="false" ht="15.75" hidden="true" customHeight="false" outlineLevel="1" collapsed="false">
      <c r="A100" s="605" t="s">
        <v>1129</v>
      </c>
      <c r="B100" s="522" t="n">
        <f aca="false">$W$1</f>
        <v>2027</v>
      </c>
      <c r="C100" s="522"/>
      <c r="D100" s="660"/>
      <c r="E100" s="522" t="s">
        <v>1149</v>
      </c>
      <c r="F100" s="522" t="s">
        <v>1064</v>
      </c>
      <c r="G100" s="661" t="n">
        <v>182.4</v>
      </c>
      <c r="H100" s="522" t="s">
        <v>1065</v>
      </c>
      <c r="I100" s="522"/>
      <c r="J100" s="522"/>
      <c r="K100" s="190"/>
      <c r="L100" s="522"/>
      <c r="M100" s="538"/>
      <c r="N100" s="610"/>
      <c r="O100" s="611"/>
      <c r="P100" s="612"/>
      <c r="Q100" s="613" t="n">
        <v>8</v>
      </c>
      <c r="R100" s="614" t="n">
        <f aca="false">SUM(S100,T100,U100,V100)</f>
        <v>0</v>
      </c>
      <c r="S100" s="614"/>
      <c r="T100" s="614"/>
      <c r="U100" s="614"/>
      <c r="V100" s="614"/>
    </row>
    <row r="101" customFormat="false" ht="15.75" hidden="true" customHeight="false" outlineLevel="1" collapsed="false">
      <c r="A101" s="652" t="s">
        <v>1151</v>
      </c>
      <c r="B101" s="603"/>
      <c r="C101" s="662"/>
      <c r="D101" s="481"/>
      <c r="E101" s="603"/>
      <c r="F101" s="601"/>
      <c r="G101" s="560"/>
      <c r="H101" s="602"/>
      <c r="I101" s="603"/>
      <c r="J101" s="560"/>
      <c r="K101" s="190"/>
      <c r="L101" s="603"/>
      <c r="M101" s="653"/>
      <c r="N101" s="654"/>
      <c r="O101" s="655" t="n">
        <v>244</v>
      </c>
      <c r="P101" s="656" t="n">
        <v>221</v>
      </c>
      <c r="Q101" s="613"/>
      <c r="R101" s="657" t="n">
        <f aca="false">SUM(R102:R104)</f>
        <v>3686.4</v>
      </c>
      <c r="S101" s="657" t="n">
        <f aca="false">SUM(S102:S104)</f>
        <v>3686.4</v>
      </c>
      <c r="T101" s="657" t="n">
        <f aca="false">SUM(T102:T104)</f>
        <v>0</v>
      </c>
      <c r="U101" s="657" t="n">
        <f aca="false">SUM(U102:U104)</f>
        <v>0</v>
      </c>
      <c r="V101" s="657" t="n">
        <f aca="false">SUM(V102:V104)</f>
        <v>0</v>
      </c>
    </row>
    <row r="102" customFormat="false" ht="15.75" hidden="true" customHeight="false" outlineLevel="1" collapsed="false">
      <c r="A102" s="605" t="s">
        <v>1115</v>
      </c>
      <c r="B102" s="522" t="n">
        <f aca="false">$W$2</f>
        <v>2026</v>
      </c>
      <c r="C102" s="522"/>
      <c r="D102" s="660" t="n">
        <v>1</v>
      </c>
      <c r="E102" s="522" t="s">
        <v>1152</v>
      </c>
      <c r="F102" s="522" t="s">
        <v>1064</v>
      </c>
      <c r="G102" s="661" t="n">
        <v>270.94</v>
      </c>
      <c r="H102" s="522" t="s">
        <v>1065</v>
      </c>
      <c r="I102" s="661" t="n">
        <v>221</v>
      </c>
      <c r="J102" s="522" t="s">
        <v>1065</v>
      </c>
      <c r="K102" s="661" t="n">
        <v>307.2</v>
      </c>
      <c r="L102" s="522" t="s">
        <v>1065</v>
      </c>
      <c r="M102" s="538"/>
      <c r="N102" s="610"/>
      <c r="O102" s="611"/>
      <c r="P102" s="612"/>
      <c r="Q102" s="613" t="n">
        <v>1</v>
      </c>
      <c r="R102" s="614" t="n">
        <f aca="false">SUM(S102,T102,U102,V102)</f>
        <v>307.2</v>
      </c>
      <c r="S102" s="614" t="n">
        <f aca="false">D102*K102</f>
        <v>307.2</v>
      </c>
      <c r="T102" s="614"/>
      <c r="U102" s="614"/>
      <c r="V102" s="614"/>
    </row>
    <row r="103" customFormat="false" ht="15.75" hidden="true" customHeight="false" outlineLevel="1" collapsed="false">
      <c r="A103" s="605" t="s">
        <v>1144</v>
      </c>
      <c r="B103" s="522" t="n">
        <f aca="false">$W$1</f>
        <v>2027</v>
      </c>
      <c r="C103" s="522"/>
      <c r="D103" s="660" t="n">
        <v>1</v>
      </c>
      <c r="E103" s="522" t="s">
        <v>1152</v>
      </c>
      <c r="F103" s="522" t="s">
        <v>1064</v>
      </c>
      <c r="G103" s="661" t="n">
        <v>270.94</v>
      </c>
      <c r="H103" s="522" t="s">
        <v>1065</v>
      </c>
      <c r="I103" s="661" t="n">
        <v>221</v>
      </c>
      <c r="J103" s="522" t="s">
        <v>1065</v>
      </c>
      <c r="K103" s="661" t="n">
        <v>307.2</v>
      </c>
      <c r="L103" s="522" t="s">
        <v>1065</v>
      </c>
      <c r="M103" s="538"/>
      <c r="N103" s="610"/>
      <c r="O103" s="611"/>
      <c r="P103" s="612"/>
      <c r="Q103" s="613" t="n">
        <v>5</v>
      </c>
      <c r="R103" s="614" t="n">
        <f aca="false">SUM(S103,T103,U103,V103)</f>
        <v>1536</v>
      </c>
      <c r="S103" s="614" t="n">
        <f aca="false">D103*K103*Q103</f>
        <v>1536</v>
      </c>
      <c r="T103" s="614"/>
      <c r="U103" s="614"/>
      <c r="V103" s="614"/>
    </row>
    <row r="104" customFormat="false" ht="15.75" hidden="true" customHeight="false" outlineLevel="1" collapsed="false">
      <c r="A104" s="605" t="s">
        <v>1146</v>
      </c>
      <c r="B104" s="522" t="n">
        <f aca="false">$W$1</f>
        <v>2027</v>
      </c>
      <c r="C104" s="522"/>
      <c r="D104" s="660" t="n">
        <v>1</v>
      </c>
      <c r="E104" s="522" t="s">
        <v>1152</v>
      </c>
      <c r="F104" s="522" t="s">
        <v>1064</v>
      </c>
      <c r="G104" s="661" t="n">
        <v>270.94</v>
      </c>
      <c r="H104" s="522" t="s">
        <v>1065</v>
      </c>
      <c r="I104" s="661" t="n">
        <v>221</v>
      </c>
      <c r="J104" s="522" t="s">
        <v>1065</v>
      </c>
      <c r="K104" s="661" t="n">
        <v>307.2</v>
      </c>
      <c r="L104" s="522" t="s">
        <v>1065</v>
      </c>
      <c r="M104" s="538"/>
      <c r="N104" s="610"/>
      <c r="O104" s="611"/>
      <c r="P104" s="612"/>
      <c r="Q104" s="613" t="n">
        <v>6</v>
      </c>
      <c r="R104" s="614" t="n">
        <f aca="false">SUM(S104,T104,U104,V104)</f>
        <v>1843.2</v>
      </c>
      <c r="S104" s="614" t="n">
        <f aca="false">D104*K104*Q104</f>
        <v>1843.2</v>
      </c>
      <c r="T104" s="614"/>
      <c r="U104" s="614"/>
      <c r="V104" s="614"/>
    </row>
    <row r="105" customFormat="false" ht="15.75" hidden="true" customHeight="false" outlineLevel="1" collapsed="false">
      <c r="A105" s="652" t="s">
        <v>1153</v>
      </c>
      <c r="B105" s="603"/>
      <c r="C105" s="603"/>
      <c r="D105" s="603"/>
      <c r="E105" s="603"/>
      <c r="F105" s="601"/>
      <c r="G105" s="560"/>
      <c r="H105" s="602"/>
      <c r="I105" s="603"/>
      <c r="J105" s="560"/>
      <c r="K105" s="190"/>
      <c r="L105" s="603"/>
      <c r="M105" s="653"/>
      <c r="N105" s="654"/>
      <c r="O105" s="655" t="n">
        <v>244</v>
      </c>
      <c r="P105" s="656" t="n">
        <v>221</v>
      </c>
      <c r="Q105" s="613"/>
      <c r="R105" s="657" t="n">
        <f aca="false">SUM(R106:R107)</f>
        <v>0</v>
      </c>
      <c r="S105" s="657" t="n">
        <f aca="false">SUM(S106:S107)</f>
        <v>0</v>
      </c>
      <c r="T105" s="657" t="n">
        <f aca="false">SUM(T106:T107)</f>
        <v>0</v>
      </c>
      <c r="U105" s="657" t="n">
        <f aca="false">SUM(U106:U107)</f>
        <v>0</v>
      </c>
      <c r="V105" s="657" t="n">
        <f aca="false">SUM(V106:V107)</f>
        <v>0</v>
      </c>
    </row>
    <row r="106" customFormat="false" ht="15.75" hidden="true" customHeight="false" outlineLevel="1" collapsed="false">
      <c r="A106" s="605" t="s">
        <v>1115</v>
      </c>
      <c r="B106" s="522" t="n">
        <f aca="false">$W$2</f>
        <v>2026</v>
      </c>
      <c r="C106" s="522"/>
      <c r="D106" s="660"/>
      <c r="E106" s="522" t="s">
        <v>1152</v>
      </c>
      <c r="F106" s="522" t="s">
        <v>1064</v>
      </c>
      <c r="G106" s="661" t="n">
        <v>48</v>
      </c>
      <c r="H106" s="522" t="s">
        <v>1065</v>
      </c>
      <c r="I106" s="661"/>
      <c r="J106" s="522" t="s">
        <v>1065</v>
      </c>
      <c r="K106" s="190"/>
      <c r="L106" s="522"/>
      <c r="M106" s="538"/>
      <c r="N106" s="610"/>
      <c r="O106" s="611"/>
      <c r="P106" s="612"/>
      <c r="Q106" s="613"/>
      <c r="R106" s="614" t="n">
        <f aca="false">SUM(S106,T106,U106,V106)</f>
        <v>0</v>
      </c>
      <c r="S106" s="614"/>
      <c r="T106" s="614"/>
      <c r="U106" s="614"/>
      <c r="V106" s="614"/>
    </row>
    <row r="107" customFormat="false" ht="15.75" hidden="true" customHeight="false" outlineLevel="1" collapsed="false">
      <c r="A107" s="605" t="s">
        <v>1129</v>
      </c>
      <c r="B107" s="522" t="n">
        <f aca="false">$W$1</f>
        <v>2027</v>
      </c>
      <c r="C107" s="522"/>
      <c r="D107" s="660"/>
      <c r="E107" s="522" t="s">
        <v>1152</v>
      </c>
      <c r="F107" s="522" t="s">
        <v>1064</v>
      </c>
      <c r="G107" s="661" t="n">
        <v>48</v>
      </c>
      <c r="H107" s="522" t="s">
        <v>1065</v>
      </c>
      <c r="I107" s="661"/>
      <c r="J107" s="522" t="s">
        <v>1065</v>
      </c>
      <c r="K107" s="190"/>
      <c r="L107" s="522"/>
      <c r="M107" s="538"/>
      <c r="N107" s="610"/>
      <c r="O107" s="611"/>
      <c r="P107" s="612"/>
      <c r="Q107" s="613"/>
      <c r="R107" s="614" t="n">
        <f aca="false">SUM(S107,T107,U107,V107)</f>
        <v>0</v>
      </c>
      <c r="S107" s="614"/>
      <c r="T107" s="614"/>
      <c r="U107" s="614"/>
      <c r="V107" s="614"/>
    </row>
    <row r="108" customFormat="false" ht="15.75" hidden="true" customHeight="false" outlineLevel="1" collapsed="false">
      <c r="A108" s="652" t="s">
        <v>1154</v>
      </c>
      <c r="B108" s="603"/>
      <c r="C108" s="603"/>
      <c r="D108" s="603"/>
      <c r="E108" s="603"/>
      <c r="F108" s="601"/>
      <c r="G108" s="560"/>
      <c r="H108" s="602"/>
      <c r="I108" s="603"/>
      <c r="J108" s="560"/>
      <c r="K108" s="190"/>
      <c r="L108" s="603"/>
      <c r="M108" s="653"/>
      <c r="N108" s="654"/>
      <c r="O108" s="655" t="n">
        <v>244</v>
      </c>
      <c r="P108" s="656" t="n">
        <v>221</v>
      </c>
      <c r="Q108" s="613"/>
      <c r="R108" s="657" t="n">
        <f aca="false">SUM(R109:R110)</f>
        <v>1080</v>
      </c>
      <c r="S108" s="657" t="n">
        <f aca="false">SUM(S109:S110)</f>
        <v>1080</v>
      </c>
      <c r="T108" s="657" t="n">
        <f aca="false">SUM(T109:T110)</f>
        <v>0</v>
      </c>
      <c r="U108" s="657" t="n">
        <f aca="false">SUM(U109:U110)</f>
        <v>0</v>
      </c>
      <c r="V108" s="657" t="n">
        <f aca="false">SUM(V109:V110)</f>
        <v>0</v>
      </c>
    </row>
    <row r="109" customFormat="false" ht="15.75" hidden="true" customHeight="false" outlineLevel="1" collapsed="false">
      <c r="A109" s="605" t="s">
        <v>1115</v>
      </c>
      <c r="B109" s="522" t="n">
        <f aca="false">$W$2</f>
        <v>2026</v>
      </c>
      <c r="C109" s="522"/>
      <c r="D109" s="660" t="n">
        <v>1</v>
      </c>
      <c r="E109" s="522" t="s">
        <v>1152</v>
      </c>
      <c r="F109" s="522" t="s">
        <v>1064</v>
      </c>
      <c r="G109" s="661" t="n">
        <v>90</v>
      </c>
      <c r="H109" s="522" t="s">
        <v>1065</v>
      </c>
      <c r="I109" s="522"/>
      <c r="J109" s="522"/>
      <c r="K109" s="190"/>
      <c r="L109" s="522"/>
      <c r="M109" s="538"/>
      <c r="N109" s="610"/>
      <c r="O109" s="611"/>
      <c r="P109" s="612"/>
      <c r="Q109" s="613" t="n">
        <v>1</v>
      </c>
      <c r="R109" s="614" t="n">
        <f aca="false">SUM(S109,T109,U109,V109)</f>
        <v>90</v>
      </c>
      <c r="S109" s="614" t="n">
        <f aca="false">D109*G109</f>
        <v>90</v>
      </c>
      <c r="T109" s="614"/>
      <c r="U109" s="614"/>
      <c r="V109" s="614"/>
    </row>
    <row r="110" customFormat="false" ht="15.75" hidden="true" customHeight="false" outlineLevel="1" collapsed="false">
      <c r="A110" s="605" t="s">
        <v>1129</v>
      </c>
      <c r="B110" s="522" t="n">
        <f aca="false">$W$1</f>
        <v>2027</v>
      </c>
      <c r="C110" s="522"/>
      <c r="D110" s="660" t="n">
        <v>1</v>
      </c>
      <c r="E110" s="522" t="s">
        <v>1152</v>
      </c>
      <c r="F110" s="522" t="s">
        <v>1064</v>
      </c>
      <c r="G110" s="661" t="n">
        <v>90</v>
      </c>
      <c r="H110" s="522" t="s">
        <v>1065</v>
      </c>
      <c r="I110" s="522"/>
      <c r="J110" s="522"/>
      <c r="K110" s="190"/>
      <c r="L110" s="522"/>
      <c r="M110" s="538"/>
      <c r="N110" s="610"/>
      <c r="O110" s="611"/>
      <c r="P110" s="612"/>
      <c r="Q110" s="613" t="n">
        <v>11</v>
      </c>
      <c r="R110" s="614" t="n">
        <f aca="false">SUM(S110,T110,U110,V110)</f>
        <v>990</v>
      </c>
      <c r="S110" s="614" t="n">
        <f aca="false">D110*G110*Q110</f>
        <v>990</v>
      </c>
      <c r="T110" s="614"/>
      <c r="U110" s="614"/>
      <c r="V110" s="614"/>
    </row>
    <row r="111" customFormat="false" ht="15.75" hidden="true" customHeight="false" outlineLevel="1" collapsed="false">
      <c r="A111" s="663" t="s">
        <v>1155</v>
      </c>
      <c r="B111" s="603"/>
      <c r="C111" s="603"/>
      <c r="D111" s="603"/>
      <c r="E111" s="603"/>
      <c r="F111" s="601"/>
      <c r="G111" s="560"/>
      <c r="H111" s="602"/>
      <c r="I111" s="603"/>
      <c r="J111" s="560"/>
      <c r="K111" s="190"/>
      <c r="L111" s="603"/>
      <c r="M111" s="653"/>
      <c r="N111" s="654"/>
      <c r="O111" s="655" t="n">
        <v>244</v>
      </c>
      <c r="P111" s="656" t="n">
        <v>221</v>
      </c>
      <c r="Q111" s="613"/>
      <c r="R111" s="657" t="n">
        <f aca="false">SUM(R112:R113)</f>
        <v>0</v>
      </c>
      <c r="S111" s="657" t="n">
        <f aca="false">SUM(S112:S113)</f>
        <v>0</v>
      </c>
      <c r="T111" s="657" t="n">
        <f aca="false">SUM(T112:T113)</f>
        <v>0</v>
      </c>
      <c r="U111" s="657" t="n">
        <f aca="false">SUM(U112:U113)</f>
        <v>0</v>
      </c>
      <c r="V111" s="657" t="n">
        <f aca="false">SUM(V112:V113)</f>
        <v>0</v>
      </c>
    </row>
    <row r="112" customFormat="false" ht="15.75" hidden="true" customHeight="false" outlineLevel="1" collapsed="false">
      <c r="A112" s="605" t="s">
        <v>1115</v>
      </c>
      <c r="B112" s="522" t="n">
        <f aca="false">$W$2</f>
        <v>2026</v>
      </c>
      <c r="C112" s="522"/>
      <c r="D112" s="487"/>
      <c r="E112" s="522"/>
      <c r="F112" s="522"/>
      <c r="G112" s="661" t="n">
        <v>1430</v>
      </c>
      <c r="H112" s="522" t="s">
        <v>1065</v>
      </c>
      <c r="I112" s="522"/>
      <c r="J112" s="522"/>
      <c r="K112" s="190"/>
      <c r="L112" s="522"/>
      <c r="M112" s="538"/>
      <c r="N112" s="610"/>
      <c r="O112" s="611"/>
      <c r="P112" s="612"/>
      <c r="Q112" s="613" t="n">
        <v>1</v>
      </c>
      <c r="R112" s="614" t="n">
        <f aca="false">SUM(S112,T112,U112,V112)</f>
        <v>0</v>
      </c>
      <c r="S112" s="614"/>
      <c r="T112" s="614"/>
      <c r="U112" s="614"/>
      <c r="V112" s="614"/>
    </row>
    <row r="113" customFormat="false" ht="15.75" hidden="true" customHeight="false" outlineLevel="1" collapsed="false">
      <c r="A113" s="605" t="s">
        <v>1129</v>
      </c>
      <c r="B113" s="522" t="n">
        <f aca="false">$W$1</f>
        <v>2027</v>
      </c>
      <c r="C113" s="522"/>
      <c r="D113" s="487"/>
      <c r="E113" s="522"/>
      <c r="F113" s="522"/>
      <c r="G113" s="661" t="n">
        <v>1430</v>
      </c>
      <c r="H113" s="522" t="s">
        <v>1065</v>
      </c>
      <c r="I113" s="522"/>
      <c r="J113" s="522"/>
      <c r="K113" s="190"/>
      <c r="L113" s="522"/>
      <c r="M113" s="538"/>
      <c r="N113" s="610"/>
      <c r="O113" s="611"/>
      <c r="P113" s="612"/>
      <c r="Q113" s="613" t="n">
        <v>8</v>
      </c>
      <c r="R113" s="614" t="n">
        <f aca="false">SUM(S113,T113,U113,V113)</f>
        <v>0</v>
      </c>
      <c r="S113" s="614"/>
      <c r="T113" s="614"/>
      <c r="U113" s="614"/>
      <c r="V113" s="614"/>
    </row>
    <row r="114" customFormat="false" ht="15.75" hidden="true" customHeight="false" outlineLevel="1" collapsed="false">
      <c r="A114" s="663" t="s">
        <v>1156</v>
      </c>
      <c r="B114" s="603"/>
      <c r="C114" s="603"/>
      <c r="D114" s="603"/>
      <c r="E114" s="603"/>
      <c r="F114" s="601"/>
      <c r="G114" s="560"/>
      <c r="H114" s="602"/>
      <c r="I114" s="603"/>
      <c r="J114" s="560"/>
      <c r="K114" s="190"/>
      <c r="L114" s="603"/>
      <c r="M114" s="653"/>
      <c r="N114" s="654"/>
      <c r="O114" s="655" t="n">
        <v>244</v>
      </c>
      <c r="P114" s="656" t="n">
        <v>221</v>
      </c>
      <c r="Q114" s="613"/>
      <c r="R114" s="657" t="n">
        <f aca="false">SUM(R115:R116)</f>
        <v>0</v>
      </c>
      <c r="S114" s="657" t="n">
        <f aca="false">SUM(S115:S116)</f>
        <v>0</v>
      </c>
      <c r="T114" s="657" t="n">
        <f aca="false">SUM(T115:T116)</f>
        <v>0</v>
      </c>
      <c r="U114" s="657" t="n">
        <f aca="false">SUM(U115:U116)</f>
        <v>0</v>
      </c>
      <c r="V114" s="657" t="n">
        <f aca="false">SUM(V115:V116)</f>
        <v>0</v>
      </c>
    </row>
    <row r="115" customFormat="false" ht="15.75" hidden="true" customHeight="false" outlineLevel="1" collapsed="false">
      <c r="A115" s="605" t="s">
        <v>1115</v>
      </c>
      <c r="B115" s="522" t="n">
        <f aca="false">$W$2</f>
        <v>2026</v>
      </c>
      <c r="C115" s="522"/>
      <c r="D115" s="487"/>
      <c r="E115" s="522"/>
      <c r="F115" s="522"/>
      <c r="G115" s="661" t="n">
        <v>220.2</v>
      </c>
      <c r="H115" s="522" t="s">
        <v>1065</v>
      </c>
      <c r="I115" s="661" t="n">
        <v>93.6</v>
      </c>
      <c r="J115" s="522" t="s">
        <v>1065</v>
      </c>
      <c r="K115" s="190"/>
      <c r="L115" s="522"/>
      <c r="M115" s="538"/>
      <c r="N115" s="610"/>
      <c r="O115" s="611"/>
      <c r="P115" s="612"/>
      <c r="Q115" s="613" t="n">
        <v>1</v>
      </c>
      <c r="R115" s="614" t="n">
        <f aca="false">SUM(S115,T115,U115,V115)</f>
        <v>0</v>
      </c>
      <c r="S115" s="614"/>
      <c r="T115" s="614"/>
      <c r="U115" s="614"/>
      <c r="V115" s="614"/>
    </row>
    <row r="116" customFormat="false" ht="15.75" hidden="true" customHeight="false" outlineLevel="1" collapsed="false">
      <c r="A116" s="605" t="s">
        <v>1129</v>
      </c>
      <c r="B116" s="522" t="n">
        <f aca="false">$W$1</f>
        <v>2027</v>
      </c>
      <c r="C116" s="522"/>
      <c r="D116" s="487"/>
      <c r="E116" s="522"/>
      <c r="F116" s="522"/>
      <c r="G116" s="661" t="n">
        <v>160.15</v>
      </c>
      <c r="H116" s="522" t="s">
        <v>1065</v>
      </c>
      <c r="I116" s="661" t="n">
        <v>93.6</v>
      </c>
      <c r="J116" s="522" t="s">
        <v>1065</v>
      </c>
      <c r="K116" s="190"/>
      <c r="L116" s="522"/>
      <c r="M116" s="538"/>
      <c r="N116" s="610"/>
      <c r="O116" s="611"/>
      <c r="P116" s="612"/>
      <c r="Q116" s="613" t="n">
        <v>11</v>
      </c>
      <c r="R116" s="614" t="n">
        <f aca="false">SUM(S116,T116,U116,V116)</f>
        <v>0</v>
      </c>
      <c r="S116" s="614"/>
      <c r="T116" s="614"/>
      <c r="U116" s="614"/>
      <c r="V116" s="614"/>
    </row>
    <row r="117" s="196" customFormat="true" ht="15.75" hidden="false" customHeight="false" outlineLevel="0" collapsed="false">
      <c r="A117" s="664" t="s">
        <v>1157</v>
      </c>
      <c r="B117" s="481"/>
      <c r="C117" s="481"/>
      <c r="D117" s="481"/>
      <c r="E117" s="481"/>
      <c r="F117" s="481"/>
      <c r="G117" s="493"/>
      <c r="H117" s="481"/>
      <c r="I117" s="481"/>
      <c r="J117" s="481"/>
      <c r="K117" s="228"/>
      <c r="L117" s="481"/>
      <c r="M117" s="524"/>
      <c r="N117" s="665" t="s">
        <v>528</v>
      </c>
      <c r="O117" s="527" t="n">
        <v>244</v>
      </c>
      <c r="P117" s="526" t="n">
        <v>221</v>
      </c>
      <c r="Q117" s="528"/>
      <c r="R117" s="529" t="n">
        <f aca="false">SUM(R122,R118)</f>
        <v>16250</v>
      </c>
      <c r="S117" s="529" t="n">
        <f aca="false">SUM(S122,S118)</f>
        <v>14750</v>
      </c>
      <c r="T117" s="529" t="n">
        <f aca="false">SUM(T122,T118)</f>
        <v>0</v>
      </c>
      <c r="U117" s="529" t="n">
        <f aca="false">SUM(U122,U118)</f>
        <v>0</v>
      </c>
      <c r="V117" s="529" t="n">
        <f aca="false">SUM(V122,V118)</f>
        <v>1500</v>
      </c>
      <c r="AC117" s="303"/>
      <c r="AD117" s="474"/>
    </row>
    <row r="118" s="196" customFormat="true" ht="15.75" hidden="false" customHeight="false" outlineLevel="1" collapsed="false">
      <c r="A118" s="666" t="s">
        <v>1158</v>
      </c>
      <c r="B118" s="603"/>
      <c r="C118" s="662"/>
      <c r="D118" s="603"/>
      <c r="E118" s="603"/>
      <c r="F118" s="601"/>
      <c r="G118" s="560"/>
      <c r="H118" s="602"/>
      <c r="I118" s="603"/>
      <c r="J118" s="560"/>
      <c r="K118" s="228"/>
      <c r="L118" s="603"/>
      <c r="M118" s="653"/>
      <c r="N118" s="654"/>
      <c r="O118" s="655" t="n">
        <v>244</v>
      </c>
      <c r="P118" s="656" t="n">
        <v>221</v>
      </c>
      <c r="Q118" s="613"/>
      <c r="R118" s="657" t="n">
        <f aca="false">SUM(R119:R121)</f>
        <v>16250</v>
      </c>
      <c r="S118" s="657" t="n">
        <f aca="false">SUM(S119:S121)</f>
        <v>14750</v>
      </c>
      <c r="T118" s="657" t="n">
        <f aca="false">SUM(T119:T121)</f>
        <v>0</v>
      </c>
      <c r="U118" s="657" t="n">
        <f aca="false">SUM(U119:U121)</f>
        <v>0</v>
      </c>
      <c r="V118" s="657" t="n">
        <f aca="false">SUM(V119:V121)</f>
        <v>1500</v>
      </c>
      <c r="AC118" s="303"/>
      <c r="AD118" s="474"/>
    </row>
    <row r="119" s="669" customFormat="true" ht="15.75" hidden="false" customHeight="false" outlineLevel="1" collapsed="false">
      <c r="A119" s="605" t="s">
        <v>1115</v>
      </c>
      <c r="B119" s="522" t="n">
        <f aca="false">$W$2</f>
        <v>2026</v>
      </c>
      <c r="C119" s="667"/>
      <c r="D119" s="660" t="n">
        <v>1</v>
      </c>
      <c r="E119" s="522" t="s">
        <v>1149</v>
      </c>
      <c r="F119" s="522"/>
      <c r="G119" s="661" t="n">
        <v>1000</v>
      </c>
      <c r="H119" s="522" t="s">
        <v>1065</v>
      </c>
      <c r="I119" s="487"/>
      <c r="J119" s="522"/>
      <c r="K119" s="668"/>
      <c r="L119" s="522"/>
      <c r="M119" s="538"/>
      <c r="N119" s="610"/>
      <c r="O119" s="611"/>
      <c r="P119" s="612"/>
      <c r="Q119" s="613" t="n">
        <v>1</v>
      </c>
      <c r="R119" s="614" t="n">
        <f aca="false">SUM(S119,T119,U119,V119)</f>
        <v>1000</v>
      </c>
      <c r="S119" s="614" t="n">
        <f aca="false">D119*G119*Q119</f>
        <v>1000</v>
      </c>
      <c r="T119" s="614"/>
      <c r="U119" s="614"/>
      <c r="V119" s="614"/>
      <c r="AC119" s="303"/>
      <c r="AD119" s="474"/>
    </row>
    <row r="120" s="669" customFormat="true" ht="15.75" hidden="false" customHeight="false" outlineLevel="1" collapsed="false">
      <c r="A120" s="605" t="s">
        <v>1121</v>
      </c>
      <c r="B120" s="522" t="n">
        <f aca="false">$W$1</f>
        <v>2027</v>
      </c>
      <c r="C120" s="667"/>
      <c r="D120" s="660" t="n">
        <v>1</v>
      </c>
      <c r="E120" s="522" t="s">
        <v>1149</v>
      </c>
      <c r="F120" s="522"/>
      <c r="G120" s="661" t="n">
        <v>1250</v>
      </c>
      <c r="H120" s="522" t="s">
        <v>1065</v>
      </c>
      <c r="I120" s="522"/>
      <c r="J120" s="522"/>
      <c r="K120" s="668"/>
      <c r="L120" s="522"/>
      <c r="M120" s="538"/>
      <c r="N120" s="610"/>
      <c r="O120" s="611"/>
      <c r="P120" s="612"/>
      <c r="Q120" s="613" t="n">
        <v>6</v>
      </c>
      <c r="R120" s="614" t="n">
        <f aca="false">SUM(S120,T120,U120,V120)</f>
        <v>8750</v>
      </c>
      <c r="S120" s="614" t="n">
        <f aca="false">D120*G120*Q120</f>
        <v>7500</v>
      </c>
      <c r="T120" s="614"/>
      <c r="U120" s="614"/>
      <c r="V120" s="614" t="n">
        <f aca="false">G120</f>
        <v>1250</v>
      </c>
      <c r="AC120" s="303"/>
      <c r="AD120" s="474"/>
    </row>
    <row r="121" s="669" customFormat="true" ht="15.75" hidden="false" customHeight="false" outlineLevel="1" collapsed="false">
      <c r="A121" s="605" t="s">
        <v>1159</v>
      </c>
      <c r="B121" s="522" t="n">
        <f aca="false">$W$1</f>
        <v>2027</v>
      </c>
      <c r="C121" s="667"/>
      <c r="D121" s="660" t="n">
        <v>1</v>
      </c>
      <c r="E121" s="522" t="s">
        <v>1149</v>
      </c>
      <c r="F121" s="522"/>
      <c r="G121" s="661" t="n">
        <v>1250</v>
      </c>
      <c r="H121" s="522" t="s">
        <v>1065</v>
      </c>
      <c r="I121" s="522"/>
      <c r="J121" s="522"/>
      <c r="K121" s="668"/>
      <c r="L121" s="522"/>
      <c r="M121" s="538"/>
      <c r="N121" s="610"/>
      <c r="O121" s="611"/>
      <c r="P121" s="612"/>
      <c r="Q121" s="613" t="n">
        <v>5</v>
      </c>
      <c r="R121" s="614" t="n">
        <f aca="false">SUM(S121,T121,U121,V121)</f>
        <v>6500</v>
      </c>
      <c r="S121" s="614" t="n">
        <f aca="false">D121*G121*Q121</f>
        <v>6250</v>
      </c>
      <c r="T121" s="614"/>
      <c r="U121" s="614"/>
      <c r="V121" s="614" t="n">
        <v>250</v>
      </c>
      <c r="AC121" s="303"/>
      <c r="AD121" s="474"/>
    </row>
    <row r="122" s="196" customFormat="true" ht="15.75" hidden="true" customHeight="false" outlineLevel="1" collapsed="false">
      <c r="A122" s="670"/>
      <c r="B122" s="603"/>
      <c r="C122" s="662"/>
      <c r="D122" s="603"/>
      <c r="E122" s="603"/>
      <c r="F122" s="601"/>
      <c r="G122" s="560"/>
      <c r="H122" s="602"/>
      <c r="I122" s="603"/>
      <c r="J122" s="560"/>
      <c r="K122" s="228"/>
      <c r="L122" s="603"/>
      <c r="M122" s="653"/>
      <c r="N122" s="654"/>
      <c r="O122" s="655" t="n">
        <v>244</v>
      </c>
      <c r="P122" s="656" t="n">
        <v>221</v>
      </c>
      <c r="Q122" s="613"/>
      <c r="R122" s="657" t="n">
        <f aca="false">SUM(R123:R124)</f>
        <v>0</v>
      </c>
      <c r="S122" s="657" t="n">
        <f aca="false">SUM(S123:S124)</f>
        <v>0</v>
      </c>
      <c r="T122" s="657" t="n">
        <f aca="false">SUM(T123:T124)</f>
        <v>0</v>
      </c>
      <c r="U122" s="657" t="n">
        <f aca="false">SUM(U123:U124)</f>
        <v>0</v>
      </c>
      <c r="V122" s="657" t="n">
        <f aca="false">SUM(V123:V124)</f>
        <v>0</v>
      </c>
      <c r="AC122" s="303"/>
      <c r="AD122" s="474"/>
    </row>
    <row r="123" s="669" customFormat="true" ht="15.75" hidden="true" customHeight="false" outlineLevel="1" collapsed="false">
      <c r="A123" s="605" t="s">
        <v>1115</v>
      </c>
      <c r="B123" s="522" t="n">
        <f aca="false">$W$2</f>
        <v>2026</v>
      </c>
      <c r="C123" s="667"/>
      <c r="D123" s="522"/>
      <c r="E123" s="522"/>
      <c r="F123" s="522"/>
      <c r="G123" s="661" t="n">
        <v>3400</v>
      </c>
      <c r="H123" s="522" t="s">
        <v>1065</v>
      </c>
      <c r="I123" s="522"/>
      <c r="J123" s="522"/>
      <c r="K123" s="522"/>
      <c r="L123" s="522"/>
      <c r="M123" s="538"/>
      <c r="N123" s="610"/>
      <c r="O123" s="611"/>
      <c r="P123" s="612"/>
      <c r="Q123" s="613"/>
      <c r="R123" s="614" t="n">
        <f aca="false">SUM(S123,T123,U123,V123)</f>
        <v>0</v>
      </c>
      <c r="S123" s="614"/>
      <c r="T123" s="614"/>
      <c r="U123" s="614"/>
      <c r="V123" s="614"/>
      <c r="AC123" s="303"/>
      <c r="AD123" s="474"/>
    </row>
    <row r="124" s="669" customFormat="true" ht="15.75" hidden="true" customHeight="false" outlineLevel="1" collapsed="false">
      <c r="A124" s="605" t="s">
        <v>1129</v>
      </c>
      <c r="B124" s="522" t="n">
        <f aca="false">$W$1</f>
        <v>2027</v>
      </c>
      <c r="C124" s="667"/>
      <c r="D124" s="522"/>
      <c r="E124" s="522"/>
      <c r="F124" s="522"/>
      <c r="G124" s="661" t="n">
        <v>3400</v>
      </c>
      <c r="H124" s="522" t="s">
        <v>1065</v>
      </c>
      <c r="I124" s="522"/>
      <c r="J124" s="522"/>
      <c r="K124" s="522"/>
      <c r="L124" s="522"/>
      <c r="M124" s="538"/>
      <c r="N124" s="610"/>
      <c r="O124" s="611"/>
      <c r="P124" s="612"/>
      <c r="Q124" s="613"/>
      <c r="R124" s="614" t="n">
        <f aca="false">SUM(S124,T124,U124,V124)</f>
        <v>0</v>
      </c>
      <c r="S124" s="614"/>
      <c r="T124" s="614"/>
      <c r="U124" s="614"/>
      <c r="V124" s="614"/>
      <c r="AC124" s="303"/>
      <c r="AD124" s="474"/>
    </row>
    <row r="125" s="196" customFormat="true" ht="15.75" hidden="true" customHeight="false" outlineLevel="0" collapsed="false">
      <c r="A125" s="664" t="s">
        <v>1160</v>
      </c>
      <c r="B125" s="481"/>
      <c r="C125" s="481"/>
      <c r="D125" s="481"/>
      <c r="E125" s="481"/>
      <c r="F125" s="601"/>
      <c r="G125" s="560"/>
      <c r="H125" s="602"/>
      <c r="I125" s="603"/>
      <c r="J125" s="560"/>
      <c r="K125" s="228"/>
      <c r="L125" s="481"/>
      <c r="M125" s="524"/>
      <c r="N125" s="665"/>
      <c r="O125" s="527" t="n">
        <v>244</v>
      </c>
      <c r="P125" s="526" t="n">
        <v>221</v>
      </c>
      <c r="Q125" s="528"/>
      <c r="R125" s="529" t="n">
        <f aca="false">SUM(R126:R129,R130)</f>
        <v>0</v>
      </c>
      <c r="S125" s="529" t="n">
        <f aca="false">SUM(S126:S129,S130)</f>
        <v>0</v>
      </c>
      <c r="T125" s="529" t="n">
        <f aca="false">SUM(T126:T129,T130)</f>
        <v>0</v>
      </c>
      <c r="U125" s="529" t="n">
        <f aca="false">SUM(U126:U129,U130)</f>
        <v>0</v>
      </c>
      <c r="V125" s="529" t="n">
        <f aca="false">SUM(V126:V129,V130)</f>
        <v>0</v>
      </c>
      <c r="AC125" s="303"/>
      <c r="AD125" s="474"/>
    </row>
    <row r="126" s="196" customFormat="true" ht="15.75" hidden="true" customHeight="false" outlineLevel="1" collapsed="false">
      <c r="A126" s="652" t="s">
        <v>1161</v>
      </c>
      <c r="B126" s="603"/>
      <c r="C126" s="662"/>
      <c r="D126" s="540"/>
      <c r="E126" s="541" t="s">
        <v>1149</v>
      </c>
      <c r="F126" s="607" t="s">
        <v>1064</v>
      </c>
      <c r="G126" s="540" t="n">
        <v>50</v>
      </c>
      <c r="H126" s="522" t="s">
        <v>1065</v>
      </c>
      <c r="I126" s="228"/>
      <c r="J126" s="228"/>
      <c r="K126" s="228"/>
      <c r="L126" s="603"/>
      <c r="M126" s="653"/>
      <c r="N126" s="654"/>
      <c r="O126" s="655"/>
      <c r="P126" s="656"/>
      <c r="Q126" s="613"/>
      <c r="R126" s="614" t="n">
        <f aca="false">SUM(S126,T126,U126,V126)</f>
        <v>0</v>
      </c>
      <c r="S126" s="614"/>
      <c r="T126" s="614"/>
      <c r="U126" s="614"/>
      <c r="V126" s="614"/>
      <c r="W126" s="196" t="s">
        <v>1162</v>
      </c>
      <c r="AC126" s="303"/>
      <c r="AD126" s="474"/>
    </row>
    <row r="127" s="196" customFormat="true" ht="15.75" hidden="true" customHeight="false" outlineLevel="1" collapsed="false">
      <c r="A127" s="652" t="s">
        <v>1161</v>
      </c>
      <c r="B127" s="603"/>
      <c r="C127" s="662"/>
      <c r="D127" s="540"/>
      <c r="E127" s="541" t="s">
        <v>1149</v>
      </c>
      <c r="F127" s="607" t="s">
        <v>1064</v>
      </c>
      <c r="G127" s="540" t="n">
        <v>50</v>
      </c>
      <c r="H127" s="522" t="s">
        <v>1065</v>
      </c>
      <c r="I127" s="228"/>
      <c r="J127" s="228"/>
      <c r="K127" s="228"/>
      <c r="L127" s="603"/>
      <c r="M127" s="653"/>
      <c r="N127" s="654"/>
      <c r="O127" s="655"/>
      <c r="P127" s="656"/>
      <c r="Q127" s="613"/>
      <c r="R127" s="614" t="n">
        <f aca="false">SUM(S127,T127,U127,V127)</f>
        <v>0</v>
      </c>
      <c r="S127" s="614"/>
      <c r="T127" s="614"/>
      <c r="U127" s="614"/>
      <c r="V127" s="614"/>
      <c r="W127" s="196" t="s">
        <v>1162</v>
      </c>
      <c r="AC127" s="303"/>
      <c r="AD127" s="474"/>
    </row>
    <row r="128" s="196" customFormat="true" ht="15.75" hidden="true" customHeight="false" outlineLevel="1" collapsed="false">
      <c r="A128" s="652" t="s">
        <v>1161</v>
      </c>
      <c r="B128" s="603"/>
      <c r="C128" s="662"/>
      <c r="D128" s="540"/>
      <c r="E128" s="541" t="s">
        <v>1149</v>
      </c>
      <c r="F128" s="607" t="s">
        <v>1064</v>
      </c>
      <c r="G128" s="540" t="n">
        <v>50</v>
      </c>
      <c r="H128" s="522" t="s">
        <v>1065</v>
      </c>
      <c r="I128" s="228"/>
      <c r="J128" s="228"/>
      <c r="K128" s="228"/>
      <c r="L128" s="603"/>
      <c r="M128" s="653"/>
      <c r="N128" s="654"/>
      <c r="O128" s="655"/>
      <c r="P128" s="656"/>
      <c r="Q128" s="613"/>
      <c r="R128" s="614" t="n">
        <f aca="false">SUM(S128,T128,U128,V128)</f>
        <v>0</v>
      </c>
      <c r="S128" s="614"/>
      <c r="T128" s="614"/>
      <c r="U128" s="614"/>
      <c r="V128" s="614"/>
      <c r="W128" s="196" t="s">
        <v>1162</v>
      </c>
      <c r="AC128" s="303"/>
      <c r="AD128" s="474"/>
    </row>
    <row r="129" s="196" customFormat="true" ht="15.75" hidden="true" customHeight="false" outlineLevel="1" collapsed="false">
      <c r="A129" s="652" t="s">
        <v>1161</v>
      </c>
      <c r="B129" s="603"/>
      <c r="C129" s="662"/>
      <c r="D129" s="540"/>
      <c r="E129" s="541" t="s">
        <v>1149</v>
      </c>
      <c r="F129" s="607" t="s">
        <v>1064</v>
      </c>
      <c r="G129" s="540" t="n">
        <v>50</v>
      </c>
      <c r="H129" s="522" t="s">
        <v>1065</v>
      </c>
      <c r="I129" s="228"/>
      <c r="J129" s="228"/>
      <c r="K129" s="228"/>
      <c r="L129" s="603"/>
      <c r="M129" s="653"/>
      <c r="N129" s="654"/>
      <c r="O129" s="655"/>
      <c r="P129" s="656"/>
      <c r="Q129" s="613"/>
      <c r="R129" s="614" t="n">
        <f aca="false">SUM(S129,T129,U129,V129)</f>
        <v>0</v>
      </c>
      <c r="S129" s="614"/>
      <c r="T129" s="614"/>
      <c r="U129" s="614"/>
      <c r="V129" s="614"/>
      <c r="W129" s="196" t="s">
        <v>1162</v>
      </c>
      <c r="AC129" s="303"/>
      <c r="AD129" s="474"/>
    </row>
    <row r="130" customFormat="false" ht="15.75" hidden="true" customHeight="false" outlineLevel="1" collapsed="false">
      <c r="A130" s="663" t="s">
        <v>1163</v>
      </c>
      <c r="B130" s="603"/>
      <c r="C130" s="603"/>
      <c r="D130" s="603"/>
      <c r="E130" s="603"/>
      <c r="F130" s="601"/>
      <c r="G130" s="560"/>
      <c r="H130" s="602"/>
      <c r="I130" s="603"/>
      <c r="J130" s="560"/>
      <c r="K130" s="190"/>
      <c r="L130" s="603"/>
      <c r="M130" s="653"/>
      <c r="N130" s="654"/>
      <c r="O130" s="655" t="n">
        <v>244</v>
      </c>
      <c r="P130" s="656" t="n">
        <v>221</v>
      </c>
      <c r="Q130" s="613"/>
      <c r="R130" s="657" t="n">
        <f aca="false">SUM(R131:R132)</f>
        <v>0</v>
      </c>
      <c r="S130" s="657" t="n">
        <f aca="false">SUM(S131:S132)</f>
        <v>0</v>
      </c>
      <c r="T130" s="657" t="n">
        <f aca="false">SUM(T131:T132)</f>
        <v>0</v>
      </c>
      <c r="U130" s="657" t="n">
        <f aca="false">SUM(U131:U132)</f>
        <v>0</v>
      </c>
      <c r="V130" s="657" t="n">
        <f aca="false">SUM(V131:V132)</f>
        <v>0</v>
      </c>
    </row>
    <row r="131" customFormat="false" ht="15.75" hidden="true" customHeight="false" outlineLevel="1" collapsed="false">
      <c r="A131" s="605" t="s">
        <v>1115</v>
      </c>
      <c r="B131" s="522" t="n">
        <f aca="false">$W$2</f>
        <v>2026</v>
      </c>
      <c r="C131" s="522"/>
      <c r="D131" s="487"/>
      <c r="E131" s="522"/>
      <c r="F131" s="522"/>
      <c r="G131" s="661"/>
      <c r="H131" s="522" t="s">
        <v>1065</v>
      </c>
      <c r="I131" s="522"/>
      <c r="J131" s="522"/>
      <c r="K131" s="190"/>
      <c r="L131" s="522"/>
      <c r="M131" s="538"/>
      <c r="N131" s="610"/>
      <c r="O131" s="611"/>
      <c r="P131" s="612"/>
      <c r="Q131" s="613"/>
      <c r="R131" s="614" t="n">
        <f aca="false">SUM(S131,T131,U131,V131)</f>
        <v>0</v>
      </c>
      <c r="S131" s="614"/>
      <c r="T131" s="614"/>
      <c r="U131" s="614"/>
      <c r="V131" s="614"/>
    </row>
    <row r="132" customFormat="false" ht="15.75" hidden="true" customHeight="false" outlineLevel="1" collapsed="false">
      <c r="A132" s="605" t="s">
        <v>1129</v>
      </c>
      <c r="B132" s="522" t="n">
        <f aca="false">$W$1</f>
        <v>2027</v>
      </c>
      <c r="C132" s="522"/>
      <c r="D132" s="487"/>
      <c r="E132" s="522"/>
      <c r="F132" s="522"/>
      <c r="G132" s="661"/>
      <c r="H132" s="522" t="s">
        <v>1065</v>
      </c>
      <c r="I132" s="522"/>
      <c r="J132" s="522"/>
      <c r="K132" s="190"/>
      <c r="L132" s="522"/>
      <c r="M132" s="538"/>
      <c r="N132" s="610"/>
      <c r="O132" s="611"/>
      <c r="P132" s="612"/>
      <c r="Q132" s="613"/>
      <c r="R132" s="614" t="n">
        <f aca="false">SUM(S132,T132,U132,V132)</f>
        <v>0</v>
      </c>
      <c r="S132" s="614"/>
      <c r="T132" s="614"/>
      <c r="U132" s="614"/>
      <c r="V132" s="614"/>
    </row>
    <row r="133" s="196" customFormat="true" ht="15.75" hidden="true" customHeight="false" outlineLevel="0" collapsed="false">
      <c r="A133" s="664" t="s">
        <v>1071</v>
      </c>
      <c r="B133" s="481"/>
      <c r="C133" s="671"/>
      <c r="D133" s="481"/>
      <c r="E133" s="481"/>
      <c r="F133" s="481"/>
      <c r="G133" s="493"/>
      <c r="H133" s="481"/>
      <c r="I133" s="481"/>
      <c r="J133" s="481"/>
      <c r="K133" s="481"/>
      <c r="L133" s="481"/>
      <c r="M133" s="524"/>
      <c r="N133" s="665"/>
      <c r="O133" s="527" t="n">
        <v>244</v>
      </c>
      <c r="P133" s="526" t="n">
        <v>221</v>
      </c>
      <c r="Q133" s="528"/>
      <c r="R133" s="529" t="n">
        <f aca="false">SUM(S133,T133,U133,V133)</f>
        <v>0</v>
      </c>
      <c r="S133" s="529"/>
      <c r="T133" s="529"/>
      <c r="U133" s="529"/>
      <c r="V133" s="529"/>
      <c r="AC133" s="303"/>
      <c r="AD133" s="474"/>
    </row>
    <row r="134" s="673" customFormat="true" ht="15.75" hidden="true" customHeight="false" outlineLevel="0" collapsed="false">
      <c r="A134" s="652" t="s">
        <v>1164</v>
      </c>
      <c r="B134" s="603"/>
      <c r="C134" s="603"/>
      <c r="D134" s="603"/>
      <c r="E134" s="603"/>
      <c r="F134" s="601"/>
      <c r="G134" s="560"/>
      <c r="H134" s="602"/>
      <c r="I134" s="603"/>
      <c r="J134" s="560"/>
      <c r="K134" s="672"/>
      <c r="L134" s="603"/>
      <c r="M134" s="653"/>
      <c r="N134" s="654"/>
      <c r="O134" s="655" t="n">
        <v>244</v>
      </c>
      <c r="P134" s="656" t="n">
        <v>222</v>
      </c>
      <c r="Q134" s="613"/>
      <c r="R134" s="657" t="n">
        <f aca="false">SUM(R135:R136)</f>
        <v>0</v>
      </c>
      <c r="S134" s="657" t="n">
        <f aca="false">SUM(S135:S136)</f>
        <v>0</v>
      </c>
      <c r="T134" s="657" t="n">
        <f aca="false">SUM(T135:T136)</f>
        <v>0</v>
      </c>
      <c r="U134" s="657" t="n">
        <f aca="false">SUM(U135:U136)</f>
        <v>0</v>
      </c>
      <c r="V134" s="657" t="n">
        <f aca="false">SUM(V135:V136)</f>
        <v>0</v>
      </c>
      <c r="AC134" s="303"/>
      <c r="AD134" s="474"/>
    </row>
    <row r="135" customFormat="false" ht="15.75" hidden="true" customHeight="false" outlineLevel="1" collapsed="false">
      <c r="A135" s="605"/>
      <c r="B135" s="487"/>
      <c r="C135" s="487"/>
      <c r="D135" s="530"/>
      <c r="E135" s="522" t="s">
        <v>1165</v>
      </c>
      <c r="F135" s="522" t="s">
        <v>1064</v>
      </c>
      <c r="G135" s="531" t="n">
        <v>25</v>
      </c>
      <c r="H135" s="522" t="s">
        <v>1065</v>
      </c>
      <c r="I135" s="487"/>
      <c r="J135" s="487"/>
      <c r="K135" s="487"/>
      <c r="L135" s="487"/>
      <c r="M135" s="674"/>
      <c r="N135" s="675"/>
      <c r="O135" s="676"/>
      <c r="P135" s="677"/>
      <c r="Q135" s="528"/>
      <c r="R135" s="614" t="n">
        <f aca="false">SUM(S135,T135,U135,V135)</f>
        <v>0</v>
      </c>
      <c r="S135" s="614"/>
      <c r="T135" s="614"/>
      <c r="U135" s="614"/>
      <c r="V135" s="614"/>
    </row>
    <row r="136" customFormat="false" ht="15.75" hidden="true" customHeight="false" outlineLevel="1" collapsed="false">
      <c r="A136" s="605"/>
      <c r="B136" s="487"/>
      <c r="C136" s="487"/>
      <c r="D136" s="530"/>
      <c r="E136" s="541" t="s">
        <v>1149</v>
      </c>
      <c r="F136" s="522" t="s">
        <v>1064</v>
      </c>
      <c r="G136" s="531" t="n">
        <v>25</v>
      </c>
      <c r="H136" s="522" t="s">
        <v>1065</v>
      </c>
      <c r="I136" s="487"/>
      <c r="J136" s="487"/>
      <c r="K136" s="487"/>
      <c r="L136" s="487"/>
      <c r="M136" s="674"/>
      <c r="N136" s="675"/>
      <c r="O136" s="676"/>
      <c r="P136" s="677"/>
      <c r="Q136" s="528"/>
      <c r="R136" s="614" t="n">
        <f aca="false">SUM(S136,T136,U136,V136)</f>
        <v>0</v>
      </c>
      <c r="S136" s="614"/>
      <c r="T136" s="614"/>
      <c r="U136" s="614"/>
      <c r="V136" s="614"/>
    </row>
    <row r="137" s="673" customFormat="true" ht="15.75" hidden="true" customHeight="false" outlineLevel="0" collapsed="false">
      <c r="A137" s="652" t="s">
        <v>1166</v>
      </c>
      <c r="B137" s="603"/>
      <c r="C137" s="603"/>
      <c r="D137" s="603"/>
      <c r="E137" s="603"/>
      <c r="F137" s="601"/>
      <c r="G137" s="560"/>
      <c r="H137" s="602"/>
      <c r="I137" s="603"/>
      <c r="J137" s="560"/>
      <c r="K137" s="672"/>
      <c r="L137" s="603"/>
      <c r="M137" s="653"/>
      <c r="N137" s="654"/>
      <c r="O137" s="655" t="n">
        <v>244</v>
      </c>
      <c r="P137" s="656" t="n">
        <v>222</v>
      </c>
      <c r="Q137" s="613"/>
      <c r="R137" s="657" t="n">
        <f aca="false">SUM(R138:R139)</f>
        <v>0</v>
      </c>
      <c r="S137" s="657" t="n">
        <f aca="false">SUM(S138:S139)</f>
        <v>0</v>
      </c>
      <c r="T137" s="657" t="n">
        <f aca="false">SUM(T138:T139)</f>
        <v>0</v>
      </c>
      <c r="U137" s="657" t="n">
        <f aca="false">SUM(U138:U139)</f>
        <v>0</v>
      </c>
      <c r="V137" s="657" t="n">
        <f aca="false">SUM(V138:V139)</f>
        <v>0</v>
      </c>
      <c r="AC137" s="303"/>
      <c r="AD137" s="474"/>
    </row>
    <row r="138" customFormat="false" ht="15.75" hidden="true" customHeight="false" outlineLevel="1" collapsed="false">
      <c r="A138" s="605"/>
      <c r="B138" s="487"/>
      <c r="C138" s="487"/>
      <c r="D138" s="530"/>
      <c r="E138" s="541" t="s">
        <v>1149</v>
      </c>
      <c r="F138" s="522" t="s">
        <v>1064</v>
      </c>
      <c r="G138" s="531" t="n">
        <v>500</v>
      </c>
      <c r="H138" s="522" t="s">
        <v>1065</v>
      </c>
      <c r="I138" s="487"/>
      <c r="J138" s="487"/>
      <c r="K138" s="487"/>
      <c r="L138" s="487"/>
      <c r="M138" s="674"/>
      <c r="N138" s="675"/>
      <c r="O138" s="676"/>
      <c r="P138" s="677"/>
      <c r="Q138" s="528"/>
      <c r="R138" s="614" t="n">
        <f aca="false">SUM(S138,T138,U138,V138)</f>
        <v>0</v>
      </c>
      <c r="S138" s="614"/>
      <c r="T138" s="614"/>
      <c r="U138" s="614"/>
      <c r="V138" s="614"/>
    </row>
    <row r="139" customFormat="false" ht="15.75" hidden="true" customHeight="false" outlineLevel="1" collapsed="false">
      <c r="A139" s="605"/>
      <c r="B139" s="487"/>
      <c r="C139" s="487"/>
      <c r="D139" s="530"/>
      <c r="E139" s="541" t="s">
        <v>1149</v>
      </c>
      <c r="F139" s="522" t="s">
        <v>1064</v>
      </c>
      <c r="G139" s="531"/>
      <c r="H139" s="522" t="s">
        <v>1065</v>
      </c>
      <c r="I139" s="487"/>
      <c r="J139" s="487"/>
      <c r="K139" s="487"/>
      <c r="L139" s="487"/>
      <c r="M139" s="674"/>
      <c r="N139" s="675"/>
      <c r="O139" s="676"/>
      <c r="P139" s="677"/>
      <c r="Q139" s="528"/>
      <c r="R139" s="614" t="n">
        <f aca="false">SUM(S139,T139,U139,V139)</f>
        <v>0</v>
      </c>
      <c r="S139" s="614"/>
      <c r="T139" s="614"/>
      <c r="U139" s="614"/>
      <c r="V139" s="614"/>
    </row>
    <row r="140" s="196" customFormat="true" ht="15.75" hidden="true" customHeight="false" outlineLevel="0" collapsed="false">
      <c r="A140" s="570" t="s">
        <v>1111</v>
      </c>
      <c r="B140" s="571"/>
      <c r="C140" s="571"/>
      <c r="D140" s="571"/>
      <c r="E140" s="592"/>
      <c r="F140" s="481"/>
      <c r="G140" s="481"/>
      <c r="H140" s="481"/>
      <c r="I140" s="190"/>
      <c r="J140" s="593"/>
      <c r="K140" s="481"/>
      <c r="L140" s="592"/>
      <c r="M140" s="594"/>
      <c r="N140" s="595" t="s">
        <v>1112</v>
      </c>
      <c r="O140" s="596" t="s">
        <v>539</v>
      </c>
      <c r="P140" s="597" t="n">
        <v>223</v>
      </c>
      <c r="Q140" s="598"/>
      <c r="R140" s="599" t="n">
        <f aca="false">SUM(R141,R153,R145,R149)</f>
        <v>0</v>
      </c>
      <c r="S140" s="599" t="n">
        <f aca="false">SUM(S141,S153,S145,S149)</f>
        <v>0</v>
      </c>
      <c r="T140" s="599" t="n">
        <f aca="false">SUM(T141,T153,T145,T149)</f>
        <v>0</v>
      </c>
      <c r="U140" s="599" t="n">
        <f aca="false">SUM(U141,U153,U145,U149)</f>
        <v>0</v>
      </c>
      <c r="V140" s="599" t="n">
        <f aca="false">SUM(V141,V153,V145,V149)</f>
        <v>0</v>
      </c>
      <c r="W140" s="188" t="s">
        <v>1113</v>
      </c>
      <c r="AC140" s="303"/>
      <c r="AD140" s="474"/>
    </row>
    <row r="141" s="196" customFormat="true" ht="15.75" hidden="true" customHeight="false" outlineLevel="1" collapsed="false">
      <c r="A141" s="600" t="s">
        <v>1089</v>
      </c>
      <c r="B141" s="617"/>
      <c r="C141" s="567"/>
      <c r="D141" s="568" t="s">
        <v>1091</v>
      </c>
      <c r="E141" s="569"/>
      <c r="F141" s="601"/>
      <c r="G141" s="560"/>
      <c r="H141" s="602"/>
      <c r="I141" s="603"/>
      <c r="J141" s="560"/>
      <c r="K141" s="228"/>
      <c r="L141" s="592"/>
      <c r="M141" s="594"/>
      <c r="N141" s="595"/>
      <c r="O141" s="596" t="s">
        <v>539</v>
      </c>
      <c r="P141" s="597" t="n">
        <v>223</v>
      </c>
      <c r="Q141" s="604"/>
      <c r="R141" s="529" t="n">
        <f aca="false">SUM(R142:R144)</f>
        <v>0</v>
      </c>
      <c r="S141" s="529" t="n">
        <f aca="false">SUM(S142:S144)</f>
        <v>0</v>
      </c>
      <c r="T141" s="529" t="n">
        <f aca="false">SUM(T142:T144)</f>
        <v>0</v>
      </c>
      <c r="U141" s="529" t="n">
        <f aca="false">SUM(U142:U144)</f>
        <v>0</v>
      </c>
      <c r="V141" s="529" t="n">
        <f aca="false">SUM(V142:V144)</f>
        <v>0</v>
      </c>
      <c r="W141" s="188" t="s">
        <v>1114</v>
      </c>
      <c r="AC141" s="303"/>
      <c r="AD141" s="474"/>
    </row>
    <row r="142" customFormat="false" ht="15.75" hidden="true" customHeight="false" outlineLevel="1" collapsed="false">
      <c r="A142" s="605" t="s">
        <v>1115</v>
      </c>
      <c r="B142" s="522" t="n">
        <f aca="false">$W$2</f>
        <v>2026</v>
      </c>
      <c r="C142" s="567"/>
      <c r="D142" s="567"/>
      <c r="E142" s="606"/>
      <c r="F142" s="607" t="s">
        <v>1116</v>
      </c>
      <c r="G142" s="608" t="s">
        <v>1167</v>
      </c>
      <c r="H142" s="522" t="s">
        <v>1118</v>
      </c>
      <c r="I142" s="615"/>
      <c r="J142" s="568" t="s">
        <v>1119</v>
      </c>
      <c r="K142" s="567" t="n">
        <v>11.92</v>
      </c>
      <c r="L142" s="522" t="s">
        <v>1065</v>
      </c>
      <c r="M142" s="538"/>
      <c r="N142" s="610"/>
      <c r="O142" s="611"/>
      <c r="P142" s="612"/>
      <c r="Q142" s="613"/>
      <c r="R142" s="614" t="n">
        <f aca="false">SUM(S142,T142,U142,V142)</f>
        <v>0</v>
      </c>
      <c r="S142" s="614"/>
      <c r="T142" s="614"/>
      <c r="U142" s="614"/>
      <c r="V142" s="614"/>
      <c r="W142" s="188" t="s">
        <v>1120</v>
      </c>
    </row>
    <row r="143" customFormat="false" ht="15.75" hidden="true" customHeight="false" outlineLevel="1" collapsed="false">
      <c r="A143" s="605" t="s">
        <v>1121</v>
      </c>
      <c r="B143" s="522" t="n">
        <f aca="false">$W$1</f>
        <v>2027</v>
      </c>
      <c r="C143" s="567"/>
      <c r="D143" s="567"/>
      <c r="E143" s="606"/>
      <c r="F143" s="607" t="s">
        <v>1116</v>
      </c>
      <c r="G143" s="608" t="s">
        <v>1167</v>
      </c>
      <c r="H143" s="522" t="s">
        <v>1118</v>
      </c>
      <c r="I143" s="615"/>
      <c r="J143" s="568" t="s">
        <v>1119</v>
      </c>
      <c r="K143" s="567" t="n">
        <v>11.92</v>
      </c>
      <c r="L143" s="522" t="s">
        <v>1065</v>
      </c>
      <c r="M143" s="538"/>
      <c r="N143" s="610"/>
      <c r="O143" s="611"/>
      <c r="P143" s="612"/>
      <c r="Q143" s="613"/>
      <c r="R143" s="614" t="n">
        <f aca="false">SUM(S143,T143,U143,V143)</f>
        <v>0</v>
      </c>
      <c r="S143" s="614"/>
      <c r="T143" s="614"/>
      <c r="U143" s="614"/>
      <c r="V143" s="614"/>
      <c r="W143" s="188" t="s">
        <v>1122</v>
      </c>
    </row>
    <row r="144" customFormat="false" ht="15.75" hidden="true" customHeight="false" outlineLevel="1" collapsed="false">
      <c r="A144" s="605" t="s">
        <v>1123</v>
      </c>
      <c r="B144" s="522" t="n">
        <f aca="false">$W$1</f>
        <v>2027</v>
      </c>
      <c r="C144" s="567"/>
      <c r="D144" s="567"/>
      <c r="E144" s="606"/>
      <c r="F144" s="607" t="s">
        <v>1116</v>
      </c>
      <c r="G144" s="608" t="s">
        <v>1168</v>
      </c>
      <c r="H144" s="522" t="s">
        <v>1118</v>
      </c>
      <c r="I144" s="615"/>
      <c r="J144" s="568" t="s">
        <v>1119</v>
      </c>
      <c r="K144" s="567" t="n">
        <v>12.55</v>
      </c>
      <c r="L144" s="522" t="s">
        <v>1065</v>
      </c>
      <c r="M144" s="538"/>
      <c r="N144" s="610"/>
      <c r="O144" s="611"/>
      <c r="P144" s="612"/>
      <c r="Q144" s="613"/>
      <c r="R144" s="614" t="n">
        <f aca="false">SUM(S144,T144,U144,V144)</f>
        <v>0</v>
      </c>
      <c r="S144" s="614"/>
      <c r="T144" s="614"/>
      <c r="U144" s="614"/>
      <c r="V144" s="614"/>
      <c r="W144" s="188" t="s">
        <v>1125</v>
      </c>
    </row>
    <row r="145" customFormat="false" ht="15.75" hidden="true" customHeight="false" outlineLevel="1" collapsed="false">
      <c r="A145" s="600" t="s">
        <v>1094</v>
      </c>
      <c r="B145" s="617"/>
      <c r="C145" s="567"/>
      <c r="D145" s="568" t="s">
        <v>1091</v>
      </c>
      <c r="E145" s="618"/>
      <c r="F145" s="601"/>
      <c r="G145" s="560"/>
      <c r="H145" s="602"/>
      <c r="I145" s="603"/>
      <c r="J145" s="560"/>
      <c r="K145" s="190"/>
      <c r="L145" s="522"/>
      <c r="M145" s="538"/>
      <c r="N145" s="610"/>
      <c r="O145" s="527" t="n">
        <v>244</v>
      </c>
      <c r="P145" s="526" t="n">
        <v>223</v>
      </c>
      <c r="Q145" s="528"/>
      <c r="R145" s="529" t="n">
        <f aca="false">SUM(R146:R148)</f>
        <v>0</v>
      </c>
      <c r="S145" s="529" t="n">
        <f aca="false">SUM(S146:S148)</f>
        <v>0</v>
      </c>
      <c r="T145" s="529" t="n">
        <f aca="false">SUM(T146:T148)</f>
        <v>0</v>
      </c>
      <c r="U145" s="529" t="n">
        <f aca="false">SUM(U146:U148)</f>
        <v>0</v>
      </c>
      <c r="V145" s="529" t="n">
        <f aca="false">SUM(V146:V148)</f>
        <v>0</v>
      </c>
    </row>
    <row r="146" customFormat="false" ht="15.75" hidden="true" customHeight="false" outlineLevel="1" collapsed="false">
      <c r="A146" s="605" t="s">
        <v>1115</v>
      </c>
      <c r="B146" s="522" t="n">
        <f aca="false">$W$2</f>
        <v>2026</v>
      </c>
      <c r="C146" s="567"/>
      <c r="D146" s="567"/>
      <c r="E146" s="619"/>
      <c r="F146" s="607" t="s">
        <v>1116</v>
      </c>
      <c r="G146" s="608" t="s">
        <v>1169</v>
      </c>
      <c r="H146" s="522" t="s">
        <v>1118</v>
      </c>
      <c r="I146" s="609"/>
      <c r="J146" s="568" t="s">
        <v>1119</v>
      </c>
      <c r="K146" s="567" t="n">
        <v>11.92</v>
      </c>
      <c r="L146" s="522" t="s">
        <v>1065</v>
      </c>
      <c r="M146" s="538"/>
      <c r="N146" s="610"/>
      <c r="O146" s="611"/>
      <c r="P146" s="612"/>
      <c r="Q146" s="613"/>
      <c r="R146" s="614" t="n">
        <f aca="false">SUM(S146,T146,U146,V146)</f>
        <v>0</v>
      </c>
      <c r="S146" s="614"/>
      <c r="T146" s="614"/>
      <c r="U146" s="614"/>
      <c r="V146" s="614"/>
      <c r="X146" s="193"/>
      <c r="Y146" s="193"/>
    </row>
    <row r="147" customFormat="false" ht="15.75" hidden="true" customHeight="false" outlineLevel="1" collapsed="false">
      <c r="A147" s="605" t="s">
        <v>1121</v>
      </c>
      <c r="B147" s="522" t="n">
        <f aca="false">$W$1</f>
        <v>2027</v>
      </c>
      <c r="C147" s="567"/>
      <c r="D147" s="567"/>
      <c r="E147" s="619"/>
      <c r="F147" s="607" t="s">
        <v>1116</v>
      </c>
      <c r="G147" s="608" t="s">
        <v>1169</v>
      </c>
      <c r="H147" s="522" t="s">
        <v>1118</v>
      </c>
      <c r="I147" s="609"/>
      <c r="J147" s="568" t="s">
        <v>1119</v>
      </c>
      <c r="K147" s="567" t="n">
        <v>11.92</v>
      </c>
      <c r="L147" s="522" t="s">
        <v>1065</v>
      </c>
      <c r="M147" s="538"/>
      <c r="N147" s="610"/>
      <c r="O147" s="611"/>
      <c r="P147" s="612"/>
      <c r="Q147" s="613"/>
      <c r="R147" s="614" t="n">
        <f aca="false">SUM(S147,T147,U147,V147)</f>
        <v>0</v>
      </c>
      <c r="S147" s="614"/>
      <c r="T147" s="614"/>
      <c r="U147" s="614"/>
      <c r="V147" s="614"/>
      <c r="X147" s="193"/>
      <c r="Y147" s="193"/>
    </row>
    <row r="148" customFormat="false" ht="15.75" hidden="true" customHeight="false" outlineLevel="1" collapsed="false">
      <c r="A148" s="605" t="s">
        <v>1123</v>
      </c>
      <c r="B148" s="522" t="n">
        <f aca="false">$W$1</f>
        <v>2027</v>
      </c>
      <c r="C148" s="567"/>
      <c r="D148" s="567"/>
      <c r="E148" s="631"/>
      <c r="F148" s="607" t="s">
        <v>1116</v>
      </c>
      <c r="G148" s="608" t="s">
        <v>1168</v>
      </c>
      <c r="H148" s="522" t="s">
        <v>1118</v>
      </c>
      <c r="I148" s="609"/>
      <c r="J148" s="568" t="s">
        <v>1119</v>
      </c>
      <c r="K148" s="567" t="n">
        <v>12.55</v>
      </c>
      <c r="L148" s="522" t="s">
        <v>1065</v>
      </c>
      <c r="M148" s="538"/>
      <c r="N148" s="610"/>
      <c r="O148" s="611"/>
      <c r="P148" s="612"/>
      <c r="Q148" s="613"/>
      <c r="R148" s="614" t="n">
        <f aca="false">SUM(S148,T148,U148,V148)</f>
        <v>0</v>
      </c>
      <c r="S148" s="614"/>
      <c r="T148" s="614"/>
      <c r="U148" s="614"/>
      <c r="V148" s="614"/>
      <c r="X148" s="193"/>
      <c r="Y148" s="193"/>
      <c r="AA148" s="620"/>
    </row>
    <row r="149" customFormat="false" ht="15.75" hidden="true" customHeight="false" outlineLevel="1" collapsed="false">
      <c r="A149" s="600" t="s">
        <v>1089</v>
      </c>
      <c r="B149" s="617"/>
      <c r="C149" s="567"/>
      <c r="D149" s="568" t="s">
        <v>1091</v>
      </c>
      <c r="E149" s="618"/>
      <c r="F149" s="601"/>
      <c r="G149" s="560"/>
      <c r="H149" s="602"/>
      <c r="I149" s="603"/>
      <c r="J149" s="560"/>
      <c r="K149" s="190"/>
      <c r="L149" s="522"/>
      <c r="M149" s="538"/>
      <c r="N149" s="610"/>
      <c r="O149" s="527" t="n">
        <v>244</v>
      </c>
      <c r="P149" s="526" t="n">
        <v>223</v>
      </c>
      <c r="Q149" s="528"/>
      <c r="R149" s="529" t="n">
        <f aca="false">SUM(R150:R152)</f>
        <v>0</v>
      </c>
      <c r="S149" s="529" t="n">
        <f aca="false">SUM(S150:S152)</f>
        <v>0</v>
      </c>
      <c r="T149" s="529" t="n">
        <f aca="false">SUM(T150:T152)</f>
        <v>0</v>
      </c>
      <c r="U149" s="529" t="n">
        <f aca="false">SUM(U150:U152)</f>
        <v>0</v>
      </c>
      <c r="V149" s="529" t="n">
        <f aca="false">SUM(V150:V152)</f>
        <v>0</v>
      </c>
    </row>
    <row r="150" customFormat="false" ht="15.75" hidden="true" customHeight="false" outlineLevel="1" collapsed="false">
      <c r="A150" s="605" t="s">
        <v>1115</v>
      </c>
      <c r="B150" s="522" t="n">
        <f aca="false">$W$2</f>
        <v>2026</v>
      </c>
      <c r="C150" s="567"/>
      <c r="D150" s="567"/>
      <c r="E150" s="621"/>
      <c r="F150" s="607" t="s">
        <v>1116</v>
      </c>
      <c r="G150" s="540" t="s">
        <v>1170</v>
      </c>
      <c r="H150" s="522" t="s">
        <v>1118</v>
      </c>
      <c r="I150" s="609"/>
      <c r="J150" s="568" t="s">
        <v>1119</v>
      </c>
      <c r="K150" s="567" t="n">
        <v>88.3</v>
      </c>
      <c r="L150" s="522" t="s">
        <v>1065</v>
      </c>
      <c r="M150" s="538"/>
      <c r="N150" s="610"/>
      <c r="O150" s="611"/>
      <c r="P150" s="612"/>
      <c r="Q150" s="613"/>
      <c r="R150" s="614" t="n">
        <f aca="false">SUM(S150,T150,U150,V150)</f>
        <v>0</v>
      </c>
      <c r="S150" s="614"/>
      <c r="T150" s="614"/>
      <c r="U150" s="614"/>
      <c r="V150" s="614"/>
      <c r="X150" s="193"/>
      <c r="Y150" s="193"/>
    </row>
    <row r="151" customFormat="false" ht="15.75" hidden="true" customHeight="false" outlineLevel="1" collapsed="false">
      <c r="A151" s="605" t="s">
        <v>1121</v>
      </c>
      <c r="B151" s="522" t="n">
        <f aca="false">$W$1</f>
        <v>2027</v>
      </c>
      <c r="C151" s="567"/>
      <c r="D151" s="567"/>
      <c r="E151" s="621"/>
      <c r="F151" s="607" t="s">
        <v>1116</v>
      </c>
      <c r="G151" s="540" t="s">
        <v>1170</v>
      </c>
      <c r="H151" s="522" t="s">
        <v>1118</v>
      </c>
      <c r="I151" s="609"/>
      <c r="J151" s="568" t="s">
        <v>1119</v>
      </c>
      <c r="K151" s="567" t="n">
        <v>88.3</v>
      </c>
      <c r="L151" s="522" t="s">
        <v>1065</v>
      </c>
      <c r="M151" s="538"/>
      <c r="N151" s="610"/>
      <c r="O151" s="611"/>
      <c r="P151" s="612"/>
      <c r="Q151" s="613"/>
      <c r="R151" s="614" t="n">
        <f aca="false">SUM(S151,T151,U151,V151)</f>
        <v>0</v>
      </c>
      <c r="S151" s="614"/>
      <c r="T151" s="614"/>
      <c r="U151" s="614"/>
      <c r="V151" s="614"/>
      <c r="X151" s="193"/>
      <c r="Y151" s="193"/>
    </row>
    <row r="152" customFormat="false" ht="15.75" hidden="true" customHeight="false" outlineLevel="1" collapsed="false">
      <c r="A152" s="605" t="s">
        <v>1123</v>
      </c>
      <c r="B152" s="522" t="n">
        <f aca="false">$W$1</f>
        <v>2027</v>
      </c>
      <c r="C152" s="567"/>
      <c r="D152" s="567"/>
      <c r="E152" s="621"/>
      <c r="F152" s="607" t="s">
        <v>1116</v>
      </c>
      <c r="G152" s="622" t="n">
        <v>2916.38</v>
      </c>
      <c r="H152" s="522" t="s">
        <v>1118</v>
      </c>
      <c r="I152" s="609"/>
      <c r="J152" s="568" t="s">
        <v>1119</v>
      </c>
      <c r="K152" s="567" t="n">
        <v>93.59</v>
      </c>
      <c r="L152" s="522" t="s">
        <v>1065</v>
      </c>
      <c r="M152" s="538"/>
      <c r="N152" s="610"/>
      <c r="O152" s="611"/>
      <c r="P152" s="612"/>
      <c r="Q152" s="613"/>
      <c r="R152" s="614" t="n">
        <f aca="false">SUM(S152,T152,U152,V152)</f>
        <v>0</v>
      </c>
      <c r="S152" s="614"/>
      <c r="T152" s="614"/>
      <c r="U152" s="614"/>
      <c r="V152" s="614"/>
      <c r="X152" s="193"/>
      <c r="Y152" s="193"/>
      <c r="AA152" s="193"/>
    </row>
    <row r="153" customFormat="false" ht="15.75" hidden="true" customHeight="false" outlineLevel="1" collapsed="false">
      <c r="A153" s="600" t="s">
        <v>1094</v>
      </c>
      <c r="B153" s="617"/>
      <c r="C153" s="567"/>
      <c r="D153" s="568" t="s">
        <v>1091</v>
      </c>
      <c r="E153" s="569"/>
      <c r="F153" s="601"/>
      <c r="G153" s="560"/>
      <c r="H153" s="602"/>
      <c r="I153" s="603"/>
      <c r="J153" s="560"/>
      <c r="K153" s="190"/>
      <c r="L153" s="522"/>
      <c r="M153" s="538"/>
      <c r="N153" s="610"/>
      <c r="O153" s="527" t="n">
        <v>244</v>
      </c>
      <c r="P153" s="526" t="n">
        <v>223</v>
      </c>
      <c r="Q153" s="528"/>
      <c r="R153" s="529" t="n">
        <f aca="false">SUM(R154:R156)</f>
        <v>0</v>
      </c>
      <c r="S153" s="529" t="n">
        <f aca="false">SUM(S154:S156)</f>
        <v>0</v>
      </c>
      <c r="T153" s="529" t="n">
        <f aca="false">SUM(T154:T156)</f>
        <v>0</v>
      </c>
      <c r="U153" s="529" t="n">
        <f aca="false">SUM(U154:U156)</f>
        <v>0</v>
      </c>
      <c r="V153" s="529" t="n">
        <f aca="false">SUM(V154:V156)</f>
        <v>0</v>
      </c>
    </row>
    <row r="154" customFormat="false" ht="15.75" hidden="true" customHeight="false" outlineLevel="1" collapsed="false">
      <c r="A154" s="605" t="s">
        <v>1115</v>
      </c>
      <c r="B154" s="522" t="n">
        <f aca="false">$W$2</f>
        <v>2026</v>
      </c>
      <c r="C154" s="567"/>
      <c r="D154" s="567"/>
      <c r="E154" s="619"/>
      <c r="F154" s="607" t="s">
        <v>1116</v>
      </c>
      <c r="G154" s="608" t="s">
        <v>1167</v>
      </c>
      <c r="H154" s="522" t="s">
        <v>1118</v>
      </c>
      <c r="I154" s="609"/>
      <c r="J154" s="568" t="s">
        <v>1119</v>
      </c>
      <c r="K154" s="567" t="n">
        <v>11.92</v>
      </c>
      <c r="L154" s="522" t="s">
        <v>1065</v>
      </c>
      <c r="M154" s="538"/>
      <c r="N154" s="610"/>
      <c r="O154" s="611"/>
      <c r="P154" s="612"/>
      <c r="Q154" s="613"/>
      <c r="R154" s="614" t="n">
        <f aca="false">SUM(S154,T154,U154,V154)</f>
        <v>0</v>
      </c>
      <c r="S154" s="614"/>
      <c r="T154" s="614"/>
      <c r="U154" s="614"/>
      <c r="V154" s="614"/>
      <c r="X154" s="193"/>
      <c r="Y154" s="193"/>
    </row>
    <row r="155" customFormat="false" ht="15.75" hidden="true" customHeight="false" outlineLevel="1" collapsed="false">
      <c r="A155" s="605" t="s">
        <v>1121</v>
      </c>
      <c r="B155" s="522" t="n">
        <f aca="false">$W$1</f>
        <v>2027</v>
      </c>
      <c r="C155" s="567"/>
      <c r="D155" s="623"/>
      <c r="E155" s="619"/>
      <c r="F155" s="607" t="s">
        <v>1116</v>
      </c>
      <c r="G155" s="608" t="s">
        <v>1167</v>
      </c>
      <c r="H155" s="522" t="s">
        <v>1118</v>
      </c>
      <c r="I155" s="609"/>
      <c r="J155" s="568" t="s">
        <v>1119</v>
      </c>
      <c r="K155" s="567" t="n">
        <v>11.92</v>
      </c>
      <c r="L155" s="522" t="s">
        <v>1065</v>
      </c>
      <c r="M155" s="538"/>
      <c r="N155" s="610"/>
      <c r="O155" s="611"/>
      <c r="P155" s="612"/>
      <c r="Q155" s="613"/>
      <c r="R155" s="614" t="n">
        <f aca="false">SUM(S155,T155,U155,V155)</f>
        <v>0</v>
      </c>
      <c r="S155" s="614"/>
      <c r="T155" s="614"/>
      <c r="U155" s="614"/>
      <c r="V155" s="614"/>
      <c r="X155" s="193"/>
      <c r="Y155" s="193"/>
    </row>
    <row r="156" customFormat="false" ht="15.75" hidden="true" customHeight="false" outlineLevel="1" collapsed="false">
      <c r="A156" s="605" t="s">
        <v>1123</v>
      </c>
      <c r="B156" s="522" t="n">
        <f aca="false">$W$1</f>
        <v>2027</v>
      </c>
      <c r="C156" s="567"/>
      <c r="D156" s="609"/>
      <c r="E156" s="606"/>
      <c r="F156" s="607" t="s">
        <v>1116</v>
      </c>
      <c r="G156" s="608" t="s">
        <v>1168</v>
      </c>
      <c r="H156" s="522" t="s">
        <v>1118</v>
      </c>
      <c r="I156" s="609"/>
      <c r="J156" s="568" t="s">
        <v>1119</v>
      </c>
      <c r="K156" s="567" t="n">
        <v>12.55</v>
      </c>
      <c r="L156" s="522" t="s">
        <v>1065</v>
      </c>
      <c r="M156" s="538"/>
      <c r="N156" s="610"/>
      <c r="O156" s="611"/>
      <c r="P156" s="612"/>
      <c r="Q156" s="613"/>
      <c r="R156" s="614" t="n">
        <f aca="false">SUM(S156,T156,U156,V156)</f>
        <v>0</v>
      </c>
      <c r="S156" s="614"/>
      <c r="T156" s="614"/>
      <c r="U156" s="614"/>
      <c r="V156" s="614"/>
      <c r="X156" s="193"/>
      <c r="Y156" s="193"/>
      <c r="AA156" s="620"/>
    </row>
    <row r="157" s="196" customFormat="true" ht="15.75" hidden="false" customHeight="false" outlineLevel="0" collapsed="false">
      <c r="A157" s="570" t="s">
        <v>1171</v>
      </c>
      <c r="B157" s="571"/>
      <c r="C157" s="571"/>
      <c r="D157" s="571"/>
      <c r="E157" s="592"/>
      <c r="F157" s="592"/>
      <c r="G157" s="592"/>
      <c r="H157" s="571"/>
      <c r="I157" s="678"/>
      <c r="J157" s="571"/>
      <c r="K157" s="228"/>
      <c r="L157" s="571"/>
      <c r="M157" s="624"/>
      <c r="N157" s="595" t="s">
        <v>1112</v>
      </c>
      <c r="O157" s="625" t="n">
        <v>244</v>
      </c>
      <c r="P157" s="626" t="n">
        <v>223</v>
      </c>
      <c r="Q157" s="627"/>
      <c r="R157" s="529" t="n">
        <f aca="false">SUM(R179,R158,R200)</f>
        <v>199735.991</v>
      </c>
      <c r="S157" s="529" t="n">
        <f aca="false">SUM(S179,S158,S200)</f>
        <v>146679.996</v>
      </c>
      <c r="T157" s="529" t="n">
        <f aca="false">SUM(T179,T158,T200)</f>
        <v>0</v>
      </c>
      <c r="U157" s="529" t="n">
        <f aca="false">SUM(U179,U158,U200)</f>
        <v>0</v>
      </c>
      <c r="V157" s="529" t="n">
        <f aca="false">SUM(V179,V158,V200)</f>
        <v>53055.995</v>
      </c>
      <c r="AC157" s="303"/>
      <c r="AD157" s="474"/>
    </row>
    <row r="158" customFormat="false" ht="15.75" hidden="false" customHeight="false" outlineLevel="0" collapsed="false">
      <c r="A158" s="559" t="s">
        <v>1172</v>
      </c>
      <c r="B158" s="541"/>
      <c r="C158" s="541"/>
      <c r="D158" s="541"/>
      <c r="E158" s="541"/>
      <c r="F158" s="603"/>
      <c r="G158" s="603"/>
      <c r="H158" s="603"/>
      <c r="I158" s="602"/>
      <c r="J158" s="603"/>
      <c r="K158" s="190"/>
      <c r="L158" s="522"/>
      <c r="M158" s="538"/>
      <c r="N158" s="610"/>
      <c r="O158" s="611" t="n">
        <v>244</v>
      </c>
      <c r="P158" s="612" t="n">
        <v>223</v>
      </c>
      <c r="Q158" s="613"/>
      <c r="R158" s="657" t="n">
        <f aca="false">SUM(R159,R164,R169,R174)</f>
        <v>110640.771</v>
      </c>
      <c r="S158" s="657" t="n">
        <f aca="false">SUM(S159,S164,S169,S174)</f>
        <v>57584.776</v>
      </c>
      <c r="T158" s="657" t="n">
        <f aca="false">SUM(T159,T164,T169,T174)</f>
        <v>0</v>
      </c>
      <c r="U158" s="657" t="n">
        <f aca="false">SUM(U159,U164,U169,U174)</f>
        <v>0</v>
      </c>
      <c r="V158" s="657" t="n">
        <f aca="false">SUM(V159,V164,V169,V174)</f>
        <v>53055.995</v>
      </c>
    </row>
    <row r="159" s="196" customFormat="true" ht="15.75" hidden="true" customHeight="false" outlineLevel="1" collapsed="false">
      <c r="A159" s="600" t="s">
        <v>1089</v>
      </c>
      <c r="B159" s="566" t="s">
        <v>1090</v>
      </c>
      <c r="C159" s="567"/>
      <c r="D159" s="568" t="s">
        <v>1091</v>
      </c>
      <c r="E159" s="569" t="s">
        <v>1092</v>
      </c>
      <c r="F159" s="601"/>
      <c r="G159" s="560"/>
      <c r="H159" s="602"/>
      <c r="I159" s="603"/>
      <c r="J159" s="560"/>
      <c r="K159" s="228"/>
      <c r="L159" s="592"/>
      <c r="M159" s="594"/>
      <c r="N159" s="595"/>
      <c r="O159" s="596" t="n">
        <v>244</v>
      </c>
      <c r="P159" s="597" t="n">
        <v>223</v>
      </c>
      <c r="Q159" s="604"/>
      <c r="R159" s="529" t="n">
        <f aca="false">SUM(R160:R163)</f>
        <v>110640.771</v>
      </c>
      <c r="S159" s="529" t="n">
        <f aca="false">SUM(S160:S163)</f>
        <v>57584.776</v>
      </c>
      <c r="T159" s="529" t="n">
        <f aca="false">SUM(T160:T163)</f>
        <v>0</v>
      </c>
      <c r="U159" s="529" t="n">
        <f aca="false">SUM(U160:U163)</f>
        <v>0</v>
      </c>
      <c r="V159" s="529" t="n">
        <f aca="false">SUM(V160:V163)</f>
        <v>53055.995</v>
      </c>
      <c r="AC159" s="303"/>
      <c r="AD159" s="474"/>
    </row>
    <row r="160" customFormat="false" ht="15.75" hidden="true" customHeight="false" outlineLevel="1" collapsed="false">
      <c r="A160" s="605" t="s">
        <v>1115</v>
      </c>
      <c r="B160" s="522" t="n">
        <f aca="false">$W$2</f>
        <v>2026</v>
      </c>
      <c r="C160" s="567"/>
      <c r="D160" s="631" t="n">
        <v>245</v>
      </c>
      <c r="E160" s="607" t="s">
        <v>1173</v>
      </c>
      <c r="F160" s="607" t="s">
        <v>1064</v>
      </c>
      <c r="G160" s="608" t="s">
        <v>1402</v>
      </c>
      <c r="H160" s="522" t="s">
        <v>1065</v>
      </c>
      <c r="I160" s="632"/>
      <c r="J160" s="568"/>
      <c r="K160" s="190"/>
      <c r="L160" s="568"/>
      <c r="M160" s="633"/>
      <c r="N160" s="634"/>
      <c r="O160" s="635"/>
      <c r="P160" s="636"/>
      <c r="Q160" s="613" t="n">
        <v>1</v>
      </c>
      <c r="R160" s="614" t="n">
        <f aca="false">SUM(S160,T160,U160,V160)</f>
        <v>16640.4</v>
      </c>
      <c r="S160" s="614" t="n">
        <f aca="false">D160*G160</f>
        <v>16640.4</v>
      </c>
      <c r="T160" s="614"/>
      <c r="U160" s="614"/>
      <c r="V160" s="614"/>
    </row>
    <row r="161" customFormat="false" ht="15.75" hidden="true" customHeight="false" outlineLevel="1" collapsed="false">
      <c r="A161" s="605" t="s">
        <v>1121</v>
      </c>
      <c r="B161" s="522" t="n">
        <f aca="false">$W$1</f>
        <v>2027</v>
      </c>
      <c r="C161" s="567" t="n">
        <v>412.3</v>
      </c>
      <c r="D161" s="619" t="n">
        <f aca="false">656.5-53.7</f>
        <v>602.8</v>
      </c>
      <c r="E161" s="607" t="s">
        <v>1173</v>
      </c>
      <c r="F161" s="607" t="s">
        <v>1064</v>
      </c>
      <c r="G161" s="608" t="s">
        <v>1402</v>
      </c>
      <c r="H161" s="522" t="s">
        <v>1065</v>
      </c>
      <c r="I161" s="632"/>
      <c r="J161" s="568"/>
      <c r="K161" s="190"/>
      <c r="L161" s="568"/>
      <c r="M161" s="633"/>
      <c r="N161" s="634"/>
      <c r="O161" s="635"/>
      <c r="P161" s="636"/>
      <c r="Q161" s="613" t="n">
        <v>3</v>
      </c>
      <c r="R161" s="614" t="n">
        <f aca="false">SUM(S161,T161,U161,V161)</f>
        <v>68947.792</v>
      </c>
      <c r="S161" s="614" t="n">
        <f aca="false">D161*G161+2.2</f>
        <v>40944.376</v>
      </c>
      <c r="T161" s="614"/>
      <c r="U161" s="614"/>
      <c r="V161" s="614" t="n">
        <f aca="false">C161*G161</f>
        <v>28003.416</v>
      </c>
    </row>
    <row r="162" customFormat="false" ht="15.75" hidden="true" customHeight="false" outlineLevel="1" collapsed="false">
      <c r="A162" s="605" t="s">
        <v>1123</v>
      </c>
      <c r="B162" s="522" t="n">
        <f aca="false">$W$1</f>
        <v>2027</v>
      </c>
      <c r="C162" s="567" t="n">
        <v>323</v>
      </c>
      <c r="D162" s="540"/>
      <c r="E162" s="607" t="s">
        <v>1173</v>
      </c>
      <c r="F162" s="607" t="s">
        <v>1064</v>
      </c>
      <c r="G162" s="608" t="s">
        <v>1409</v>
      </c>
      <c r="H162" s="522" t="s">
        <v>1065</v>
      </c>
      <c r="I162" s="632"/>
      <c r="J162" s="568"/>
      <c r="K162" s="190"/>
      <c r="L162" s="568"/>
      <c r="M162" s="633"/>
      <c r="N162" s="634"/>
      <c r="O162" s="635"/>
      <c r="P162" s="636"/>
      <c r="Q162" s="627"/>
      <c r="R162" s="614" t="n">
        <f aca="false">SUM(S162,T162,U162,V162)</f>
        <v>21973.69</v>
      </c>
      <c r="S162" s="614"/>
      <c r="T162" s="614"/>
      <c r="U162" s="614"/>
      <c r="V162" s="614" t="n">
        <f aca="false">C162*G162</f>
        <v>21973.69</v>
      </c>
    </row>
    <row r="163" customFormat="false" ht="15.75" hidden="true" customHeight="false" outlineLevel="1" collapsed="false">
      <c r="A163" s="605" t="s">
        <v>1115</v>
      </c>
      <c r="B163" s="522" t="n">
        <f aca="false">$W$1</f>
        <v>2027</v>
      </c>
      <c r="C163" s="567" t="n">
        <f aca="false">70.4-25.1</f>
        <v>45.3</v>
      </c>
      <c r="D163" s="540"/>
      <c r="E163" s="607" t="s">
        <v>1173</v>
      </c>
      <c r="F163" s="607" t="s">
        <v>1064</v>
      </c>
      <c r="G163" s="608" t="s">
        <v>1409</v>
      </c>
      <c r="H163" s="522" t="s">
        <v>1065</v>
      </c>
      <c r="I163" s="632"/>
      <c r="J163" s="568"/>
      <c r="K163" s="190"/>
      <c r="L163" s="568"/>
      <c r="M163" s="633"/>
      <c r="N163" s="634"/>
      <c r="O163" s="635"/>
      <c r="P163" s="636"/>
      <c r="Q163" s="627"/>
      <c r="R163" s="614" t="n">
        <f aca="false">SUM(S163,T163,U163,V163)</f>
        <v>3078.889</v>
      </c>
      <c r="S163" s="614"/>
      <c r="T163" s="614"/>
      <c r="U163" s="614"/>
      <c r="V163" s="614" t="n">
        <f aca="false">C163*G163-2.87</f>
        <v>3078.889</v>
      </c>
    </row>
    <row r="164" s="196" customFormat="true" ht="15.75" hidden="true" customHeight="false" outlineLevel="1" collapsed="false">
      <c r="A164" s="600" t="s">
        <v>1094</v>
      </c>
      <c r="B164" s="617"/>
      <c r="C164" s="567"/>
      <c r="D164" s="568" t="s">
        <v>1091</v>
      </c>
      <c r="E164" s="618"/>
      <c r="F164" s="601"/>
      <c r="G164" s="560"/>
      <c r="H164" s="602"/>
      <c r="I164" s="603"/>
      <c r="J164" s="560"/>
      <c r="K164" s="228"/>
      <c r="L164" s="592"/>
      <c r="M164" s="594"/>
      <c r="N164" s="595"/>
      <c r="O164" s="596" t="n">
        <v>244</v>
      </c>
      <c r="P164" s="597" t="n">
        <v>223</v>
      </c>
      <c r="Q164" s="604"/>
      <c r="R164" s="529" t="n">
        <f aca="false">SUM(R165:R168)</f>
        <v>0</v>
      </c>
      <c r="S164" s="529" t="n">
        <f aca="false">SUM(S165:S168)</f>
        <v>0</v>
      </c>
      <c r="T164" s="529" t="n">
        <f aca="false">SUM(T165:T168)</f>
        <v>0</v>
      </c>
      <c r="U164" s="529" t="n">
        <f aca="false">SUM(U165:U168)</f>
        <v>0</v>
      </c>
      <c r="V164" s="529" t="n">
        <f aca="false">SUM(V165:V168)</f>
        <v>0</v>
      </c>
      <c r="AC164" s="303"/>
      <c r="AD164" s="474"/>
    </row>
    <row r="165" customFormat="false" ht="15.75" hidden="true" customHeight="false" outlineLevel="1" collapsed="false">
      <c r="A165" s="605" t="s">
        <v>1115</v>
      </c>
      <c r="B165" s="522" t="n">
        <f aca="false">$W$2</f>
        <v>2026</v>
      </c>
      <c r="C165" s="623"/>
      <c r="D165" s="631"/>
      <c r="E165" s="607" t="s">
        <v>1173</v>
      </c>
      <c r="F165" s="607" t="s">
        <v>1064</v>
      </c>
      <c r="G165" s="608"/>
      <c r="H165" s="522" t="s">
        <v>1065</v>
      </c>
      <c r="I165" s="632"/>
      <c r="J165" s="568"/>
      <c r="K165" s="190"/>
      <c r="L165" s="568"/>
      <c r="M165" s="633"/>
      <c r="N165" s="634"/>
      <c r="O165" s="635"/>
      <c r="P165" s="636"/>
      <c r="Q165" s="627"/>
      <c r="R165" s="614" t="n">
        <f aca="false">SUM(S165,T165,U165,V165)</f>
        <v>0</v>
      </c>
      <c r="S165" s="614"/>
      <c r="T165" s="614"/>
      <c r="U165" s="614"/>
      <c r="V165" s="614"/>
    </row>
    <row r="166" customFormat="false" ht="15.75" hidden="true" customHeight="false" outlineLevel="1" collapsed="false">
      <c r="A166" s="605" t="s">
        <v>1121</v>
      </c>
      <c r="B166" s="522" t="n">
        <f aca="false">$W$1</f>
        <v>2027</v>
      </c>
      <c r="C166" s="623"/>
      <c r="D166" s="540"/>
      <c r="E166" s="607" t="s">
        <v>1173</v>
      </c>
      <c r="F166" s="607" t="s">
        <v>1064</v>
      </c>
      <c r="G166" s="608"/>
      <c r="H166" s="522" t="s">
        <v>1065</v>
      </c>
      <c r="I166" s="632"/>
      <c r="J166" s="568"/>
      <c r="K166" s="190"/>
      <c r="L166" s="568"/>
      <c r="M166" s="633"/>
      <c r="N166" s="634"/>
      <c r="O166" s="635"/>
      <c r="P166" s="636"/>
      <c r="Q166" s="627"/>
      <c r="R166" s="614" t="n">
        <f aca="false">SUM(S166,T166,U166,V166)</f>
        <v>0</v>
      </c>
      <c r="S166" s="614"/>
      <c r="T166" s="614"/>
      <c r="U166" s="614"/>
      <c r="V166" s="614"/>
    </row>
    <row r="167" customFormat="false" ht="15.75" hidden="true" customHeight="false" outlineLevel="1" collapsed="false">
      <c r="A167" s="605" t="s">
        <v>1123</v>
      </c>
      <c r="B167" s="522" t="n">
        <f aca="false">$W$1</f>
        <v>2027</v>
      </c>
      <c r="C167" s="623"/>
      <c r="D167" s="540"/>
      <c r="E167" s="607" t="s">
        <v>1173</v>
      </c>
      <c r="F167" s="607" t="s">
        <v>1064</v>
      </c>
      <c r="G167" s="608"/>
      <c r="H167" s="522" t="s">
        <v>1065</v>
      </c>
      <c r="I167" s="632"/>
      <c r="J167" s="568"/>
      <c r="K167" s="190"/>
      <c r="L167" s="568"/>
      <c r="M167" s="633"/>
      <c r="N167" s="634"/>
      <c r="O167" s="635"/>
      <c r="P167" s="636"/>
      <c r="Q167" s="627"/>
      <c r="R167" s="614" t="n">
        <f aca="false">SUM(S167,T167,U167,V167)</f>
        <v>0</v>
      </c>
      <c r="S167" s="614"/>
      <c r="T167" s="614"/>
      <c r="U167" s="614"/>
      <c r="V167" s="614"/>
    </row>
    <row r="168" customFormat="false" ht="15.75" hidden="true" customHeight="false" outlineLevel="1" collapsed="false">
      <c r="A168" s="605" t="s">
        <v>1115</v>
      </c>
      <c r="B168" s="522" t="n">
        <f aca="false">$W$1</f>
        <v>2027</v>
      </c>
      <c r="C168" s="623"/>
      <c r="D168" s="540"/>
      <c r="E168" s="607" t="s">
        <v>1173</v>
      </c>
      <c r="F168" s="607" t="s">
        <v>1064</v>
      </c>
      <c r="G168" s="608"/>
      <c r="H168" s="522" t="s">
        <v>1065</v>
      </c>
      <c r="I168" s="632"/>
      <c r="J168" s="568"/>
      <c r="K168" s="190"/>
      <c r="L168" s="568"/>
      <c r="M168" s="633"/>
      <c r="N168" s="634"/>
      <c r="O168" s="635"/>
      <c r="P168" s="636"/>
      <c r="Q168" s="627"/>
      <c r="R168" s="614" t="n">
        <f aca="false">SUM(S168,T168,U168,V168)</f>
        <v>0</v>
      </c>
      <c r="S168" s="614"/>
      <c r="T168" s="614"/>
      <c r="U168" s="614"/>
      <c r="V168" s="614"/>
    </row>
    <row r="169" s="196" customFormat="true" ht="15.75" hidden="true" customHeight="false" outlineLevel="1" collapsed="false">
      <c r="A169" s="600" t="s">
        <v>1089</v>
      </c>
      <c r="B169" s="617"/>
      <c r="C169" s="567"/>
      <c r="D169" s="568" t="s">
        <v>1091</v>
      </c>
      <c r="E169" s="618"/>
      <c r="F169" s="601"/>
      <c r="G169" s="560"/>
      <c r="H169" s="602"/>
      <c r="I169" s="603"/>
      <c r="J169" s="560"/>
      <c r="K169" s="228"/>
      <c r="L169" s="592"/>
      <c r="M169" s="594"/>
      <c r="N169" s="595"/>
      <c r="O169" s="596" t="n">
        <v>244</v>
      </c>
      <c r="P169" s="597" t="n">
        <v>223</v>
      </c>
      <c r="Q169" s="604"/>
      <c r="R169" s="529" t="n">
        <f aca="false">SUM(R170:R173)</f>
        <v>0</v>
      </c>
      <c r="S169" s="529" t="n">
        <f aca="false">SUM(S170:S173)</f>
        <v>0</v>
      </c>
      <c r="T169" s="529" t="n">
        <f aca="false">SUM(T170:T173)</f>
        <v>0</v>
      </c>
      <c r="U169" s="529" t="n">
        <f aca="false">SUM(U170:U173)</f>
        <v>0</v>
      </c>
      <c r="V169" s="529" t="n">
        <f aca="false">SUM(V170:V173)</f>
        <v>0</v>
      </c>
      <c r="Y169" s="230"/>
      <c r="AC169" s="303"/>
      <c r="AD169" s="474"/>
    </row>
    <row r="170" customFormat="false" ht="15.75" hidden="true" customHeight="false" outlineLevel="1" collapsed="false">
      <c r="A170" s="605" t="s">
        <v>1115</v>
      </c>
      <c r="B170" s="522" t="n">
        <f aca="false">$W$2</f>
        <v>2026</v>
      </c>
      <c r="C170" s="567"/>
      <c r="D170" s="619"/>
      <c r="E170" s="607" t="s">
        <v>1173</v>
      </c>
      <c r="F170" s="607" t="s">
        <v>1064</v>
      </c>
      <c r="G170" s="608"/>
      <c r="H170" s="522" t="s">
        <v>1065</v>
      </c>
      <c r="I170" s="632"/>
      <c r="J170" s="568"/>
      <c r="K170" s="190"/>
      <c r="L170" s="568"/>
      <c r="M170" s="633"/>
      <c r="N170" s="634"/>
      <c r="O170" s="635"/>
      <c r="P170" s="636"/>
      <c r="Q170" s="627"/>
      <c r="R170" s="614" t="n">
        <f aca="false">SUM(S170,T170,U170,V170)</f>
        <v>0</v>
      </c>
      <c r="S170" s="614"/>
      <c r="T170" s="614"/>
      <c r="U170" s="614"/>
      <c r="V170" s="614"/>
    </row>
    <row r="171" customFormat="false" ht="15.75" hidden="true" customHeight="false" outlineLevel="1" collapsed="false">
      <c r="A171" s="605" t="s">
        <v>1121</v>
      </c>
      <c r="B171" s="522" t="n">
        <f aca="false">$W$1</f>
        <v>2027</v>
      </c>
      <c r="C171" s="567"/>
      <c r="D171" s="619"/>
      <c r="E171" s="607" t="s">
        <v>1173</v>
      </c>
      <c r="F171" s="607" t="s">
        <v>1064</v>
      </c>
      <c r="G171" s="608"/>
      <c r="H171" s="522" t="s">
        <v>1065</v>
      </c>
      <c r="I171" s="632"/>
      <c r="J171" s="568"/>
      <c r="K171" s="190"/>
      <c r="L171" s="568"/>
      <c r="M171" s="633"/>
      <c r="N171" s="634"/>
      <c r="O171" s="635"/>
      <c r="P171" s="636"/>
      <c r="Q171" s="627"/>
      <c r="R171" s="614" t="n">
        <f aca="false">SUM(S171,T171,U171,V171)</f>
        <v>0</v>
      </c>
      <c r="S171" s="614"/>
      <c r="T171" s="614"/>
      <c r="U171" s="614"/>
      <c r="V171" s="614"/>
      <c r="Y171" s="193"/>
    </row>
    <row r="172" customFormat="false" ht="15.75" hidden="true" customHeight="false" outlineLevel="1" collapsed="false">
      <c r="A172" s="605" t="s">
        <v>1123</v>
      </c>
      <c r="B172" s="522" t="n">
        <f aca="false">$W$1</f>
        <v>2027</v>
      </c>
      <c r="C172" s="567"/>
      <c r="D172" s="619"/>
      <c r="E172" s="607" t="s">
        <v>1173</v>
      </c>
      <c r="F172" s="607" t="s">
        <v>1064</v>
      </c>
      <c r="G172" s="608"/>
      <c r="H172" s="522" t="s">
        <v>1065</v>
      </c>
      <c r="I172" s="632"/>
      <c r="J172" s="568"/>
      <c r="K172" s="190"/>
      <c r="L172" s="568"/>
      <c r="M172" s="633"/>
      <c r="N172" s="634"/>
      <c r="O172" s="635"/>
      <c r="P172" s="636"/>
      <c r="Q172" s="627"/>
      <c r="R172" s="614" t="n">
        <f aca="false">SUM(S172,T172,U172,V172)</f>
        <v>0</v>
      </c>
      <c r="S172" s="614"/>
      <c r="T172" s="614"/>
      <c r="U172" s="614"/>
      <c r="V172" s="614"/>
    </row>
    <row r="173" customFormat="false" ht="15.75" hidden="true" customHeight="false" outlineLevel="1" collapsed="false">
      <c r="A173" s="605" t="s">
        <v>1115</v>
      </c>
      <c r="B173" s="522" t="n">
        <f aca="false">$W$1</f>
        <v>2027</v>
      </c>
      <c r="C173" s="567"/>
      <c r="D173" s="619"/>
      <c r="E173" s="607" t="s">
        <v>1173</v>
      </c>
      <c r="F173" s="607" t="s">
        <v>1064</v>
      </c>
      <c r="G173" s="608"/>
      <c r="H173" s="522" t="s">
        <v>1065</v>
      </c>
      <c r="I173" s="632"/>
      <c r="J173" s="568"/>
      <c r="K173" s="190"/>
      <c r="L173" s="568"/>
      <c r="M173" s="633"/>
      <c r="N173" s="634"/>
      <c r="O173" s="635"/>
      <c r="P173" s="636"/>
      <c r="Q173" s="627"/>
      <c r="R173" s="614" t="n">
        <f aca="false">SUM(S173,T173,U173,V173)</f>
        <v>0</v>
      </c>
      <c r="S173" s="614"/>
      <c r="T173" s="614"/>
      <c r="U173" s="614"/>
      <c r="V173" s="614"/>
    </row>
    <row r="174" s="196" customFormat="true" ht="15.75" hidden="true" customHeight="false" outlineLevel="1" collapsed="false">
      <c r="A174" s="600" t="s">
        <v>1094</v>
      </c>
      <c r="B174" s="617"/>
      <c r="C174" s="567"/>
      <c r="D174" s="568" t="s">
        <v>1091</v>
      </c>
      <c r="E174" s="569"/>
      <c r="F174" s="601"/>
      <c r="G174" s="560"/>
      <c r="H174" s="602"/>
      <c r="I174" s="603"/>
      <c r="J174" s="560"/>
      <c r="K174" s="228"/>
      <c r="L174" s="592"/>
      <c r="M174" s="594"/>
      <c r="N174" s="595"/>
      <c r="O174" s="596" t="n">
        <v>244</v>
      </c>
      <c r="P174" s="597" t="n">
        <v>223</v>
      </c>
      <c r="Q174" s="604"/>
      <c r="R174" s="529" t="n">
        <f aca="false">SUM(R175:R178)</f>
        <v>0</v>
      </c>
      <c r="S174" s="529" t="n">
        <f aca="false">SUM(S175:S178)</f>
        <v>0</v>
      </c>
      <c r="T174" s="529" t="n">
        <f aca="false">SUM(T175:T178)</f>
        <v>0</v>
      </c>
      <c r="U174" s="529" t="n">
        <f aca="false">SUM(U175:U178)</f>
        <v>0</v>
      </c>
      <c r="V174" s="529" t="n">
        <f aca="false">SUM(V175:V178)</f>
        <v>0</v>
      </c>
      <c r="AC174" s="303"/>
      <c r="AD174" s="474"/>
    </row>
    <row r="175" customFormat="false" ht="15.75" hidden="true" customHeight="false" outlineLevel="1" collapsed="false">
      <c r="A175" s="605" t="s">
        <v>1115</v>
      </c>
      <c r="B175" s="522" t="n">
        <f aca="false">$W$2</f>
        <v>2026</v>
      </c>
      <c r="C175" s="615"/>
      <c r="D175" s="631"/>
      <c r="E175" s="607" t="s">
        <v>1173</v>
      </c>
      <c r="F175" s="607" t="s">
        <v>1064</v>
      </c>
      <c r="G175" s="608"/>
      <c r="H175" s="522" t="s">
        <v>1065</v>
      </c>
      <c r="I175" s="632"/>
      <c r="J175" s="568"/>
      <c r="K175" s="190"/>
      <c r="L175" s="568"/>
      <c r="M175" s="633"/>
      <c r="N175" s="634"/>
      <c r="O175" s="635"/>
      <c r="P175" s="636"/>
      <c r="Q175" s="627"/>
      <c r="R175" s="614" t="n">
        <f aca="false">SUM(S175,T175,U175,V175)</f>
        <v>0</v>
      </c>
      <c r="S175" s="614"/>
      <c r="T175" s="614"/>
      <c r="U175" s="614"/>
      <c r="V175" s="614"/>
    </row>
    <row r="176" customFormat="false" ht="15.75" hidden="true" customHeight="false" outlineLevel="1" collapsed="false">
      <c r="A176" s="605" t="s">
        <v>1121</v>
      </c>
      <c r="B176" s="522" t="n">
        <f aca="false">$W$1</f>
        <v>2027</v>
      </c>
      <c r="C176" s="615"/>
      <c r="D176" s="540"/>
      <c r="E176" s="607" t="s">
        <v>1173</v>
      </c>
      <c r="F176" s="607" t="s">
        <v>1064</v>
      </c>
      <c r="G176" s="608"/>
      <c r="H176" s="522" t="s">
        <v>1065</v>
      </c>
      <c r="I176" s="632"/>
      <c r="J176" s="568"/>
      <c r="K176" s="190"/>
      <c r="L176" s="568"/>
      <c r="M176" s="633"/>
      <c r="N176" s="634"/>
      <c r="O176" s="635"/>
      <c r="P176" s="636"/>
      <c r="Q176" s="627"/>
      <c r="R176" s="614" t="n">
        <f aca="false">SUM(S176,T176,U176,V176)</f>
        <v>0</v>
      </c>
      <c r="S176" s="614"/>
      <c r="T176" s="614"/>
      <c r="U176" s="614"/>
      <c r="V176" s="614"/>
    </row>
    <row r="177" customFormat="false" ht="15.75" hidden="true" customHeight="false" outlineLevel="1" collapsed="false">
      <c r="A177" s="605" t="s">
        <v>1123</v>
      </c>
      <c r="B177" s="522" t="n">
        <f aca="false">$W$1</f>
        <v>2027</v>
      </c>
      <c r="C177" s="615"/>
      <c r="D177" s="540"/>
      <c r="E177" s="607" t="s">
        <v>1173</v>
      </c>
      <c r="F177" s="607" t="s">
        <v>1064</v>
      </c>
      <c r="G177" s="608"/>
      <c r="H177" s="522" t="s">
        <v>1065</v>
      </c>
      <c r="I177" s="632"/>
      <c r="J177" s="568"/>
      <c r="K177" s="190"/>
      <c r="L177" s="568"/>
      <c r="M177" s="633"/>
      <c r="N177" s="634"/>
      <c r="O177" s="635"/>
      <c r="P177" s="636"/>
      <c r="Q177" s="627"/>
      <c r="R177" s="614" t="n">
        <f aca="false">SUM(S177,T177,U177,V177)</f>
        <v>0</v>
      </c>
      <c r="S177" s="614"/>
      <c r="T177" s="614"/>
      <c r="U177" s="614"/>
      <c r="V177" s="614"/>
    </row>
    <row r="178" customFormat="false" ht="15.75" hidden="true" customHeight="false" outlineLevel="1" collapsed="false">
      <c r="A178" s="605" t="s">
        <v>1115</v>
      </c>
      <c r="B178" s="522" t="n">
        <f aca="false">$W$1</f>
        <v>2027</v>
      </c>
      <c r="C178" s="615"/>
      <c r="D178" s="540"/>
      <c r="E178" s="607" t="s">
        <v>1173</v>
      </c>
      <c r="F178" s="607" t="s">
        <v>1064</v>
      </c>
      <c r="G178" s="608"/>
      <c r="H178" s="522" t="s">
        <v>1065</v>
      </c>
      <c r="I178" s="632"/>
      <c r="J178" s="568"/>
      <c r="K178" s="190"/>
      <c r="L178" s="568"/>
      <c r="M178" s="633"/>
      <c r="N178" s="634"/>
      <c r="O178" s="635"/>
      <c r="P178" s="636"/>
      <c r="Q178" s="627"/>
      <c r="R178" s="614" t="n">
        <f aca="false">SUM(S178,T178,U178,V178)</f>
        <v>0</v>
      </c>
      <c r="S178" s="614"/>
      <c r="T178" s="614"/>
      <c r="U178" s="614"/>
      <c r="V178" s="614"/>
    </row>
    <row r="179" s="673" customFormat="true" ht="15.75" hidden="false" customHeight="false" outlineLevel="0" collapsed="false">
      <c r="A179" s="559" t="s">
        <v>1176</v>
      </c>
      <c r="B179" s="560"/>
      <c r="C179" s="560"/>
      <c r="D179" s="679"/>
      <c r="E179" s="560"/>
      <c r="F179" s="603"/>
      <c r="G179" s="603"/>
      <c r="H179" s="603"/>
      <c r="I179" s="602"/>
      <c r="J179" s="603"/>
      <c r="K179" s="672"/>
      <c r="L179" s="603"/>
      <c r="M179" s="653"/>
      <c r="N179" s="654"/>
      <c r="O179" s="655" t="n">
        <v>244</v>
      </c>
      <c r="P179" s="656" t="n">
        <v>223</v>
      </c>
      <c r="Q179" s="613"/>
      <c r="R179" s="657" t="n">
        <f aca="false">SUM(R180,R185,R190,R195)</f>
        <v>59396.81</v>
      </c>
      <c r="S179" s="657" t="n">
        <f aca="false">SUM(S180,S185,S190,S195)</f>
        <v>59396.81</v>
      </c>
      <c r="T179" s="657" t="n">
        <f aca="false">SUM(T180,T185,T190,T195)</f>
        <v>0</v>
      </c>
      <c r="U179" s="657" t="n">
        <f aca="false">SUM(U180,U185,U190,U195)</f>
        <v>0</v>
      </c>
      <c r="V179" s="657" t="n">
        <f aca="false">SUM(V180,V185,V190,V195)</f>
        <v>0</v>
      </c>
      <c r="AC179" s="303"/>
      <c r="AD179" s="474"/>
    </row>
    <row r="180" s="196" customFormat="true" ht="15.75" hidden="true" customHeight="false" outlineLevel="1" collapsed="false">
      <c r="A180" s="600" t="s">
        <v>1089</v>
      </c>
      <c r="B180" s="566" t="s">
        <v>1090</v>
      </c>
      <c r="C180" s="567"/>
      <c r="D180" s="568" t="s">
        <v>1091</v>
      </c>
      <c r="E180" s="569" t="s">
        <v>1092</v>
      </c>
      <c r="F180" s="601"/>
      <c r="G180" s="560"/>
      <c r="H180" s="602"/>
      <c r="I180" s="603"/>
      <c r="J180" s="560"/>
      <c r="K180" s="228"/>
      <c r="L180" s="592"/>
      <c r="M180" s="594"/>
      <c r="N180" s="595"/>
      <c r="O180" s="596" t="n">
        <v>244</v>
      </c>
      <c r="P180" s="597" t="n">
        <v>223</v>
      </c>
      <c r="Q180" s="604"/>
      <c r="R180" s="529" t="n">
        <f aca="false">SUM(R181:R184)</f>
        <v>59396.81</v>
      </c>
      <c r="S180" s="529" t="n">
        <f aca="false">SUM(S181:S184)</f>
        <v>59396.81</v>
      </c>
      <c r="T180" s="529" t="n">
        <f aca="false">SUM(T181:T184)</f>
        <v>0</v>
      </c>
      <c r="U180" s="529" t="n">
        <f aca="false">SUM(U181:U184)</f>
        <v>0</v>
      </c>
      <c r="V180" s="529" t="n">
        <f aca="false">SUM(V181:V184)</f>
        <v>0</v>
      </c>
      <c r="AC180" s="303"/>
      <c r="AD180" s="474"/>
    </row>
    <row r="181" customFormat="false" ht="15.75" hidden="true" customHeight="false" outlineLevel="1" collapsed="false">
      <c r="A181" s="605" t="s">
        <v>1115</v>
      </c>
      <c r="B181" s="522" t="n">
        <f aca="false">$W$2</f>
        <v>2026</v>
      </c>
      <c r="C181" s="567"/>
      <c r="D181" s="631" t="n">
        <v>361</v>
      </c>
      <c r="E181" s="607" t="s">
        <v>1173</v>
      </c>
      <c r="F181" s="607" t="s">
        <v>1064</v>
      </c>
      <c r="G181" s="608" t="s">
        <v>1410</v>
      </c>
      <c r="H181" s="522" t="s">
        <v>1065</v>
      </c>
      <c r="I181" s="632"/>
      <c r="J181" s="568"/>
      <c r="K181" s="190"/>
      <c r="L181" s="568"/>
      <c r="M181" s="633"/>
      <c r="N181" s="634"/>
      <c r="O181" s="635"/>
      <c r="P181" s="636"/>
      <c r="Q181" s="613" t="n">
        <v>1</v>
      </c>
      <c r="R181" s="614" t="n">
        <f aca="false">SUM(S181,T181,U181,V181)</f>
        <v>19299.06</v>
      </c>
      <c r="S181" s="614" t="n">
        <f aca="false">D181*G181</f>
        <v>19299.06</v>
      </c>
      <c r="T181" s="614"/>
      <c r="U181" s="614"/>
      <c r="V181" s="614"/>
    </row>
    <row r="182" customFormat="false" ht="15.75" hidden="true" customHeight="false" outlineLevel="1" collapsed="false">
      <c r="A182" s="605" t="s">
        <v>1121</v>
      </c>
      <c r="B182" s="522" t="n">
        <f aca="false">$W$1</f>
        <v>2027</v>
      </c>
      <c r="C182" s="567"/>
      <c r="D182" s="631" t="n">
        <f aca="false">1020-270</f>
        <v>750</v>
      </c>
      <c r="E182" s="607" t="s">
        <v>1173</v>
      </c>
      <c r="F182" s="607" t="s">
        <v>1064</v>
      </c>
      <c r="G182" s="608" t="s">
        <v>1410</v>
      </c>
      <c r="H182" s="522" t="s">
        <v>1065</v>
      </c>
      <c r="I182" s="632"/>
      <c r="J182" s="568"/>
      <c r="K182" s="190"/>
      <c r="L182" s="568"/>
      <c r="M182" s="633"/>
      <c r="N182" s="634"/>
      <c r="O182" s="635"/>
      <c r="P182" s="636"/>
      <c r="Q182" s="613" t="n">
        <v>3</v>
      </c>
      <c r="R182" s="614" t="n">
        <f aca="false">SUM(S182,T182,U182,V182)</f>
        <v>40097.75</v>
      </c>
      <c r="S182" s="614" t="n">
        <f aca="false">D182*G182+2.75</f>
        <v>40097.75</v>
      </c>
      <c r="T182" s="614"/>
      <c r="U182" s="614"/>
      <c r="V182" s="614"/>
    </row>
    <row r="183" customFormat="false" ht="15.75" hidden="true" customHeight="false" outlineLevel="1" collapsed="false">
      <c r="A183" s="605" t="s">
        <v>1123</v>
      </c>
      <c r="B183" s="522" t="n">
        <f aca="false">$W$1</f>
        <v>2027</v>
      </c>
      <c r="C183" s="567"/>
      <c r="D183" s="606"/>
      <c r="E183" s="607" t="s">
        <v>1173</v>
      </c>
      <c r="F183" s="607" t="s">
        <v>1064</v>
      </c>
      <c r="G183" s="622" t="n">
        <v>54.48</v>
      </c>
      <c r="H183" s="522" t="s">
        <v>1065</v>
      </c>
      <c r="I183" s="632"/>
      <c r="J183" s="568"/>
      <c r="K183" s="190"/>
      <c r="L183" s="568"/>
      <c r="M183" s="633"/>
      <c r="N183" s="634"/>
      <c r="O183" s="635"/>
      <c r="P183" s="636"/>
      <c r="Q183" s="613"/>
      <c r="R183" s="614" t="n">
        <f aca="false">SUM(S183,T183,U183,V183)</f>
        <v>0</v>
      </c>
      <c r="S183" s="614"/>
      <c r="T183" s="614"/>
      <c r="U183" s="614"/>
      <c r="V183" s="614"/>
    </row>
    <row r="184" customFormat="false" ht="15.75" hidden="true" customHeight="false" outlineLevel="1" collapsed="false">
      <c r="A184" s="605" t="s">
        <v>1115</v>
      </c>
      <c r="B184" s="522" t="n">
        <f aca="false">$W$1</f>
        <v>2027</v>
      </c>
      <c r="C184" s="567"/>
      <c r="D184" s="606"/>
      <c r="E184" s="607" t="s">
        <v>1173</v>
      </c>
      <c r="F184" s="607" t="s">
        <v>1064</v>
      </c>
      <c r="G184" s="622"/>
      <c r="H184" s="522" t="s">
        <v>1065</v>
      </c>
      <c r="I184" s="632"/>
      <c r="J184" s="568"/>
      <c r="K184" s="190"/>
      <c r="L184" s="568"/>
      <c r="M184" s="633"/>
      <c r="N184" s="634"/>
      <c r="O184" s="635"/>
      <c r="P184" s="636"/>
      <c r="Q184" s="627"/>
      <c r="R184" s="614" t="n">
        <f aca="false">SUM(S184,T184,U184,V184)</f>
        <v>0</v>
      </c>
      <c r="S184" s="614"/>
      <c r="T184" s="614"/>
      <c r="U184" s="614"/>
      <c r="V184" s="614"/>
    </row>
    <row r="185" s="196" customFormat="true" ht="15.75" hidden="true" customHeight="false" outlineLevel="1" collapsed="false">
      <c r="A185" s="600" t="s">
        <v>1094</v>
      </c>
      <c r="B185" s="617"/>
      <c r="C185" s="567"/>
      <c r="D185" s="568" t="s">
        <v>1091</v>
      </c>
      <c r="E185" s="618"/>
      <c r="F185" s="601"/>
      <c r="G185" s="560"/>
      <c r="H185" s="602"/>
      <c r="I185" s="603"/>
      <c r="J185" s="560"/>
      <c r="K185" s="228"/>
      <c r="L185" s="592"/>
      <c r="M185" s="594"/>
      <c r="N185" s="595"/>
      <c r="O185" s="596" t="n">
        <v>244</v>
      </c>
      <c r="P185" s="597" t="n">
        <v>223</v>
      </c>
      <c r="Q185" s="604"/>
      <c r="R185" s="529" t="n">
        <f aca="false">SUM(R186:R189)</f>
        <v>0</v>
      </c>
      <c r="S185" s="529" t="n">
        <f aca="false">SUM(S186:S189)</f>
        <v>0</v>
      </c>
      <c r="T185" s="529" t="n">
        <f aca="false">SUM(T186:T189)</f>
        <v>0</v>
      </c>
      <c r="U185" s="529" t="n">
        <f aca="false">SUM(U186:U189)</f>
        <v>0</v>
      </c>
      <c r="V185" s="529" t="n">
        <f aca="false">SUM(V186:V189)</f>
        <v>0</v>
      </c>
      <c r="AC185" s="303"/>
      <c r="AD185" s="474"/>
    </row>
    <row r="186" customFormat="false" ht="15.75" hidden="true" customHeight="false" outlineLevel="1" collapsed="false">
      <c r="A186" s="605" t="s">
        <v>1115</v>
      </c>
      <c r="B186" s="522" t="n">
        <f aca="false">$W$2</f>
        <v>2026</v>
      </c>
      <c r="C186" s="623"/>
      <c r="D186" s="631"/>
      <c r="E186" s="607" t="s">
        <v>1173</v>
      </c>
      <c r="F186" s="607" t="s">
        <v>1064</v>
      </c>
      <c r="G186" s="608"/>
      <c r="H186" s="522" t="s">
        <v>1065</v>
      </c>
      <c r="I186" s="568"/>
      <c r="J186" s="632"/>
      <c r="K186" s="568"/>
      <c r="L186" s="568"/>
      <c r="M186" s="633"/>
      <c r="N186" s="634"/>
      <c r="O186" s="635"/>
      <c r="P186" s="636"/>
      <c r="Q186" s="627"/>
      <c r="R186" s="614" t="n">
        <f aca="false">SUM(S186,T186,U186,V186)</f>
        <v>0</v>
      </c>
      <c r="S186" s="614"/>
      <c r="T186" s="614"/>
      <c r="U186" s="614"/>
      <c r="V186" s="614"/>
    </row>
    <row r="187" customFormat="false" ht="15.75" hidden="true" customHeight="false" outlineLevel="1" collapsed="false">
      <c r="A187" s="605" t="s">
        <v>1121</v>
      </c>
      <c r="B187" s="522" t="n">
        <f aca="false">$W$1</f>
        <v>2027</v>
      </c>
      <c r="C187" s="623"/>
      <c r="D187" s="631"/>
      <c r="E187" s="607" t="s">
        <v>1173</v>
      </c>
      <c r="F187" s="607" t="s">
        <v>1064</v>
      </c>
      <c r="G187" s="608"/>
      <c r="H187" s="522" t="s">
        <v>1065</v>
      </c>
      <c r="I187" s="568"/>
      <c r="J187" s="632"/>
      <c r="K187" s="568"/>
      <c r="L187" s="568"/>
      <c r="M187" s="633"/>
      <c r="N187" s="634"/>
      <c r="O187" s="635"/>
      <c r="P187" s="636"/>
      <c r="Q187" s="627"/>
      <c r="R187" s="614" t="n">
        <f aca="false">SUM(S187,T187,U187,V187)</f>
        <v>0</v>
      </c>
      <c r="S187" s="614"/>
      <c r="T187" s="614"/>
      <c r="U187" s="614"/>
      <c r="V187" s="614"/>
    </row>
    <row r="188" customFormat="false" ht="15.75" hidden="true" customHeight="false" outlineLevel="1" collapsed="false">
      <c r="A188" s="605" t="s">
        <v>1123</v>
      </c>
      <c r="B188" s="522" t="n">
        <f aca="false">$W$1</f>
        <v>2027</v>
      </c>
      <c r="C188" s="623"/>
      <c r="D188" s="606"/>
      <c r="E188" s="607" t="s">
        <v>1173</v>
      </c>
      <c r="F188" s="607" t="s">
        <v>1064</v>
      </c>
      <c r="G188" s="622"/>
      <c r="H188" s="522" t="s">
        <v>1065</v>
      </c>
      <c r="I188" s="568"/>
      <c r="J188" s="632"/>
      <c r="K188" s="568"/>
      <c r="L188" s="568"/>
      <c r="M188" s="633"/>
      <c r="N188" s="634"/>
      <c r="O188" s="635"/>
      <c r="P188" s="636"/>
      <c r="Q188" s="627"/>
      <c r="R188" s="614" t="n">
        <f aca="false">SUM(S188,T188,U188,V188)</f>
        <v>0</v>
      </c>
      <c r="S188" s="614"/>
      <c r="T188" s="614"/>
      <c r="U188" s="614"/>
      <c r="V188" s="614"/>
    </row>
    <row r="189" customFormat="false" ht="15.75" hidden="true" customHeight="false" outlineLevel="1" collapsed="false">
      <c r="A189" s="605" t="s">
        <v>1115</v>
      </c>
      <c r="B189" s="522" t="n">
        <f aca="false">$W$1</f>
        <v>2027</v>
      </c>
      <c r="C189" s="623"/>
      <c r="D189" s="606"/>
      <c r="E189" s="607" t="s">
        <v>1173</v>
      </c>
      <c r="F189" s="607" t="s">
        <v>1064</v>
      </c>
      <c r="G189" s="622"/>
      <c r="H189" s="522" t="s">
        <v>1065</v>
      </c>
      <c r="I189" s="568"/>
      <c r="J189" s="632"/>
      <c r="K189" s="568"/>
      <c r="L189" s="568"/>
      <c r="M189" s="633"/>
      <c r="N189" s="634"/>
      <c r="O189" s="635"/>
      <c r="P189" s="636"/>
      <c r="Q189" s="627"/>
      <c r="R189" s="614" t="n">
        <f aca="false">SUM(S189,T189,U189,V189)</f>
        <v>0</v>
      </c>
      <c r="S189" s="614"/>
      <c r="T189" s="614"/>
      <c r="U189" s="614"/>
      <c r="V189" s="614"/>
    </row>
    <row r="190" s="196" customFormat="true" ht="15.75" hidden="true" customHeight="false" outlineLevel="1" collapsed="false">
      <c r="A190" s="600" t="s">
        <v>1089</v>
      </c>
      <c r="B190" s="617"/>
      <c r="C190" s="567"/>
      <c r="D190" s="568" t="s">
        <v>1091</v>
      </c>
      <c r="E190" s="618"/>
      <c r="F190" s="601"/>
      <c r="G190" s="560"/>
      <c r="H190" s="602"/>
      <c r="I190" s="603"/>
      <c r="J190" s="560"/>
      <c r="K190" s="228"/>
      <c r="L190" s="592"/>
      <c r="M190" s="594"/>
      <c r="N190" s="595"/>
      <c r="O190" s="596" t="n">
        <v>244</v>
      </c>
      <c r="P190" s="597" t="n">
        <v>223</v>
      </c>
      <c r="Q190" s="604"/>
      <c r="R190" s="529" t="n">
        <f aca="false">SUM(R191:R194)</f>
        <v>0</v>
      </c>
      <c r="S190" s="529" t="n">
        <f aca="false">SUM(S191:S194)</f>
        <v>0</v>
      </c>
      <c r="T190" s="529" t="n">
        <f aca="false">SUM(T191:T194)</f>
        <v>0</v>
      </c>
      <c r="U190" s="529" t="n">
        <f aca="false">SUM(U191:U194)</f>
        <v>0</v>
      </c>
      <c r="V190" s="529" t="n">
        <f aca="false">SUM(V191:V194)</f>
        <v>0</v>
      </c>
      <c r="AC190" s="303"/>
      <c r="AD190" s="474"/>
    </row>
    <row r="191" customFormat="false" ht="15.75" hidden="true" customHeight="false" outlineLevel="1" collapsed="false">
      <c r="A191" s="605" t="s">
        <v>1115</v>
      </c>
      <c r="B191" s="522" t="n">
        <f aca="false">$W$2</f>
        <v>2026</v>
      </c>
      <c r="C191" s="567"/>
      <c r="D191" s="619"/>
      <c r="E191" s="607" t="s">
        <v>1173</v>
      </c>
      <c r="F191" s="607" t="s">
        <v>1064</v>
      </c>
      <c r="G191" s="608"/>
      <c r="H191" s="522" t="s">
        <v>1065</v>
      </c>
      <c r="I191" s="568"/>
      <c r="J191" s="632"/>
      <c r="K191" s="568"/>
      <c r="L191" s="568"/>
      <c r="M191" s="633"/>
      <c r="N191" s="634"/>
      <c r="O191" s="635"/>
      <c r="P191" s="636"/>
      <c r="Q191" s="627"/>
      <c r="R191" s="614" t="n">
        <f aca="false">SUM(S191,T191,U191,V191)</f>
        <v>0</v>
      </c>
      <c r="S191" s="614"/>
      <c r="T191" s="614"/>
      <c r="U191" s="614"/>
      <c r="V191" s="614"/>
    </row>
    <row r="192" customFormat="false" ht="15.75" hidden="true" customHeight="false" outlineLevel="1" collapsed="false">
      <c r="A192" s="605" t="s">
        <v>1121</v>
      </c>
      <c r="B192" s="522" t="n">
        <f aca="false">$W$1</f>
        <v>2027</v>
      </c>
      <c r="C192" s="567"/>
      <c r="D192" s="619"/>
      <c r="E192" s="607" t="s">
        <v>1173</v>
      </c>
      <c r="F192" s="607" t="s">
        <v>1064</v>
      </c>
      <c r="G192" s="608"/>
      <c r="H192" s="522" t="s">
        <v>1065</v>
      </c>
      <c r="I192" s="568"/>
      <c r="J192" s="632"/>
      <c r="K192" s="568"/>
      <c r="L192" s="568"/>
      <c r="M192" s="633"/>
      <c r="N192" s="634"/>
      <c r="O192" s="635"/>
      <c r="P192" s="636"/>
      <c r="Q192" s="627"/>
      <c r="R192" s="614" t="n">
        <f aca="false">SUM(S192,T192,U192,V192)</f>
        <v>0</v>
      </c>
      <c r="S192" s="614"/>
      <c r="T192" s="614"/>
      <c r="U192" s="614"/>
      <c r="V192" s="614"/>
    </row>
    <row r="193" customFormat="false" ht="15.75" hidden="true" customHeight="false" outlineLevel="1" collapsed="false">
      <c r="A193" s="605" t="s">
        <v>1123</v>
      </c>
      <c r="B193" s="522" t="n">
        <f aca="false">$W$1</f>
        <v>2027</v>
      </c>
      <c r="C193" s="567"/>
      <c r="D193" s="606"/>
      <c r="E193" s="607" t="s">
        <v>1173</v>
      </c>
      <c r="F193" s="607" t="s">
        <v>1064</v>
      </c>
      <c r="G193" s="622"/>
      <c r="H193" s="522" t="s">
        <v>1065</v>
      </c>
      <c r="I193" s="568"/>
      <c r="J193" s="632"/>
      <c r="K193" s="568"/>
      <c r="L193" s="568"/>
      <c r="M193" s="633"/>
      <c r="N193" s="634"/>
      <c r="O193" s="635"/>
      <c r="P193" s="636"/>
      <c r="Q193" s="627"/>
      <c r="R193" s="614" t="n">
        <f aca="false">SUM(S193,T193,U193,V193)</f>
        <v>0</v>
      </c>
      <c r="S193" s="614"/>
      <c r="T193" s="614"/>
      <c r="U193" s="614"/>
      <c r="V193" s="614"/>
    </row>
    <row r="194" customFormat="false" ht="15.75" hidden="true" customHeight="false" outlineLevel="1" collapsed="false">
      <c r="A194" s="605" t="s">
        <v>1115</v>
      </c>
      <c r="B194" s="522" t="n">
        <f aca="false">$W$1</f>
        <v>2027</v>
      </c>
      <c r="C194" s="567"/>
      <c r="D194" s="606"/>
      <c r="E194" s="607" t="s">
        <v>1173</v>
      </c>
      <c r="F194" s="607" t="s">
        <v>1064</v>
      </c>
      <c r="G194" s="622"/>
      <c r="H194" s="522" t="s">
        <v>1065</v>
      </c>
      <c r="I194" s="568"/>
      <c r="J194" s="632"/>
      <c r="K194" s="568"/>
      <c r="L194" s="568"/>
      <c r="M194" s="633"/>
      <c r="N194" s="634"/>
      <c r="O194" s="635"/>
      <c r="P194" s="636"/>
      <c r="Q194" s="627"/>
      <c r="R194" s="614" t="n">
        <f aca="false">SUM(S194,T194,U194,V194)</f>
        <v>0</v>
      </c>
      <c r="S194" s="614"/>
      <c r="T194" s="614"/>
      <c r="U194" s="614"/>
      <c r="V194" s="614"/>
    </row>
    <row r="195" s="196" customFormat="true" ht="15.75" hidden="true" customHeight="false" outlineLevel="1" collapsed="false">
      <c r="A195" s="600" t="s">
        <v>1094</v>
      </c>
      <c r="B195" s="617"/>
      <c r="C195" s="567"/>
      <c r="D195" s="568" t="s">
        <v>1091</v>
      </c>
      <c r="E195" s="569"/>
      <c r="F195" s="601"/>
      <c r="G195" s="560"/>
      <c r="H195" s="602"/>
      <c r="I195" s="603"/>
      <c r="J195" s="560"/>
      <c r="K195" s="228"/>
      <c r="L195" s="592"/>
      <c r="M195" s="594"/>
      <c r="N195" s="595"/>
      <c r="O195" s="596" t="n">
        <v>244</v>
      </c>
      <c r="P195" s="597" t="n">
        <v>223</v>
      </c>
      <c r="Q195" s="604"/>
      <c r="R195" s="529" t="n">
        <f aca="false">SUM(R196:R199)</f>
        <v>0</v>
      </c>
      <c r="S195" s="529" t="n">
        <f aca="false">SUM(S196:S199)</f>
        <v>0</v>
      </c>
      <c r="T195" s="529" t="n">
        <f aca="false">SUM(T196:T199)</f>
        <v>0</v>
      </c>
      <c r="U195" s="529" t="n">
        <f aca="false">SUM(U196:U199)</f>
        <v>0</v>
      </c>
      <c r="V195" s="529" t="n">
        <f aca="false">SUM(V196:V199)</f>
        <v>0</v>
      </c>
      <c r="AC195" s="303"/>
      <c r="AD195" s="474"/>
    </row>
    <row r="196" customFormat="false" ht="15.75" hidden="true" customHeight="false" outlineLevel="1" collapsed="false">
      <c r="A196" s="605" t="s">
        <v>1115</v>
      </c>
      <c r="B196" s="522" t="n">
        <f aca="false">$W$2</f>
        <v>2026</v>
      </c>
      <c r="C196" s="567"/>
      <c r="D196" s="631"/>
      <c r="E196" s="607" t="s">
        <v>1173</v>
      </c>
      <c r="F196" s="607" t="s">
        <v>1064</v>
      </c>
      <c r="G196" s="608"/>
      <c r="H196" s="522" t="s">
        <v>1065</v>
      </c>
      <c r="I196" s="568"/>
      <c r="J196" s="632"/>
      <c r="K196" s="568"/>
      <c r="L196" s="568"/>
      <c r="M196" s="633"/>
      <c r="N196" s="634"/>
      <c r="O196" s="635"/>
      <c r="P196" s="636"/>
      <c r="Q196" s="627"/>
      <c r="R196" s="614" t="n">
        <f aca="false">SUM(S196,T196,U196,V196)</f>
        <v>0</v>
      </c>
      <c r="S196" s="614"/>
      <c r="T196" s="614"/>
      <c r="U196" s="614"/>
      <c r="V196" s="614"/>
    </row>
    <row r="197" customFormat="false" ht="15.75" hidden="true" customHeight="false" outlineLevel="1" collapsed="false">
      <c r="A197" s="605" t="s">
        <v>1121</v>
      </c>
      <c r="B197" s="522" t="n">
        <f aca="false">$W$1</f>
        <v>2027</v>
      </c>
      <c r="C197" s="567"/>
      <c r="D197" s="631"/>
      <c r="E197" s="607" t="s">
        <v>1173</v>
      </c>
      <c r="F197" s="607" t="s">
        <v>1064</v>
      </c>
      <c r="G197" s="608"/>
      <c r="H197" s="522" t="s">
        <v>1065</v>
      </c>
      <c r="I197" s="568"/>
      <c r="J197" s="632"/>
      <c r="K197" s="568"/>
      <c r="L197" s="568"/>
      <c r="M197" s="633"/>
      <c r="N197" s="634"/>
      <c r="O197" s="635"/>
      <c r="P197" s="636"/>
      <c r="Q197" s="627"/>
      <c r="R197" s="614" t="n">
        <f aca="false">SUM(S197,T197,U197,V197)</f>
        <v>0</v>
      </c>
      <c r="S197" s="614"/>
      <c r="T197" s="614"/>
      <c r="U197" s="614"/>
      <c r="V197" s="614"/>
    </row>
    <row r="198" customFormat="false" ht="15.75" hidden="true" customHeight="false" outlineLevel="1" collapsed="false">
      <c r="A198" s="605" t="s">
        <v>1123</v>
      </c>
      <c r="B198" s="522" t="n">
        <f aca="false">$W$1</f>
        <v>2027</v>
      </c>
      <c r="C198" s="567"/>
      <c r="D198" s="631"/>
      <c r="E198" s="607" t="s">
        <v>1173</v>
      </c>
      <c r="F198" s="607" t="s">
        <v>1064</v>
      </c>
      <c r="G198" s="622"/>
      <c r="H198" s="522" t="s">
        <v>1065</v>
      </c>
      <c r="I198" s="568"/>
      <c r="J198" s="632"/>
      <c r="K198" s="568"/>
      <c r="L198" s="568"/>
      <c r="M198" s="633"/>
      <c r="N198" s="634"/>
      <c r="O198" s="635"/>
      <c r="P198" s="636"/>
      <c r="Q198" s="627"/>
      <c r="R198" s="614" t="n">
        <f aca="false">SUM(S198,T198,U198,V198)</f>
        <v>0</v>
      </c>
      <c r="S198" s="614"/>
      <c r="T198" s="614"/>
      <c r="U198" s="614"/>
      <c r="V198" s="614"/>
    </row>
    <row r="199" customFormat="false" ht="15.75" hidden="true" customHeight="false" outlineLevel="1" collapsed="false">
      <c r="A199" s="605" t="s">
        <v>1115</v>
      </c>
      <c r="B199" s="522" t="n">
        <f aca="false">$W$1</f>
        <v>2027</v>
      </c>
      <c r="C199" s="567"/>
      <c r="D199" s="631"/>
      <c r="E199" s="607" t="s">
        <v>1173</v>
      </c>
      <c r="F199" s="607" t="s">
        <v>1064</v>
      </c>
      <c r="G199" s="622"/>
      <c r="H199" s="522" t="s">
        <v>1065</v>
      </c>
      <c r="I199" s="568"/>
      <c r="J199" s="632"/>
      <c r="K199" s="568"/>
      <c r="L199" s="568"/>
      <c r="M199" s="633"/>
      <c r="N199" s="634"/>
      <c r="O199" s="635"/>
      <c r="P199" s="636"/>
      <c r="Q199" s="627"/>
      <c r="R199" s="614" t="n">
        <f aca="false">SUM(S199,T199,U199,V199)</f>
        <v>0</v>
      </c>
      <c r="S199" s="614"/>
      <c r="T199" s="614"/>
      <c r="U199" s="614"/>
      <c r="V199" s="614"/>
    </row>
    <row r="200" s="673" customFormat="true" ht="15.75" hidden="false" customHeight="false" outlineLevel="0" collapsed="false">
      <c r="A200" s="559" t="s">
        <v>1178</v>
      </c>
      <c r="B200" s="560"/>
      <c r="C200" s="560"/>
      <c r="D200" s="679"/>
      <c r="E200" s="560"/>
      <c r="F200" s="603"/>
      <c r="G200" s="603"/>
      <c r="H200" s="603"/>
      <c r="I200" s="602"/>
      <c r="J200" s="603"/>
      <c r="K200" s="672"/>
      <c r="L200" s="603"/>
      <c r="M200" s="653"/>
      <c r="N200" s="654"/>
      <c r="O200" s="655" t="n">
        <v>244</v>
      </c>
      <c r="P200" s="656" t="n">
        <v>223</v>
      </c>
      <c r="Q200" s="613"/>
      <c r="R200" s="657" t="n">
        <f aca="false">SUM(R201,R206,R211,R216)</f>
        <v>29698.41</v>
      </c>
      <c r="S200" s="657" t="n">
        <f aca="false">SUM(S201,S206,S211,S216)</f>
        <v>29698.41</v>
      </c>
      <c r="T200" s="657" t="n">
        <f aca="false">SUM(T201,T206,T211,T216)</f>
        <v>0</v>
      </c>
      <c r="U200" s="657" t="n">
        <f aca="false">SUM(U201,U206,U211,U216)</f>
        <v>0</v>
      </c>
      <c r="V200" s="657" t="n">
        <f aca="false">SUM(V201,V206,V211,V216)</f>
        <v>0</v>
      </c>
      <c r="AC200" s="303"/>
      <c r="AD200" s="474"/>
    </row>
    <row r="201" s="196" customFormat="true" ht="15.75" hidden="false" customHeight="false" outlineLevel="1" collapsed="false">
      <c r="A201" s="600" t="s">
        <v>1089</v>
      </c>
      <c r="B201" s="617" t="str">
        <f aca="false">B180</f>
        <v>Дружбы</v>
      </c>
      <c r="C201" s="567"/>
      <c r="D201" s="568" t="s">
        <v>1091</v>
      </c>
      <c r="E201" s="569" t="str">
        <f aca="false">E180</f>
        <v>35 В</v>
      </c>
      <c r="F201" s="601"/>
      <c r="G201" s="560"/>
      <c r="H201" s="602"/>
      <c r="I201" s="603"/>
      <c r="J201" s="560"/>
      <c r="K201" s="228"/>
      <c r="L201" s="592"/>
      <c r="M201" s="594"/>
      <c r="N201" s="595"/>
      <c r="O201" s="596" t="n">
        <v>244</v>
      </c>
      <c r="P201" s="597" t="n">
        <v>223</v>
      </c>
      <c r="Q201" s="604"/>
      <c r="R201" s="529" t="n">
        <f aca="false">SUM(R202:R205)</f>
        <v>29698.41</v>
      </c>
      <c r="S201" s="529" t="n">
        <f aca="false">SUM(S202:S205)</f>
        <v>29698.41</v>
      </c>
      <c r="T201" s="529" t="n">
        <f aca="false">SUM(T202:T205)</f>
        <v>0</v>
      </c>
      <c r="U201" s="529" t="n">
        <f aca="false">SUM(U202:U205)</f>
        <v>0</v>
      </c>
      <c r="V201" s="529" t="n">
        <f aca="false">SUM(V202:V205)</f>
        <v>0</v>
      </c>
      <c r="AC201" s="303"/>
      <c r="AD201" s="474"/>
    </row>
    <row r="202" customFormat="false" ht="15.75" hidden="false" customHeight="false" outlineLevel="1" collapsed="false">
      <c r="A202" s="605" t="s">
        <v>1115</v>
      </c>
      <c r="B202" s="522" t="n">
        <f aca="false">$W$2</f>
        <v>2026</v>
      </c>
      <c r="C202" s="567"/>
      <c r="D202" s="619" t="n">
        <v>180.5</v>
      </c>
      <c r="E202" s="607" t="s">
        <v>1173</v>
      </c>
      <c r="F202" s="607" t="s">
        <v>1064</v>
      </c>
      <c r="G202" s="608" t="s">
        <v>1410</v>
      </c>
      <c r="H202" s="522" t="s">
        <v>1065</v>
      </c>
      <c r="I202" s="632"/>
      <c r="J202" s="568"/>
      <c r="K202" s="190"/>
      <c r="L202" s="568"/>
      <c r="M202" s="633"/>
      <c r="N202" s="634"/>
      <c r="O202" s="635"/>
      <c r="P202" s="636"/>
      <c r="Q202" s="627" t="n">
        <v>1</v>
      </c>
      <c r="R202" s="614" t="n">
        <f aca="false">SUM(S202,T202,U202,V202)</f>
        <v>9649.53</v>
      </c>
      <c r="S202" s="614" t="n">
        <f aca="false">D202*G202</f>
        <v>9649.53</v>
      </c>
      <c r="T202" s="614"/>
      <c r="U202" s="614"/>
      <c r="V202" s="614"/>
    </row>
    <row r="203" customFormat="false" ht="15.75" hidden="false" customHeight="false" outlineLevel="1" collapsed="false">
      <c r="A203" s="605" t="s">
        <v>1121</v>
      </c>
      <c r="B203" s="522" t="n">
        <f aca="false">$W$1</f>
        <v>2027</v>
      </c>
      <c r="C203" s="567"/>
      <c r="D203" s="619" t="n">
        <f aca="false">510-135</f>
        <v>375</v>
      </c>
      <c r="E203" s="607" t="s">
        <v>1173</v>
      </c>
      <c r="F203" s="607" t="s">
        <v>1064</v>
      </c>
      <c r="G203" s="608" t="s">
        <v>1410</v>
      </c>
      <c r="H203" s="522" t="s">
        <v>1065</v>
      </c>
      <c r="I203" s="632"/>
      <c r="J203" s="568"/>
      <c r="K203" s="190"/>
      <c r="L203" s="568"/>
      <c r="M203" s="633"/>
      <c r="N203" s="634"/>
      <c r="O203" s="635"/>
      <c r="P203" s="636"/>
      <c r="Q203" s="627" t="n">
        <v>3</v>
      </c>
      <c r="R203" s="614" t="n">
        <f aca="false">SUM(S203,T203,U203,V203)</f>
        <v>20048.88</v>
      </c>
      <c r="S203" s="614" t="n">
        <f aca="false">D203*G203+1.38</f>
        <v>20048.88</v>
      </c>
      <c r="T203" s="614"/>
      <c r="U203" s="614"/>
      <c r="V203" s="614"/>
    </row>
    <row r="204" customFormat="false" ht="15.75" hidden="false" customHeight="false" outlineLevel="1" collapsed="false">
      <c r="A204" s="605" t="s">
        <v>1123</v>
      </c>
      <c r="B204" s="522" t="n">
        <f aca="false">$W$1</f>
        <v>2027</v>
      </c>
      <c r="C204" s="567"/>
      <c r="D204" s="619"/>
      <c r="E204" s="607" t="s">
        <v>1173</v>
      </c>
      <c r="F204" s="607" t="s">
        <v>1064</v>
      </c>
      <c r="G204" s="622" t="n">
        <v>54.48</v>
      </c>
      <c r="H204" s="522" t="s">
        <v>1065</v>
      </c>
      <c r="I204" s="632"/>
      <c r="J204" s="568"/>
      <c r="K204" s="190"/>
      <c r="L204" s="568"/>
      <c r="M204" s="633"/>
      <c r="N204" s="634"/>
      <c r="O204" s="635"/>
      <c r="P204" s="636"/>
      <c r="Q204" s="627"/>
      <c r="R204" s="614" t="n">
        <f aca="false">SUM(S204,T204,U204,V204)</f>
        <v>0</v>
      </c>
      <c r="S204" s="614"/>
      <c r="T204" s="614"/>
      <c r="U204" s="614"/>
      <c r="V204" s="614"/>
    </row>
    <row r="205" customFormat="false" ht="15.75" hidden="false" customHeight="false" outlineLevel="1" collapsed="false">
      <c r="A205" s="605" t="s">
        <v>1115</v>
      </c>
      <c r="B205" s="522" t="n">
        <f aca="false">$W$1</f>
        <v>2027</v>
      </c>
      <c r="C205" s="567"/>
      <c r="D205" s="619"/>
      <c r="E205" s="607" t="s">
        <v>1173</v>
      </c>
      <c r="F205" s="607" t="s">
        <v>1064</v>
      </c>
      <c r="G205" s="622"/>
      <c r="H205" s="522" t="s">
        <v>1065</v>
      </c>
      <c r="I205" s="632"/>
      <c r="J205" s="568"/>
      <c r="K205" s="190"/>
      <c r="L205" s="568"/>
      <c r="M205" s="633"/>
      <c r="N205" s="634"/>
      <c r="O205" s="635"/>
      <c r="P205" s="636"/>
      <c r="Q205" s="627"/>
      <c r="R205" s="614" t="n">
        <f aca="false">SUM(S205,T205,U205,V205)</f>
        <v>0</v>
      </c>
      <c r="S205" s="614"/>
      <c r="T205" s="614"/>
      <c r="U205" s="614"/>
      <c r="V205" s="614"/>
    </row>
    <row r="206" s="196" customFormat="true" ht="15.75" hidden="true" customHeight="false" outlineLevel="1" collapsed="false">
      <c r="A206" s="600" t="s">
        <v>1094</v>
      </c>
      <c r="B206" s="617" t="n">
        <f aca="false">B185</f>
        <v>0</v>
      </c>
      <c r="C206" s="567"/>
      <c r="D206" s="568" t="s">
        <v>1091</v>
      </c>
      <c r="E206" s="618"/>
      <c r="F206" s="601"/>
      <c r="G206" s="560"/>
      <c r="H206" s="602"/>
      <c r="I206" s="603"/>
      <c r="J206" s="560"/>
      <c r="K206" s="228"/>
      <c r="L206" s="592"/>
      <c r="M206" s="594"/>
      <c r="N206" s="595"/>
      <c r="O206" s="596" t="n">
        <v>244</v>
      </c>
      <c r="P206" s="597" t="n">
        <v>223</v>
      </c>
      <c r="Q206" s="604"/>
      <c r="R206" s="529" t="n">
        <f aca="false">SUM(R207:R210)</f>
        <v>0</v>
      </c>
      <c r="S206" s="529" t="n">
        <f aca="false">SUM(S207:S210)</f>
        <v>0</v>
      </c>
      <c r="T206" s="529" t="n">
        <f aca="false">SUM(T207:T210)</f>
        <v>0</v>
      </c>
      <c r="U206" s="529" t="n">
        <f aca="false">SUM(U207:U210)</f>
        <v>0</v>
      </c>
      <c r="V206" s="529" t="n">
        <f aca="false">SUM(V207:V210)</f>
        <v>0</v>
      </c>
      <c r="AC206" s="303"/>
      <c r="AD206" s="474"/>
    </row>
    <row r="207" customFormat="false" ht="15.75" hidden="true" customHeight="false" outlineLevel="1" collapsed="false">
      <c r="A207" s="605" t="s">
        <v>1115</v>
      </c>
      <c r="B207" s="522" t="n">
        <f aca="false">$W$2</f>
        <v>2026</v>
      </c>
      <c r="C207" s="623"/>
      <c r="D207" s="631"/>
      <c r="E207" s="607" t="s">
        <v>1173</v>
      </c>
      <c r="F207" s="607" t="s">
        <v>1064</v>
      </c>
      <c r="G207" s="608"/>
      <c r="H207" s="522" t="s">
        <v>1065</v>
      </c>
      <c r="I207" s="568"/>
      <c r="J207" s="632"/>
      <c r="K207" s="568"/>
      <c r="L207" s="568"/>
      <c r="M207" s="633"/>
      <c r="N207" s="634"/>
      <c r="O207" s="635"/>
      <c r="P207" s="636"/>
      <c r="Q207" s="627"/>
      <c r="R207" s="614" t="n">
        <f aca="false">SUM(S207,T207,U207,V207)</f>
        <v>0</v>
      </c>
      <c r="S207" s="614"/>
      <c r="T207" s="614"/>
      <c r="U207" s="614"/>
      <c r="V207" s="614"/>
    </row>
    <row r="208" customFormat="false" ht="15.75" hidden="true" customHeight="false" outlineLevel="1" collapsed="false">
      <c r="A208" s="605" t="s">
        <v>1121</v>
      </c>
      <c r="B208" s="522" t="n">
        <f aca="false">$W$1</f>
        <v>2027</v>
      </c>
      <c r="C208" s="623"/>
      <c r="D208" s="619"/>
      <c r="E208" s="607" t="s">
        <v>1173</v>
      </c>
      <c r="F208" s="607" t="s">
        <v>1064</v>
      </c>
      <c r="G208" s="608"/>
      <c r="H208" s="522" t="s">
        <v>1065</v>
      </c>
      <c r="I208" s="568"/>
      <c r="J208" s="632"/>
      <c r="K208" s="568"/>
      <c r="L208" s="568"/>
      <c r="M208" s="633"/>
      <c r="N208" s="634"/>
      <c r="O208" s="635"/>
      <c r="P208" s="636"/>
      <c r="Q208" s="627"/>
      <c r="R208" s="614" t="n">
        <f aca="false">SUM(S208,T208,U208,V208)</f>
        <v>0</v>
      </c>
      <c r="S208" s="614"/>
      <c r="T208" s="614"/>
      <c r="U208" s="614"/>
      <c r="V208" s="614"/>
    </row>
    <row r="209" customFormat="false" ht="15.75" hidden="true" customHeight="false" outlineLevel="1" collapsed="false">
      <c r="A209" s="605" t="s">
        <v>1123</v>
      </c>
      <c r="B209" s="522" t="n">
        <f aca="false">$W$1</f>
        <v>2027</v>
      </c>
      <c r="C209" s="623"/>
      <c r="D209" s="606"/>
      <c r="E209" s="607" t="s">
        <v>1173</v>
      </c>
      <c r="F209" s="607" t="s">
        <v>1064</v>
      </c>
      <c r="G209" s="622"/>
      <c r="H209" s="522" t="s">
        <v>1065</v>
      </c>
      <c r="I209" s="568"/>
      <c r="J209" s="632"/>
      <c r="K209" s="568"/>
      <c r="L209" s="568"/>
      <c r="M209" s="633"/>
      <c r="N209" s="634"/>
      <c r="O209" s="635"/>
      <c r="P209" s="636"/>
      <c r="Q209" s="627"/>
      <c r="R209" s="614" t="n">
        <f aca="false">SUM(S209,T209,U209,V209)</f>
        <v>0</v>
      </c>
      <c r="S209" s="614"/>
      <c r="T209" s="614"/>
      <c r="U209" s="614"/>
      <c r="V209" s="614"/>
    </row>
    <row r="210" customFormat="false" ht="15.75" hidden="true" customHeight="false" outlineLevel="1" collapsed="false">
      <c r="A210" s="605" t="s">
        <v>1115</v>
      </c>
      <c r="B210" s="522" t="n">
        <f aca="false">$W$1</f>
        <v>2027</v>
      </c>
      <c r="C210" s="623"/>
      <c r="D210" s="606"/>
      <c r="E210" s="607" t="s">
        <v>1173</v>
      </c>
      <c r="F210" s="607" t="s">
        <v>1064</v>
      </c>
      <c r="G210" s="622"/>
      <c r="H210" s="522" t="s">
        <v>1065</v>
      </c>
      <c r="I210" s="568"/>
      <c r="J210" s="632"/>
      <c r="K210" s="568"/>
      <c r="L210" s="568"/>
      <c r="M210" s="633"/>
      <c r="N210" s="634"/>
      <c r="O210" s="635"/>
      <c r="P210" s="636"/>
      <c r="Q210" s="627"/>
      <c r="R210" s="614" t="n">
        <f aca="false">SUM(S210,T210,U210,V210)</f>
        <v>0</v>
      </c>
      <c r="S210" s="614"/>
      <c r="T210" s="614"/>
      <c r="U210" s="614"/>
      <c r="V210" s="614"/>
    </row>
    <row r="211" s="196" customFormat="true" ht="15.75" hidden="true" customHeight="false" outlineLevel="1" collapsed="false">
      <c r="A211" s="600" t="s">
        <v>1089</v>
      </c>
      <c r="B211" s="617"/>
      <c r="C211" s="567"/>
      <c r="D211" s="568" t="s">
        <v>1091</v>
      </c>
      <c r="E211" s="618"/>
      <c r="F211" s="601"/>
      <c r="G211" s="560"/>
      <c r="H211" s="602"/>
      <c r="I211" s="603"/>
      <c r="J211" s="560"/>
      <c r="K211" s="228"/>
      <c r="L211" s="592"/>
      <c r="M211" s="594"/>
      <c r="N211" s="595"/>
      <c r="O211" s="596" t="n">
        <v>244</v>
      </c>
      <c r="P211" s="597" t="n">
        <v>223</v>
      </c>
      <c r="Q211" s="604"/>
      <c r="R211" s="529" t="n">
        <f aca="false">SUM(R212:R215)</f>
        <v>0</v>
      </c>
      <c r="S211" s="529" t="n">
        <f aca="false">SUM(S212:S215)</f>
        <v>0</v>
      </c>
      <c r="T211" s="529" t="n">
        <f aca="false">SUM(T212:T215)</f>
        <v>0</v>
      </c>
      <c r="U211" s="529" t="n">
        <f aca="false">SUM(U212:U215)</f>
        <v>0</v>
      </c>
      <c r="V211" s="529" t="n">
        <f aca="false">SUM(V212:V215)</f>
        <v>0</v>
      </c>
      <c r="AC211" s="303"/>
      <c r="AD211" s="474"/>
    </row>
    <row r="212" customFormat="false" ht="15.75" hidden="true" customHeight="false" outlineLevel="1" collapsed="false">
      <c r="A212" s="605" t="s">
        <v>1115</v>
      </c>
      <c r="B212" s="522" t="n">
        <f aca="false">$W$2</f>
        <v>2026</v>
      </c>
      <c r="C212" s="567"/>
      <c r="D212" s="619"/>
      <c r="E212" s="607" t="s">
        <v>1173</v>
      </c>
      <c r="F212" s="607" t="s">
        <v>1064</v>
      </c>
      <c r="G212" s="608"/>
      <c r="H212" s="522" t="s">
        <v>1065</v>
      </c>
      <c r="I212" s="568"/>
      <c r="J212" s="632"/>
      <c r="K212" s="568"/>
      <c r="L212" s="568"/>
      <c r="M212" s="633"/>
      <c r="N212" s="634"/>
      <c r="O212" s="635"/>
      <c r="P212" s="636"/>
      <c r="Q212" s="627"/>
      <c r="R212" s="614" t="n">
        <f aca="false">SUM(S212,T212,U212,V212)</f>
        <v>0</v>
      </c>
      <c r="S212" s="614"/>
      <c r="T212" s="614"/>
      <c r="U212" s="614"/>
      <c r="V212" s="614"/>
    </row>
    <row r="213" customFormat="false" ht="15.75" hidden="true" customHeight="false" outlineLevel="1" collapsed="false">
      <c r="A213" s="605" t="s">
        <v>1121</v>
      </c>
      <c r="B213" s="522" t="n">
        <f aca="false">$W$1</f>
        <v>2027</v>
      </c>
      <c r="C213" s="567"/>
      <c r="D213" s="619"/>
      <c r="E213" s="607" t="s">
        <v>1173</v>
      </c>
      <c r="F213" s="607" t="s">
        <v>1064</v>
      </c>
      <c r="G213" s="608"/>
      <c r="H213" s="522" t="s">
        <v>1065</v>
      </c>
      <c r="I213" s="568"/>
      <c r="J213" s="632"/>
      <c r="K213" s="568"/>
      <c r="L213" s="568"/>
      <c r="M213" s="633"/>
      <c r="N213" s="634"/>
      <c r="O213" s="635"/>
      <c r="P213" s="636"/>
      <c r="Q213" s="627"/>
      <c r="R213" s="614" t="n">
        <f aca="false">SUM(S213,T213,U213,V213)</f>
        <v>0</v>
      </c>
      <c r="S213" s="614"/>
      <c r="T213" s="614"/>
      <c r="U213" s="614"/>
      <c r="V213" s="614"/>
    </row>
    <row r="214" customFormat="false" ht="15.75" hidden="true" customHeight="false" outlineLevel="1" collapsed="false">
      <c r="A214" s="605" t="s">
        <v>1123</v>
      </c>
      <c r="B214" s="522" t="n">
        <f aca="false">$W$1</f>
        <v>2027</v>
      </c>
      <c r="C214" s="567"/>
      <c r="D214" s="619"/>
      <c r="E214" s="607" t="s">
        <v>1173</v>
      </c>
      <c r="F214" s="607" t="s">
        <v>1064</v>
      </c>
      <c r="G214" s="622"/>
      <c r="H214" s="522" t="s">
        <v>1065</v>
      </c>
      <c r="I214" s="568"/>
      <c r="J214" s="632"/>
      <c r="K214" s="568"/>
      <c r="L214" s="568"/>
      <c r="M214" s="633"/>
      <c r="N214" s="634"/>
      <c r="O214" s="635"/>
      <c r="P214" s="636"/>
      <c r="Q214" s="627"/>
      <c r="R214" s="614" t="n">
        <f aca="false">SUM(S214,T214,U214,V214)</f>
        <v>0</v>
      </c>
      <c r="S214" s="614"/>
      <c r="T214" s="614"/>
      <c r="U214" s="614"/>
      <c r="V214" s="614"/>
    </row>
    <row r="215" customFormat="false" ht="15.75" hidden="true" customHeight="false" outlineLevel="1" collapsed="false">
      <c r="A215" s="605" t="s">
        <v>1115</v>
      </c>
      <c r="B215" s="522" t="n">
        <f aca="false">$W$1</f>
        <v>2027</v>
      </c>
      <c r="C215" s="567"/>
      <c r="D215" s="619"/>
      <c r="E215" s="607" t="s">
        <v>1173</v>
      </c>
      <c r="F215" s="607" t="s">
        <v>1064</v>
      </c>
      <c r="G215" s="622"/>
      <c r="H215" s="522" t="s">
        <v>1065</v>
      </c>
      <c r="I215" s="568"/>
      <c r="J215" s="632"/>
      <c r="K215" s="568"/>
      <c r="L215" s="568"/>
      <c r="M215" s="633"/>
      <c r="N215" s="634"/>
      <c r="O215" s="635"/>
      <c r="P215" s="636"/>
      <c r="Q215" s="627"/>
      <c r="R215" s="614" t="n">
        <f aca="false">SUM(S215,T215,U215,V215)</f>
        <v>0</v>
      </c>
      <c r="S215" s="614"/>
      <c r="T215" s="614"/>
      <c r="U215" s="614"/>
      <c r="V215" s="614"/>
    </row>
    <row r="216" s="196" customFormat="true" ht="15.75" hidden="true" customHeight="false" outlineLevel="1" collapsed="false">
      <c r="A216" s="600" t="s">
        <v>1094</v>
      </c>
      <c r="B216" s="617" t="n">
        <f aca="false">B195</f>
        <v>0</v>
      </c>
      <c r="C216" s="567"/>
      <c r="D216" s="568" t="s">
        <v>1091</v>
      </c>
      <c r="E216" s="569"/>
      <c r="F216" s="601"/>
      <c r="G216" s="560"/>
      <c r="H216" s="602"/>
      <c r="I216" s="603"/>
      <c r="J216" s="560"/>
      <c r="K216" s="228"/>
      <c r="L216" s="592"/>
      <c r="M216" s="594"/>
      <c r="N216" s="595"/>
      <c r="O216" s="596" t="n">
        <v>244</v>
      </c>
      <c r="P216" s="597" t="n">
        <v>223</v>
      </c>
      <c r="Q216" s="604"/>
      <c r="R216" s="529" t="n">
        <f aca="false">SUM(R217:R220)</f>
        <v>0</v>
      </c>
      <c r="S216" s="529" t="n">
        <f aca="false">SUM(S217:S220)</f>
        <v>0</v>
      </c>
      <c r="T216" s="529" t="n">
        <f aca="false">SUM(T217:T220)</f>
        <v>0</v>
      </c>
      <c r="U216" s="529" t="n">
        <f aca="false">SUM(U217:U220)</f>
        <v>0</v>
      </c>
      <c r="V216" s="529" t="n">
        <f aca="false">SUM(V217:V220)</f>
        <v>0</v>
      </c>
      <c r="AC216" s="303"/>
      <c r="AD216" s="474"/>
    </row>
    <row r="217" customFormat="false" ht="15.75" hidden="true" customHeight="false" outlineLevel="1" collapsed="false">
      <c r="A217" s="605" t="s">
        <v>1115</v>
      </c>
      <c r="B217" s="522" t="n">
        <f aca="false">$W$2</f>
        <v>2026</v>
      </c>
      <c r="C217" s="567"/>
      <c r="D217" s="631"/>
      <c r="E217" s="607" t="s">
        <v>1173</v>
      </c>
      <c r="F217" s="607" t="s">
        <v>1064</v>
      </c>
      <c r="G217" s="608"/>
      <c r="H217" s="522" t="s">
        <v>1065</v>
      </c>
      <c r="I217" s="568"/>
      <c r="J217" s="632"/>
      <c r="K217" s="568"/>
      <c r="L217" s="568"/>
      <c r="M217" s="633"/>
      <c r="N217" s="634"/>
      <c r="O217" s="635"/>
      <c r="P217" s="636"/>
      <c r="Q217" s="627"/>
      <c r="R217" s="614" t="n">
        <f aca="false">SUM(S217,T217,U217,V217)</f>
        <v>0</v>
      </c>
      <c r="S217" s="614"/>
      <c r="T217" s="614"/>
      <c r="U217" s="614"/>
      <c r="V217" s="614"/>
    </row>
    <row r="218" customFormat="false" ht="15.75" hidden="true" customHeight="false" outlineLevel="1" collapsed="false">
      <c r="A218" s="605" t="s">
        <v>1121</v>
      </c>
      <c r="B218" s="522" t="n">
        <f aca="false">$W$1</f>
        <v>2027</v>
      </c>
      <c r="C218" s="567"/>
      <c r="D218" s="631"/>
      <c r="E218" s="607" t="s">
        <v>1173</v>
      </c>
      <c r="F218" s="607" t="s">
        <v>1064</v>
      </c>
      <c r="G218" s="608"/>
      <c r="H218" s="522" t="s">
        <v>1065</v>
      </c>
      <c r="I218" s="568"/>
      <c r="J218" s="632"/>
      <c r="K218" s="568"/>
      <c r="L218" s="568"/>
      <c r="M218" s="633"/>
      <c r="N218" s="634"/>
      <c r="O218" s="635"/>
      <c r="P218" s="636"/>
      <c r="Q218" s="627"/>
      <c r="R218" s="614" t="n">
        <f aca="false">SUM(S218,T218,U218,V218)</f>
        <v>0</v>
      </c>
      <c r="S218" s="614"/>
      <c r="T218" s="614"/>
      <c r="U218" s="614"/>
      <c r="V218" s="614"/>
    </row>
    <row r="219" customFormat="false" ht="15.75" hidden="true" customHeight="false" outlineLevel="1" collapsed="false">
      <c r="A219" s="605" t="s">
        <v>1123</v>
      </c>
      <c r="B219" s="522" t="n">
        <f aca="false">$W$1</f>
        <v>2027</v>
      </c>
      <c r="C219" s="567"/>
      <c r="D219" s="606"/>
      <c r="E219" s="607" t="s">
        <v>1173</v>
      </c>
      <c r="F219" s="607" t="s">
        <v>1064</v>
      </c>
      <c r="G219" s="622"/>
      <c r="H219" s="522" t="s">
        <v>1065</v>
      </c>
      <c r="I219" s="568"/>
      <c r="J219" s="632"/>
      <c r="K219" s="568"/>
      <c r="L219" s="568"/>
      <c r="M219" s="633"/>
      <c r="N219" s="634"/>
      <c r="O219" s="635"/>
      <c r="P219" s="636"/>
      <c r="Q219" s="627"/>
      <c r="R219" s="614" t="n">
        <f aca="false">SUM(S219,T219,U219,V219)</f>
        <v>0</v>
      </c>
      <c r="S219" s="614"/>
      <c r="T219" s="614"/>
      <c r="U219" s="614"/>
      <c r="V219" s="614"/>
    </row>
    <row r="220" customFormat="false" ht="15.75" hidden="true" customHeight="false" outlineLevel="1" collapsed="false">
      <c r="A220" s="605" t="s">
        <v>1115</v>
      </c>
      <c r="B220" s="522" t="n">
        <f aca="false">$W$1</f>
        <v>2027</v>
      </c>
      <c r="C220" s="567"/>
      <c r="D220" s="606"/>
      <c r="E220" s="607" t="s">
        <v>1173</v>
      </c>
      <c r="F220" s="607" t="s">
        <v>1064</v>
      </c>
      <c r="G220" s="622"/>
      <c r="H220" s="522" t="s">
        <v>1065</v>
      </c>
      <c r="I220" s="568"/>
      <c r="J220" s="632"/>
      <c r="K220" s="568"/>
      <c r="L220" s="568"/>
      <c r="M220" s="633"/>
      <c r="N220" s="634"/>
      <c r="O220" s="635"/>
      <c r="P220" s="636"/>
      <c r="Q220" s="627"/>
      <c r="R220" s="614" t="n">
        <f aca="false">SUM(S220,T220,U220,V220)</f>
        <v>0</v>
      </c>
      <c r="S220" s="614"/>
      <c r="T220" s="614"/>
      <c r="U220" s="614"/>
      <c r="V220" s="614"/>
    </row>
    <row r="221" s="196" customFormat="true" ht="15.75" hidden="true" customHeight="false" outlineLevel="0" collapsed="false">
      <c r="A221" s="570" t="s">
        <v>1179</v>
      </c>
      <c r="B221" s="571"/>
      <c r="C221" s="571"/>
      <c r="D221" s="571"/>
      <c r="E221" s="592"/>
      <c r="F221" s="481"/>
      <c r="G221" s="493"/>
      <c r="H221" s="481"/>
      <c r="I221" s="602"/>
      <c r="J221" s="481"/>
      <c r="K221" s="228"/>
      <c r="L221" s="571"/>
      <c r="M221" s="624"/>
      <c r="N221" s="595" t="s">
        <v>566</v>
      </c>
      <c r="O221" s="625" t="n">
        <v>244</v>
      </c>
      <c r="P221" s="626" t="n">
        <v>223</v>
      </c>
      <c r="Q221" s="627"/>
      <c r="R221" s="529" t="n">
        <f aca="false">SUM(R222,R239,R231)</f>
        <v>0</v>
      </c>
      <c r="S221" s="650" t="n">
        <f aca="false">SUM(S222,S239,S231)</f>
        <v>0</v>
      </c>
      <c r="T221" s="529" t="n">
        <f aca="false">SUM(T222,T239,T231)</f>
        <v>0</v>
      </c>
      <c r="U221" s="529" t="n">
        <f aca="false">SUM(U222,U239,U231)</f>
        <v>0</v>
      </c>
      <c r="V221" s="529" t="n">
        <f aca="false">SUM(V222,V239,V231)</f>
        <v>0</v>
      </c>
      <c r="Y221" s="230"/>
      <c r="AC221" s="303"/>
      <c r="AD221" s="474"/>
    </row>
    <row r="222" s="196" customFormat="true" ht="15.75" hidden="true" customHeight="false" outlineLevel="0" collapsed="false">
      <c r="A222" s="570" t="s">
        <v>1111</v>
      </c>
      <c r="B222" s="571"/>
      <c r="C222" s="571"/>
      <c r="D222" s="571"/>
      <c r="E222" s="592"/>
      <c r="F222" s="481"/>
      <c r="G222" s="481"/>
      <c r="H222" s="481"/>
      <c r="I222" s="602"/>
      <c r="J222" s="481"/>
      <c r="K222" s="228"/>
      <c r="L222" s="571"/>
      <c r="M222" s="624"/>
      <c r="N222" s="595" t="s">
        <v>566</v>
      </c>
      <c r="O222" s="625"/>
      <c r="P222" s="626"/>
      <c r="Q222" s="627"/>
      <c r="R222" s="529" t="n">
        <f aca="false">SUM(R223,R227)</f>
        <v>0</v>
      </c>
      <c r="S222" s="529" t="n">
        <f aca="false">SUM(S223,S227)</f>
        <v>0</v>
      </c>
      <c r="T222" s="529" t="n">
        <f aca="false">SUM(T223,T227)</f>
        <v>0</v>
      </c>
      <c r="U222" s="529" t="n">
        <f aca="false">SUM(U223,U227)</f>
        <v>0</v>
      </c>
      <c r="V222" s="529" t="n">
        <f aca="false">SUM(V223,V227)</f>
        <v>0</v>
      </c>
      <c r="AC222" s="303"/>
      <c r="AD222" s="474"/>
    </row>
    <row r="223" s="196" customFormat="true" ht="15.75" hidden="true" customHeight="false" outlineLevel="1" collapsed="false">
      <c r="A223" s="600" t="s">
        <v>1094</v>
      </c>
      <c r="B223" s="617"/>
      <c r="C223" s="567"/>
      <c r="D223" s="568" t="s">
        <v>1091</v>
      </c>
      <c r="E223" s="618"/>
      <c r="F223" s="601"/>
      <c r="G223" s="560"/>
      <c r="H223" s="602"/>
      <c r="I223" s="603"/>
      <c r="J223" s="560"/>
      <c r="K223" s="228"/>
      <c r="L223" s="592"/>
      <c r="M223" s="594"/>
      <c r="N223" s="595"/>
      <c r="O223" s="596" t="n">
        <v>244</v>
      </c>
      <c r="P223" s="597" t="n">
        <v>223</v>
      </c>
      <c r="Q223" s="604"/>
      <c r="R223" s="529" t="n">
        <f aca="false">SUM(R224:R226)</f>
        <v>0</v>
      </c>
      <c r="S223" s="529" t="n">
        <f aca="false">SUM(S224:S226)</f>
        <v>0</v>
      </c>
      <c r="T223" s="529" t="n">
        <f aca="false">SUM(T224:T226)</f>
        <v>0</v>
      </c>
      <c r="U223" s="529" t="n">
        <f aca="false">SUM(U224:U226)</f>
        <v>0</v>
      </c>
      <c r="V223" s="529" t="n">
        <f aca="false">SUM(V224:V226)</f>
        <v>0</v>
      </c>
      <c r="AC223" s="303"/>
      <c r="AD223" s="474"/>
    </row>
    <row r="224" customFormat="false" ht="15.75" hidden="true" customHeight="false" outlineLevel="1" collapsed="false">
      <c r="A224" s="605" t="s">
        <v>1115</v>
      </c>
      <c r="B224" s="522" t="n">
        <f aca="false">$W$2</f>
        <v>2026</v>
      </c>
      <c r="C224" s="567"/>
      <c r="D224" s="567"/>
      <c r="E224" s="680"/>
      <c r="F224" s="607" t="s">
        <v>1116</v>
      </c>
      <c r="G224" s="608" t="s">
        <v>1117</v>
      </c>
      <c r="H224" s="522" t="s">
        <v>1118</v>
      </c>
      <c r="I224" s="623"/>
      <c r="J224" s="568" t="s">
        <v>1119</v>
      </c>
      <c r="K224" s="567" t="n">
        <v>14.26</v>
      </c>
      <c r="L224" s="522" t="s">
        <v>1065</v>
      </c>
      <c r="M224" s="538"/>
      <c r="N224" s="610"/>
      <c r="O224" s="557"/>
      <c r="P224" s="556"/>
      <c r="Q224" s="550" t="n">
        <v>1</v>
      </c>
      <c r="R224" s="614" t="n">
        <f aca="false">SUM(S224,T224,U224,V224)</f>
        <v>0</v>
      </c>
      <c r="S224" s="614"/>
      <c r="T224" s="614"/>
      <c r="U224" s="614"/>
      <c r="V224" s="614"/>
    </row>
    <row r="225" customFormat="false" ht="15.75" hidden="true" customHeight="false" outlineLevel="1" collapsed="false">
      <c r="A225" s="605" t="s">
        <v>1121</v>
      </c>
      <c r="B225" s="522" t="n">
        <f aca="false">$W$1</f>
        <v>2027</v>
      </c>
      <c r="C225" s="567"/>
      <c r="D225" s="567"/>
      <c r="E225" s="680"/>
      <c r="F225" s="607" t="s">
        <v>1116</v>
      </c>
      <c r="G225" s="608" t="s">
        <v>1117</v>
      </c>
      <c r="H225" s="522" t="s">
        <v>1118</v>
      </c>
      <c r="I225" s="623"/>
      <c r="J225" s="568" t="s">
        <v>1119</v>
      </c>
      <c r="K225" s="567" t="n">
        <v>14.26</v>
      </c>
      <c r="L225" s="522" t="s">
        <v>1065</v>
      </c>
      <c r="M225" s="538"/>
      <c r="N225" s="610"/>
      <c r="O225" s="557"/>
      <c r="P225" s="556"/>
      <c r="Q225" s="550" t="n">
        <v>6</v>
      </c>
      <c r="R225" s="614" t="n">
        <f aca="false">SUM(S225,T225,U225,V225)</f>
        <v>0</v>
      </c>
      <c r="S225" s="614"/>
      <c r="T225" s="614"/>
      <c r="U225" s="614"/>
      <c r="V225" s="614"/>
    </row>
    <row r="226" customFormat="false" ht="15.75" hidden="true" customHeight="false" outlineLevel="1" collapsed="false">
      <c r="A226" s="605" t="s">
        <v>1123</v>
      </c>
      <c r="B226" s="522" t="n">
        <f aca="false">$W$1</f>
        <v>2027</v>
      </c>
      <c r="C226" s="567"/>
      <c r="D226" s="567"/>
      <c r="E226" s="680"/>
      <c r="F226" s="607" t="s">
        <v>1116</v>
      </c>
      <c r="G226" s="608" t="s">
        <v>1117</v>
      </c>
      <c r="H226" s="522" t="s">
        <v>1118</v>
      </c>
      <c r="I226" s="623"/>
      <c r="J226" s="568" t="s">
        <v>1119</v>
      </c>
      <c r="K226" s="567" t="n">
        <v>14.26</v>
      </c>
      <c r="L226" s="522" t="s">
        <v>1065</v>
      </c>
      <c r="M226" s="538"/>
      <c r="N226" s="610"/>
      <c r="O226" s="557"/>
      <c r="P226" s="556"/>
      <c r="Q226" s="550" t="n">
        <v>2</v>
      </c>
      <c r="R226" s="614" t="n">
        <f aca="false">SUM(S226,T226,U226,V226)</f>
        <v>0</v>
      </c>
      <c r="S226" s="614"/>
      <c r="T226" s="614"/>
      <c r="U226" s="614"/>
      <c r="V226" s="614"/>
    </row>
    <row r="227" s="196" customFormat="true" ht="15.75" hidden="true" customHeight="false" outlineLevel="1" collapsed="false">
      <c r="A227" s="600" t="s">
        <v>1094</v>
      </c>
      <c r="B227" s="617"/>
      <c r="C227" s="567"/>
      <c r="D227" s="568" t="s">
        <v>1091</v>
      </c>
      <c r="E227" s="618"/>
      <c r="F227" s="601"/>
      <c r="G227" s="560"/>
      <c r="H227" s="602"/>
      <c r="I227" s="603"/>
      <c r="J227" s="560"/>
      <c r="K227" s="190"/>
      <c r="L227" s="522"/>
      <c r="M227" s="538"/>
      <c r="N227" s="610"/>
      <c r="O227" s="596" t="n">
        <v>244</v>
      </c>
      <c r="P227" s="597" t="n">
        <v>223</v>
      </c>
      <c r="Q227" s="604"/>
      <c r="R227" s="529" t="n">
        <f aca="false">SUM(R228:R230)</f>
        <v>0</v>
      </c>
      <c r="S227" s="529" t="n">
        <f aca="false">SUM(S228:S230)</f>
        <v>0</v>
      </c>
      <c r="T227" s="529" t="n">
        <f aca="false">SUM(T228:T230)</f>
        <v>0</v>
      </c>
      <c r="U227" s="529" t="n">
        <f aca="false">SUM(U228:U230)</f>
        <v>0</v>
      </c>
      <c r="V227" s="529" t="n">
        <f aca="false">SUM(V228:V230)</f>
        <v>0</v>
      </c>
      <c r="AC227" s="303"/>
      <c r="AD227" s="474"/>
    </row>
    <row r="228" customFormat="false" ht="15.75" hidden="true" customHeight="false" outlineLevel="1" collapsed="false">
      <c r="A228" s="605" t="s">
        <v>1115</v>
      </c>
      <c r="B228" s="522" t="n">
        <f aca="false">$W$2</f>
        <v>2026</v>
      </c>
      <c r="C228" s="567"/>
      <c r="D228" s="567"/>
      <c r="E228" s="619"/>
      <c r="F228" s="607" t="s">
        <v>1116</v>
      </c>
      <c r="G228" s="608"/>
      <c r="H228" s="522" t="s">
        <v>1118</v>
      </c>
      <c r="I228" s="609"/>
      <c r="J228" s="568" t="s">
        <v>1119</v>
      </c>
      <c r="K228" s="567"/>
      <c r="L228" s="522" t="s">
        <v>1065</v>
      </c>
      <c r="M228" s="538"/>
      <c r="N228" s="610"/>
      <c r="O228" s="557"/>
      <c r="P228" s="556"/>
      <c r="Q228" s="550"/>
      <c r="R228" s="614" t="n">
        <f aca="false">SUM(S228,T228,U228,V228)</f>
        <v>0</v>
      </c>
      <c r="S228" s="614"/>
      <c r="T228" s="614"/>
      <c r="U228" s="614"/>
      <c r="V228" s="614"/>
    </row>
    <row r="229" customFormat="false" ht="15.75" hidden="true" customHeight="false" outlineLevel="1" collapsed="false">
      <c r="A229" s="605" t="s">
        <v>1121</v>
      </c>
      <c r="B229" s="522" t="n">
        <f aca="false">$W$1</f>
        <v>2027</v>
      </c>
      <c r="C229" s="567"/>
      <c r="D229" s="567"/>
      <c r="E229" s="619"/>
      <c r="F229" s="607" t="s">
        <v>1116</v>
      </c>
      <c r="G229" s="608"/>
      <c r="H229" s="522" t="s">
        <v>1118</v>
      </c>
      <c r="I229" s="609"/>
      <c r="J229" s="568" t="s">
        <v>1119</v>
      </c>
      <c r="K229" s="567"/>
      <c r="L229" s="522" t="s">
        <v>1065</v>
      </c>
      <c r="M229" s="538"/>
      <c r="N229" s="610"/>
      <c r="O229" s="557"/>
      <c r="P229" s="556"/>
      <c r="Q229" s="550"/>
      <c r="R229" s="614" t="n">
        <f aca="false">SUM(S229,T229,U229,V229)</f>
        <v>0</v>
      </c>
      <c r="S229" s="614"/>
      <c r="T229" s="614"/>
      <c r="U229" s="614"/>
      <c r="V229" s="614"/>
    </row>
    <row r="230" customFormat="false" ht="15.75" hidden="true" customHeight="false" outlineLevel="1" collapsed="false">
      <c r="A230" s="605" t="s">
        <v>1123</v>
      </c>
      <c r="B230" s="522" t="n">
        <f aca="false">$W$1</f>
        <v>2027</v>
      </c>
      <c r="C230" s="567"/>
      <c r="D230" s="567"/>
      <c r="E230" s="631"/>
      <c r="F230" s="607" t="s">
        <v>1116</v>
      </c>
      <c r="G230" s="608"/>
      <c r="H230" s="522" t="s">
        <v>1118</v>
      </c>
      <c r="I230" s="609"/>
      <c r="J230" s="568" t="s">
        <v>1119</v>
      </c>
      <c r="K230" s="567"/>
      <c r="L230" s="522" t="s">
        <v>1065</v>
      </c>
      <c r="M230" s="538"/>
      <c r="N230" s="610"/>
      <c r="O230" s="557"/>
      <c r="P230" s="556"/>
      <c r="Q230" s="550"/>
      <c r="R230" s="614" t="n">
        <f aca="false">SUM(S230,T230,U230,V230)</f>
        <v>0</v>
      </c>
      <c r="S230" s="614"/>
      <c r="T230" s="614"/>
      <c r="U230" s="614"/>
      <c r="V230" s="614"/>
    </row>
    <row r="231" s="196" customFormat="true" ht="15.75" hidden="true" customHeight="false" outlineLevel="0" collapsed="false">
      <c r="A231" s="570" t="s">
        <v>1126</v>
      </c>
      <c r="B231" s="571"/>
      <c r="C231" s="571"/>
      <c r="D231" s="571"/>
      <c r="E231" s="592"/>
      <c r="F231" s="481"/>
      <c r="G231" s="481"/>
      <c r="H231" s="481"/>
      <c r="I231" s="190"/>
      <c r="J231" s="593"/>
      <c r="K231" s="481"/>
      <c r="L231" s="571"/>
      <c r="M231" s="624"/>
      <c r="N231" s="595" t="s">
        <v>566</v>
      </c>
      <c r="O231" s="625" t="n">
        <v>244</v>
      </c>
      <c r="P231" s="626" t="n">
        <v>223</v>
      </c>
      <c r="Q231" s="627"/>
      <c r="R231" s="529" t="n">
        <f aca="false">SUM(R232,R236)</f>
        <v>0</v>
      </c>
      <c r="S231" s="529" t="n">
        <f aca="false">SUM(S232,S236)</f>
        <v>0</v>
      </c>
      <c r="T231" s="529" t="n">
        <f aca="false">SUM(T232,T236)</f>
        <v>0</v>
      </c>
      <c r="U231" s="529" t="n">
        <f aca="false">SUM(U232,U236)</f>
        <v>0</v>
      </c>
      <c r="V231" s="529" t="n">
        <f aca="false">SUM(V232,V236)</f>
        <v>0</v>
      </c>
      <c r="X231" s="193"/>
      <c r="Y231" s="193"/>
      <c r="AA231" s="628"/>
      <c r="AB231" s="629"/>
      <c r="AC231" s="303"/>
      <c r="AD231" s="474"/>
    </row>
    <row r="232" s="196" customFormat="true" ht="15.75" hidden="true" customHeight="false" outlineLevel="1" collapsed="false">
      <c r="A232" s="600" t="s">
        <v>1094</v>
      </c>
      <c r="B232" s="617"/>
      <c r="C232" s="567"/>
      <c r="D232" s="568" t="s">
        <v>1091</v>
      </c>
      <c r="E232" s="618"/>
      <c r="F232" s="601"/>
      <c r="G232" s="560"/>
      <c r="H232" s="602"/>
      <c r="I232" s="603"/>
      <c r="J232" s="560"/>
      <c r="K232" s="228"/>
      <c r="L232" s="592"/>
      <c r="M232" s="594"/>
      <c r="N232" s="595"/>
      <c r="O232" s="596" t="n">
        <v>244</v>
      </c>
      <c r="P232" s="597" t="n">
        <v>223</v>
      </c>
      <c r="Q232" s="604"/>
      <c r="R232" s="529" t="n">
        <f aca="false">SUM(R233:R235)</f>
        <v>0</v>
      </c>
      <c r="S232" s="529" t="n">
        <f aca="false">SUM(S233:S235)</f>
        <v>0</v>
      </c>
      <c r="T232" s="529" t="n">
        <f aca="false">SUM(T233:T235)</f>
        <v>0</v>
      </c>
      <c r="U232" s="529" t="n">
        <f aca="false">SUM(U233:U235)</f>
        <v>0</v>
      </c>
      <c r="V232" s="529" t="n">
        <f aca="false">SUM(V233:V235)</f>
        <v>0</v>
      </c>
      <c r="AC232" s="303"/>
      <c r="AD232" s="474"/>
    </row>
    <row r="233" customFormat="false" ht="15.75" hidden="true" customHeight="false" outlineLevel="1" collapsed="false">
      <c r="A233" s="605" t="s">
        <v>1115</v>
      </c>
      <c r="B233" s="522" t="n">
        <f aca="false">$W$2</f>
        <v>2026</v>
      </c>
      <c r="C233" s="567"/>
      <c r="D233" s="540"/>
      <c r="E233" s="607" t="s">
        <v>1127</v>
      </c>
      <c r="F233" s="607" t="s">
        <v>1064</v>
      </c>
      <c r="G233" s="608" t="s">
        <v>1180</v>
      </c>
      <c r="H233" s="522" t="s">
        <v>1065</v>
      </c>
      <c r="I233" s="632"/>
      <c r="J233" s="568"/>
      <c r="K233" s="190"/>
      <c r="L233" s="568"/>
      <c r="M233" s="633"/>
      <c r="N233" s="634"/>
      <c r="O233" s="635"/>
      <c r="P233" s="636"/>
      <c r="Q233" s="627" t="n">
        <v>1</v>
      </c>
      <c r="R233" s="614" t="n">
        <f aca="false">SUM(S233,T233,U233,V233)</f>
        <v>0</v>
      </c>
      <c r="S233" s="614"/>
      <c r="T233" s="614"/>
      <c r="U233" s="614"/>
      <c r="V233" s="614"/>
    </row>
    <row r="234" customFormat="false" ht="15.75" hidden="true" customHeight="false" outlineLevel="1" collapsed="false">
      <c r="A234" s="605" t="s">
        <v>1121</v>
      </c>
      <c r="B234" s="522" t="n">
        <f aca="false">$W$1</f>
        <v>2027</v>
      </c>
      <c r="C234" s="567"/>
      <c r="D234" s="540"/>
      <c r="E234" s="607" t="s">
        <v>1127</v>
      </c>
      <c r="F234" s="607" t="s">
        <v>1064</v>
      </c>
      <c r="G234" s="608" t="s">
        <v>1180</v>
      </c>
      <c r="H234" s="522" t="s">
        <v>1065</v>
      </c>
      <c r="I234" s="632"/>
      <c r="J234" s="568"/>
      <c r="K234" s="190"/>
      <c r="L234" s="568"/>
      <c r="M234" s="633"/>
      <c r="N234" s="634"/>
      <c r="O234" s="635"/>
      <c r="P234" s="636"/>
      <c r="Q234" s="627" t="n">
        <v>6</v>
      </c>
      <c r="R234" s="614" t="n">
        <f aca="false">SUM(S234,T234,U234,V234)</f>
        <v>0</v>
      </c>
      <c r="S234" s="614"/>
      <c r="T234" s="614"/>
      <c r="U234" s="614"/>
      <c r="V234" s="614"/>
    </row>
    <row r="235" customFormat="false" ht="15.75" hidden="true" customHeight="false" outlineLevel="1" collapsed="false">
      <c r="A235" s="605" t="s">
        <v>1123</v>
      </c>
      <c r="B235" s="522" t="n">
        <f aca="false">$W$1</f>
        <v>2027</v>
      </c>
      <c r="C235" s="567"/>
      <c r="D235" s="540"/>
      <c r="E235" s="607" t="s">
        <v>1127</v>
      </c>
      <c r="F235" s="607" t="s">
        <v>1064</v>
      </c>
      <c r="G235" s="608" t="s">
        <v>1180</v>
      </c>
      <c r="H235" s="522" t="s">
        <v>1065</v>
      </c>
      <c r="I235" s="632"/>
      <c r="J235" s="568"/>
      <c r="K235" s="190"/>
      <c r="L235" s="568"/>
      <c r="M235" s="633"/>
      <c r="N235" s="634"/>
      <c r="O235" s="635"/>
      <c r="P235" s="636"/>
      <c r="Q235" s="627" t="n">
        <v>2</v>
      </c>
      <c r="R235" s="614" t="n">
        <f aca="false">SUM(S235,T235,U235,V235)</f>
        <v>0</v>
      </c>
      <c r="S235" s="614"/>
      <c r="T235" s="614"/>
      <c r="U235" s="614"/>
      <c r="V235" s="614"/>
    </row>
    <row r="236" s="196" customFormat="true" ht="15.75" hidden="true" customHeight="false" outlineLevel="1" collapsed="false">
      <c r="A236" s="600" t="s">
        <v>1094</v>
      </c>
      <c r="B236" s="617"/>
      <c r="C236" s="567"/>
      <c r="D236" s="568" t="s">
        <v>1091</v>
      </c>
      <c r="E236" s="618"/>
      <c r="F236" s="601"/>
      <c r="G236" s="560"/>
      <c r="H236" s="602"/>
      <c r="I236" s="603"/>
      <c r="J236" s="560"/>
      <c r="K236" s="228"/>
      <c r="L236" s="592"/>
      <c r="M236" s="594"/>
      <c r="N236" s="595"/>
      <c r="O236" s="596" t="n">
        <v>244</v>
      </c>
      <c r="P236" s="597" t="n">
        <v>223</v>
      </c>
      <c r="Q236" s="604"/>
      <c r="R236" s="529" t="n">
        <f aca="false">SUM(R237:R238)</f>
        <v>0</v>
      </c>
      <c r="S236" s="529" t="n">
        <f aca="false">SUM(S237:S238)</f>
        <v>0</v>
      </c>
      <c r="T236" s="529" t="n">
        <f aca="false">SUM(T237:T238)</f>
        <v>0</v>
      </c>
      <c r="U236" s="529" t="n">
        <f aca="false">SUM(U237:U238)</f>
        <v>0</v>
      </c>
      <c r="V236" s="529" t="n">
        <f aca="false">SUM(V237:V238)</f>
        <v>0</v>
      </c>
      <c r="AC236" s="303"/>
      <c r="AD236" s="474"/>
    </row>
    <row r="237" customFormat="false" ht="15.75" hidden="true" customHeight="false" outlineLevel="1" collapsed="false">
      <c r="A237" s="605" t="s">
        <v>1115</v>
      </c>
      <c r="B237" s="522" t="n">
        <f aca="false">$W$2</f>
        <v>2026</v>
      </c>
      <c r="C237" s="567"/>
      <c r="D237" s="540"/>
      <c r="E237" s="607" t="s">
        <v>1127</v>
      </c>
      <c r="F237" s="607" t="s">
        <v>1064</v>
      </c>
      <c r="G237" s="608"/>
      <c r="H237" s="522" t="s">
        <v>1065</v>
      </c>
      <c r="I237" s="632"/>
      <c r="J237" s="568"/>
      <c r="K237" s="190"/>
      <c r="L237" s="568"/>
      <c r="M237" s="633"/>
      <c r="N237" s="634"/>
      <c r="O237" s="635"/>
      <c r="P237" s="636"/>
      <c r="Q237" s="627"/>
      <c r="R237" s="614" t="n">
        <f aca="false">SUM(S237,T237,U237,V237)</f>
        <v>0</v>
      </c>
      <c r="S237" s="614"/>
      <c r="T237" s="614"/>
      <c r="U237" s="614"/>
      <c r="V237" s="614"/>
    </row>
    <row r="238" customFormat="false" ht="15.75" hidden="true" customHeight="false" outlineLevel="1" collapsed="false">
      <c r="A238" s="605" t="s">
        <v>1181</v>
      </c>
      <c r="B238" s="522" t="n">
        <f aca="false">$W$1</f>
        <v>2027</v>
      </c>
      <c r="C238" s="567"/>
      <c r="D238" s="540"/>
      <c r="E238" s="607" t="s">
        <v>1127</v>
      </c>
      <c r="F238" s="607" t="s">
        <v>1064</v>
      </c>
      <c r="G238" s="608"/>
      <c r="H238" s="522" t="s">
        <v>1065</v>
      </c>
      <c r="I238" s="632"/>
      <c r="J238" s="568"/>
      <c r="K238" s="190"/>
      <c r="L238" s="568"/>
      <c r="M238" s="633"/>
      <c r="N238" s="634"/>
      <c r="O238" s="635"/>
      <c r="P238" s="636"/>
      <c r="Q238" s="627"/>
      <c r="R238" s="614" t="n">
        <f aca="false">SUM(S238,T238,U238,V238)</f>
        <v>0</v>
      </c>
      <c r="S238" s="614"/>
      <c r="T238" s="614"/>
      <c r="U238" s="614"/>
      <c r="V238" s="614"/>
    </row>
    <row r="239" s="196" customFormat="true" ht="15.75" hidden="true" customHeight="false" outlineLevel="0" collapsed="false">
      <c r="A239" s="570" t="s">
        <v>1182</v>
      </c>
      <c r="B239" s="541"/>
      <c r="C239" s="541"/>
      <c r="D239" s="541"/>
      <c r="E239" s="541"/>
      <c r="F239" s="603"/>
      <c r="G239" s="603"/>
      <c r="H239" s="603"/>
      <c r="I239" s="602"/>
      <c r="J239" s="481"/>
      <c r="K239" s="228"/>
      <c r="L239" s="571"/>
      <c r="M239" s="624"/>
      <c r="N239" s="595" t="s">
        <v>566</v>
      </c>
      <c r="O239" s="625"/>
      <c r="P239" s="626"/>
      <c r="Q239" s="627"/>
      <c r="R239" s="529" t="n">
        <f aca="false">SUM(R240,R244)</f>
        <v>0</v>
      </c>
      <c r="S239" s="529" t="n">
        <f aca="false">SUM(S240,S244)</f>
        <v>0</v>
      </c>
      <c r="T239" s="529" t="n">
        <f aca="false">SUM(T240,T244)</f>
        <v>0</v>
      </c>
      <c r="U239" s="529" t="n">
        <f aca="false">SUM(U240,U244)</f>
        <v>0</v>
      </c>
      <c r="V239" s="529" t="n">
        <f aca="false">SUM(V240,V244)</f>
        <v>0</v>
      </c>
      <c r="AC239" s="303"/>
      <c r="AD239" s="474"/>
    </row>
    <row r="240" s="196" customFormat="true" ht="15.75" hidden="true" customHeight="false" outlineLevel="1" collapsed="false">
      <c r="A240" s="600" t="s">
        <v>1094</v>
      </c>
      <c r="B240" s="617"/>
      <c r="C240" s="567"/>
      <c r="D240" s="568" t="s">
        <v>1091</v>
      </c>
      <c r="E240" s="618"/>
      <c r="F240" s="601"/>
      <c r="G240" s="560"/>
      <c r="H240" s="602"/>
      <c r="I240" s="603"/>
      <c r="J240" s="560"/>
      <c r="K240" s="228"/>
      <c r="L240" s="592"/>
      <c r="M240" s="594"/>
      <c r="N240" s="595"/>
      <c r="O240" s="596" t="n">
        <v>244</v>
      </c>
      <c r="P240" s="597" t="n">
        <v>223</v>
      </c>
      <c r="Q240" s="604"/>
      <c r="R240" s="529" t="n">
        <f aca="false">SUM(R241:R243)</f>
        <v>0</v>
      </c>
      <c r="S240" s="529" t="n">
        <f aca="false">SUM(S241:S243)</f>
        <v>0</v>
      </c>
      <c r="T240" s="529" t="n">
        <f aca="false">SUM(T241:T243)</f>
        <v>0</v>
      </c>
      <c r="U240" s="529" t="n">
        <f aca="false">SUM(U241:U243)</f>
        <v>0</v>
      </c>
      <c r="V240" s="529" t="n">
        <f aca="false">SUM(V241:V243)</f>
        <v>0</v>
      </c>
      <c r="AC240" s="303"/>
      <c r="AD240" s="474"/>
    </row>
    <row r="241" customFormat="false" ht="15.75" hidden="true" customHeight="false" outlineLevel="1" collapsed="false">
      <c r="A241" s="605" t="s">
        <v>1115</v>
      </c>
      <c r="B241" s="522" t="n">
        <f aca="false">$W$2</f>
        <v>2026</v>
      </c>
      <c r="C241" s="567"/>
      <c r="D241" s="631"/>
      <c r="E241" s="607" t="s">
        <v>1173</v>
      </c>
      <c r="F241" s="607" t="s">
        <v>1064</v>
      </c>
      <c r="G241" s="608" t="s">
        <v>1174</v>
      </c>
      <c r="H241" s="522" t="s">
        <v>1065</v>
      </c>
      <c r="I241" s="681"/>
      <c r="J241" s="568"/>
      <c r="K241" s="568"/>
      <c r="L241" s="522"/>
      <c r="M241" s="538"/>
      <c r="N241" s="610"/>
      <c r="O241" s="557"/>
      <c r="P241" s="556"/>
      <c r="Q241" s="550" t="n">
        <v>1</v>
      </c>
      <c r="R241" s="614" t="n">
        <f aca="false">SUM(S241,T241,U241,V241)</f>
        <v>0</v>
      </c>
      <c r="S241" s="614"/>
      <c r="T241" s="614"/>
      <c r="U241" s="614"/>
      <c r="V241" s="614"/>
    </row>
    <row r="242" customFormat="false" ht="15.75" hidden="true" customHeight="false" outlineLevel="1" collapsed="false">
      <c r="A242" s="605" t="s">
        <v>1121</v>
      </c>
      <c r="B242" s="522" t="n">
        <f aca="false">$W$1</f>
        <v>2027</v>
      </c>
      <c r="C242" s="567"/>
      <c r="D242" s="631"/>
      <c r="E242" s="607" t="s">
        <v>1173</v>
      </c>
      <c r="F242" s="607" t="s">
        <v>1064</v>
      </c>
      <c r="G242" s="608" t="s">
        <v>1174</v>
      </c>
      <c r="H242" s="522" t="s">
        <v>1065</v>
      </c>
      <c r="I242" s="681"/>
      <c r="J242" s="568"/>
      <c r="K242" s="568"/>
      <c r="L242" s="522"/>
      <c r="M242" s="538"/>
      <c r="N242" s="610"/>
      <c r="O242" s="557"/>
      <c r="P242" s="556"/>
      <c r="Q242" s="550" t="n">
        <v>6</v>
      </c>
      <c r="R242" s="614" t="n">
        <f aca="false">SUM(S242,T242,U242,V242)</f>
        <v>0</v>
      </c>
      <c r="S242" s="614"/>
      <c r="T242" s="614"/>
      <c r="U242" s="614"/>
      <c r="V242" s="614"/>
    </row>
    <row r="243" customFormat="false" ht="15.75" hidden="true" customHeight="false" outlineLevel="1" collapsed="false">
      <c r="A243" s="605" t="s">
        <v>1123</v>
      </c>
      <c r="B243" s="522" t="n">
        <f aca="false">$W$1</f>
        <v>2027</v>
      </c>
      <c r="C243" s="567"/>
      <c r="D243" s="631"/>
      <c r="E243" s="607" t="s">
        <v>1173</v>
      </c>
      <c r="F243" s="607" t="s">
        <v>1064</v>
      </c>
      <c r="G243" s="608" t="s">
        <v>1174</v>
      </c>
      <c r="H243" s="522" t="s">
        <v>1065</v>
      </c>
      <c r="I243" s="681"/>
      <c r="J243" s="568"/>
      <c r="K243" s="568"/>
      <c r="L243" s="522"/>
      <c r="M243" s="538"/>
      <c r="N243" s="610"/>
      <c r="O243" s="557"/>
      <c r="P243" s="556"/>
      <c r="Q243" s="550" t="n">
        <v>2</v>
      </c>
      <c r="R243" s="614" t="n">
        <f aca="false">SUM(S243,T243,U243,V243)</f>
        <v>0</v>
      </c>
      <c r="S243" s="614"/>
      <c r="T243" s="614"/>
      <c r="U243" s="614"/>
      <c r="V243" s="614"/>
    </row>
    <row r="244" s="196" customFormat="true" ht="15.75" hidden="true" customHeight="false" outlineLevel="1" collapsed="false">
      <c r="A244" s="600" t="s">
        <v>1094</v>
      </c>
      <c r="B244" s="617"/>
      <c r="C244" s="567"/>
      <c r="D244" s="568" t="s">
        <v>1091</v>
      </c>
      <c r="E244" s="618"/>
      <c r="F244" s="601"/>
      <c r="G244" s="560"/>
      <c r="H244" s="602"/>
      <c r="I244" s="603"/>
      <c r="J244" s="560"/>
      <c r="K244" s="190"/>
      <c r="L244" s="522"/>
      <c r="M244" s="538"/>
      <c r="N244" s="610"/>
      <c r="O244" s="596" t="n">
        <v>244</v>
      </c>
      <c r="P244" s="597" t="n">
        <v>223</v>
      </c>
      <c r="Q244" s="604"/>
      <c r="R244" s="529" t="n">
        <f aca="false">SUM(R245:R247)</f>
        <v>0</v>
      </c>
      <c r="S244" s="529" t="n">
        <f aca="false">SUM(S245:S247)</f>
        <v>0</v>
      </c>
      <c r="T244" s="529" t="n">
        <f aca="false">SUM(T245:T247)</f>
        <v>0</v>
      </c>
      <c r="U244" s="529" t="n">
        <f aca="false">SUM(U245:U247)</f>
        <v>0</v>
      </c>
      <c r="V244" s="529" t="n">
        <f aca="false">SUM(V245:V247)</f>
        <v>0</v>
      </c>
      <c r="AC244" s="303"/>
      <c r="AD244" s="474"/>
    </row>
    <row r="245" customFormat="false" ht="15.75" hidden="true" customHeight="false" outlineLevel="1" collapsed="false">
      <c r="A245" s="605" t="s">
        <v>1115</v>
      </c>
      <c r="B245" s="522" t="n">
        <f aca="false">$W$2</f>
        <v>2026</v>
      </c>
      <c r="C245" s="567"/>
      <c r="D245" s="631"/>
      <c r="E245" s="607" t="s">
        <v>1173</v>
      </c>
      <c r="F245" s="607" t="s">
        <v>1064</v>
      </c>
      <c r="G245" s="608" t="s">
        <v>1183</v>
      </c>
      <c r="H245" s="522" t="s">
        <v>1065</v>
      </c>
      <c r="I245" s="682"/>
      <c r="J245" s="568"/>
      <c r="K245" s="568"/>
      <c r="L245" s="522"/>
      <c r="M245" s="538"/>
      <c r="N245" s="610"/>
      <c r="O245" s="557"/>
      <c r="P245" s="556"/>
      <c r="Q245" s="550" t="n">
        <v>1</v>
      </c>
      <c r="R245" s="614" t="n">
        <f aca="false">SUM(S245,T245,U245,V245)</f>
        <v>0</v>
      </c>
      <c r="S245" s="614"/>
      <c r="T245" s="614"/>
      <c r="U245" s="614"/>
      <c r="V245" s="614"/>
    </row>
    <row r="246" customFormat="false" ht="15.75" hidden="true" customHeight="false" outlineLevel="1" collapsed="false">
      <c r="A246" s="605" t="s">
        <v>1121</v>
      </c>
      <c r="B246" s="522" t="n">
        <f aca="false">$W$1</f>
        <v>2027</v>
      </c>
      <c r="C246" s="567"/>
      <c r="D246" s="631"/>
      <c r="E246" s="607" t="s">
        <v>1173</v>
      </c>
      <c r="F246" s="607" t="s">
        <v>1064</v>
      </c>
      <c r="G246" s="608" t="s">
        <v>1183</v>
      </c>
      <c r="H246" s="522" t="s">
        <v>1065</v>
      </c>
      <c r="I246" s="682"/>
      <c r="J246" s="568"/>
      <c r="K246" s="568"/>
      <c r="L246" s="522"/>
      <c r="M246" s="538"/>
      <c r="N246" s="610"/>
      <c r="O246" s="557"/>
      <c r="P246" s="556"/>
      <c r="Q246" s="550" t="n">
        <v>6</v>
      </c>
      <c r="R246" s="614" t="n">
        <f aca="false">SUM(S246,T246,U246,V246)</f>
        <v>0</v>
      </c>
      <c r="S246" s="614"/>
      <c r="T246" s="614"/>
      <c r="U246" s="614"/>
      <c r="V246" s="614"/>
    </row>
    <row r="247" customFormat="false" ht="15.75" hidden="true" customHeight="false" outlineLevel="1" collapsed="false">
      <c r="A247" s="605" t="s">
        <v>1123</v>
      </c>
      <c r="B247" s="522" t="n">
        <f aca="false">$W$1</f>
        <v>2027</v>
      </c>
      <c r="C247" s="567"/>
      <c r="D247" s="631"/>
      <c r="E247" s="607" t="s">
        <v>1173</v>
      </c>
      <c r="F247" s="607" t="s">
        <v>1064</v>
      </c>
      <c r="G247" s="608" t="s">
        <v>1183</v>
      </c>
      <c r="H247" s="522" t="s">
        <v>1065</v>
      </c>
      <c r="I247" s="682"/>
      <c r="J247" s="568"/>
      <c r="K247" s="568"/>
      <c r="L247" s="522"/>
      <c r="M247" s="538"/>
      <c r="N247" s="610"/>
      <c r="O247" s="557"/>
      <c r="P247" s="556"/>
      <c r="Q247" s="550" t="n">
        <v>2</v>
      </c>
      <c r="R247" s="614" t="n">
        <f aca="false">SUM(S247,T247,U247,V247)</f>
        <v>0</v>
      </c>
      <c r="S247" s="614"/>
      <c r="T247" s="614"/>
      <c r="U247" s="614"/>
      <c r="V247" s="614"/>
    </row>
    <row r="248" s="196" customFormat="true" ht="15.75" hidden="true" customHeight="false" outlineLevel="0" collapsed="false">
      <c r="A248" s="664" t="s">
        <v>1071</v>
      </c>
      <c r="B248" s="481"/>
      <c r="C248" s="671"/>
      <c r="D248" s="481"/>
      <c r="E248" s="481"/>
      <c r="F248" s="481"/>
      <c r="G248" s="493"/>
      <c r="H248" s="481"/>
      <c r="I248" s="481"/>
      <c r="J248" s="481"/>
      <c r="K248" s="481"/>
      <c r="L248" s="481"/>
      <c r="M248" s="524"/>
      <c r="N248" s="665"/>
      <c r="O248" s="527" t="n">
        <v>244</v>
      </c>
      <c r="P248" s="526" t="n">
        <v>223</v>
      </c>
      <c r="Q248" s="528"/>
      <c r="R248" s="529" t="n">
        <f aca="false">SUM(S248,T248,U248,V248)</f>
        <v>0</v>
      </c>
      <c r="S248" s="529"/>
      <c r="T248" s="529"/>
      <c r="U248" s="529"/>
      <c r="V248" s="529"/>
      <c r="AC248" s="303"/>
      <c r="AD248" s="474"/>
    </row>
    <row r="249" s="695" customFormat="true" ht="19.5" hidden="true" customHeight="false" outlineLevel="0" collapsed="false">
      <c r="A249" s="683" t="s">
        <v>1184</v>
      </c>
      <c r="B249" s="684"/>
      <c r="C249" s="684"/>
      <c r="D249" s="684"/>
      <c r="E249" s="684"/>
      <c r="F249" s="685"/>
      <c r="G249" s="686"/>
      <c r="H249" s="687"/>
      <c r="I249" s="688"/>
      <c r="J249" s="686"/>
      <c r="K249" s="684"/>
      <c r="L249" s="684"/>
      <c r="M249" s="689"/>
      <c r="N249" s="690" t="s">
        <v>528</v>
      </c>
      <c r="O249" s="691" t="n">
        <v>244</v>
      </c>
      <c r="P249" s="692" t="n">
        <v>224</v>
      </c>
      <c r="Q249" s="693"/>
      <c r="R249" s="694" t="n">
        <f aca="false">SUM(R250:R253)</f>
        <v>0</v>
      </c>
      <c r="S249" s="694" t="n">
        <f aca="false">SUM(S250:S253)</f>
        <v>0</v>
      </c>
      <c r="T249" s="694" t="n">
        <f aca="false">SUM(T250:T253)</f>
        <v>0</v>
      </c>
      <c r="U249" s="694" t="n">
        <f aca="false">SUM(U250:U253)</f>
        <v>0</v>
      </c>
      <c r="V249" s="694" t="n">
        <f aca="false">SUM(V250:V253)</f>
        <v>0</v>
      </c>
      <c r="W249" s="695" t="s">
        <v>1185</v>
      </c>
      <c r="AC249" s="696"/>
      <c r="AD249" s="697"/>
    </row>
    <row r="250" s="489" customFormat="true" ht="15.75" hidden="true" customHeight="false" outlineLevel="1" collapsed="false">
      <c r="A250" s="570" t="s">
        <v>1186</v>
      </c>
      <c r="B250" s="571"/>
      <c r="C250" s="571"/>
      <c r="D250" s="567"/>
      <c r="E250" s="607" t="s">
        <v>1149</v>
      </c>
      <c r="F250" s="607" t="s">
        <v>1064</v>
      </c>
      <c r="G250" s="608" t="s">
        <v>1187</v>
      </c>
      <c r="H250" s="522" t="s">
        <v>1065</v>
      </c>
      <c r="I250" s="603"/>
      <c r="J250" s="560"/>
      <c r="K250" s="571"/>
      <c r="L250" s="571"/>
      <c r="M250" s="624"/>
      <c r="N250" s="595"/>
      <c r="O250" s="635" t="n">
        <v>244</v>
      </c>
      <c r="P250" s="636" t="n">
        <v>224</v>
      </c>
      <c r="Q250" s="627"/>
      <c r="R250" s="614" t="n">
        <f aca="false">SUM(S250,T250,U250,V250)</f>
        <v>0</v>
      </c>
      <c r="S250" s="698"/>
      <c r="T250" s="650"/>
      <c r="U250" s="650"/>
      <c r="V250" s="650"/>
      <c r="AC250" s="478"/>
      <c r="AD250" s="479"/>
    </row>
    <row r="251" s="489" customFormat="true" ht="15.75" hidden="true" customHeight="false" outlineLevel="1" collapsed="false">
      <c r="A251" s="570" t="s">
        <v>1186</v>
      </c>
      <c r="B251" s="571"/>
      <c r="C251" s="571"/>
      <c r="D251" s="567"/>
      <c r="E251" s="607" t="s">
        <v>1149</v>
      </c>
      <c r="F251" s="607" t="s">
        <v>1064</v>
      </c>
      <c r="G251" s="608" t="s">
        <v>1187</v>
      </c>
      <c r="H251" s="522" t="s">
        <v>1065</v>
      </c>
      <c r="I251" s="607"/>
      <c r="J251" s="522"/>
      <c r="K251" s="607"/>
      <c r="L251" s="522"/>
      <c r="M251" s="624"/>
      <c r="N251" s="595"/>
      <c r="O251" s="635" t="n">
        <v>244</v>
      </c>
      <c r="P251" s="636" t="n">
        <v>224</v>
      </c>
      <c r="Q251" s="627" t="n">
        <v>9</v>
      </c>
      <c r="R251" s="614" t="n">
        <f aca="false">SUM(S251,T251,U251,V251)</f>
        <v>0</v>
      </c>
      <c r="S251" s="698"/>
      <c r="T251" s="650"/>
      <c r="U251" s="650"/>
      <c r="V251" s="650"/>
      <c r="AC251" s="478"/>
      <c r="AD251" s="479"/>
    </row>
    <row r="252" s="695" customFormat="true" ht="18.75" hidden="true" customHeight="false" outlineLevel="1" collapsed="false">
      <c r="A252" s="570" t="s">
        <v>1186</v>
      </c>
      <c r="B252" s="684"/>
      <c r="C252" s="684"/>
      <c r="D252" s="567"/>
      <c r="E252" s="607" t="s">
        <v>1149</v>
      </c>
      <c r="F252" s="607" t="s">
        <v>1064</v>
      </c>
      <c r="G252" s="608" t="s">
        <v>1187</v>
      </c>
      <c r="H252" s="522" t="s">
        <v>1065</v>
      </c>
      <c r="I252" s="607"/>
      <c r="J252" s="522"/>
      <c r="K252" s="684"/>
      <c r="L252" s="684"/>
      <c r="M252" s="689"/>
      <c r="N252" s="690"/>
      <c r="O252" s="635" t="n">
        <v>244</v>
      </c>
      <c r="P252" s="636" t="n">
        <v>224</v>
      </c>
      <c r="Q252" s="627" t="n">
        <v>9</v>
      </c>
      <c r="R252" s="614" t="n">
        <f aca="false">SUM(S252,T252,U252,V252)</f>
        <v>0</v>
      </c>
      <c r="S252" s="698"/>
      <c r="T252" s="650"/>
      <c r="U252" s="650"/>
      <c r="V252" s="650"/>
      <c r="AC252" s="696"/>
      <c r="AD252" s="697"/>
    </row>
    <row r="253" s="695" customFormat="true" ht="18.75" hidden="true" customHeight="false" outlineLevel="1" collapsed="false">
      <c r="A253" s="570" t="s">
        <v>1186</v>
      </c>
      <c r="B253" s="684"/>
      <c r="C253" s="684"/>
      <c r="D253" s="567"/>
      <c r="E253" s="607" t="s">
        <v>1149</v>
      </c>
      <c r="F253" s="607" t="s">
        <v>1064</v>
      </c>
      <c r="G253" s="608" t="s">
        <v>1187</v>
      </c>
      <c r="H253" s="522" t="s">
        <v>1065</v>
      </c>
      <c r="I253" s="607"/>
      <c r="J253" s="522"/>
      <c r="K253" s="684"/>
      <c r="L253" s="684"/>
      <c r="M253" s="689"/>
      <c r="N253" s="690"/>
      <c r="O253" s="635" t="n">
        <v>244</v>
      </c>
      <c r="P253" s="636" t="n">
        <v>224</v>
      </c>
      <c r="Q253" s="627"/>
      <c r="R253" s="614" t="n">
        <f aca="false">SUM(S253,T253,U253,V253)</f>
        <v>0</v>
      </c>
      <c r="S253" s="650"/>
      <c r="T253" s="650"/>
      <c r="U253" s="650"/>
      <c r="V253" s="650"/>
      <c r="AC253" s="696"/>
      <c r="AD253" s="697"/>
    </row>
    <row r="254" s="651" customFormat="true" ht="18.75" hidden="false" customHeight="false" outlineLevel="0" collapsed="false">
      <c r="A254" s="683" t="s">
        <v>1188</v>
      </c>
      <c r="B254" s="571"/>
      <c r="C254" s="571"/>
      <c r="D254" s="571"/>
      <c r="E254" s="592"/>
      <c r="F254" s="592"/>
      <c r="G254" s="592"/>
      <c r="H254" s="571"/>
      <c r="I254" s="571"/>
      <c r="J254" s="678"/>
      <c r="K254" s="571"/>
      <c r="L254" s="571"/>
      <c r="M254" s="624"/>
      <c r="N254" s="690"/>
      <c r="O254" s="691" t="n">
        <v>244</v>
      </c>
      <c r="P254" s="692" t="n">
        <v>225</v>
      </c>
      <c r="Q254" s="627"/>
      <c r="R254" s="694" t="n">
        <f aca="false">SUM(R255,R291,R295,R308,R310,R314,R318,R329,R331,R335,R341,R343,R345,R367,R374,R376,R281,R290,R347,R370,R349,R359,R361,R272,R333)</f>
        <v>402518.44095</v>
      </c>
      <c r="S254" s="694" t="n">
        <f aca="false">SUM(S255,S291,S295,S308,S310,S314,S318,S329,S331,S335,S341,S343,S345,S367,S374,S376,S281,S290,S347,S370,S349,S359,S361,S272,S333)</f>
        <v>402518.44095</v>
      </c>
      <c r="T254" s="694" t="n">
        <f aca="false">SUM(T255,T291,T295,T308,T310,T314,T318,T329,T331,T335,T341,T343,T345,T367,T374,T376,T281,T290,T347,T370,T349,T359,T361,T272,T333)</f>
        <v>0</v>
      </c>
      <c r="U254" s="694" t="n">
        <f aca="false">SUM(U255,U291,U295,U308,U310,U314,U318,U329,U331,U335,U341,U343,U345,U367,U374,U376,U281,U290,U347,U370,U349,U359,U361,U272,U333)</f>
        <v>0</v>
      </c>
      <c r="V254" s="694" t="n">
        <f aca="false">SUM(V255,V291,V295,V308,V310,V314,V318,V329,V331,V335,V341,V343,V345,V367,V374,V376,V281,V290,V347,V370,V349,V359,V361,V272,V333)</f>
        <v>0</v>
      </c>
      <c r="W254" s="298" t="s">
        <v>1189</v>
      </c>
      <c r="Y254" s="191"/>
      <c r="AC254" s="699"/>
      <c r="AD254" s="699"/>
    </row>
    <row r="255" s="196" customFormat="true" ht="15.75" hidden="false" customHeight="false" outlineLevel="0" collapsed="false">
      <c r="A255" s="559" t="s">
        <v>1190</v>
      </c>
      <c r="B255" s="571"/>
      <c r="C255" s="571"/>
      <c r="D255" s="571"/>
      <c r="E255" s="592"/>
      <c r="F255" s="601"/>
      <c r="G255" s="560"/>
      <c r="H255" s="602"/>
      <c r="I255" s="603"/>
      <c r="J255" s="560"/>
      <c r="K255" s="228"/>
      <c r="L255" s="571"/>
      <c r="M255" s="624"/>
      <c r="N255" s="595" t="s">
        <v>528</v>
      </c>
      <c r="O255" s="625" t="n">
        <v>244</v>
      </c>
      <c r="P255" s="626" t="n">
        <v>225</v>
      </c>
      <c r="Q255" s="627"/>
      <c r="R255" s="657" t="n">
        <f aca="false">SUM(R256,R260,R264,R268)</f>
        <v>75599.695</v>
      </c>
      <c r="S255" s="657" t="n">
        <f aca="false">SUM(S256,S260,S264,S268)</f>
        <v>75599.695</v>
      </c>
      <c r="T255" s="657" t="n">
        <f aca="false">SUM(T256,T260,T264,T268)</f>
        <v>0</v>
      </c>
      <c r="U255" s="657" t="n">
        <f aca="false">SUM(U256,U260,U264,U268)</f>
        <v>0</v>
      </c>
      <c r="V255" s="657" t="n">
        <f aca="false">SUM(V256,V260,V264,V268)</f>
        <v>0</v>
      </c>
      <c r="W255" s="188" t="s">
        <v>1191</v>
      </c>
      <c r="AC255" s="303"/>
      <c r="AD255" s="474"/>
    </row>
    <row r="256" s="196" customFormat="true" ht="15.75" hidden="true" customHeight="false" outlineLevel="1" collapsed="false">
      <c r="A256" s="600" t="s">
        <v>1089</v>
      </c>
      <c r="B256" s="617" t="str">
        <f aca="false">B201</f>
        <v>Дружбы</v>
      </c>
      <c r="C256" s="567"/>
      <c r="D256" s="568" t="s">
        <v>1091</v>
      </c>
      <c r="E256" s="569" t="str">
        <f aca="false">E201</f>
        <v>35 В</v>
      </c>
      <c r="F256" s="601"/>
      <c r="G256" s="560"/>
      <c r="H256" s="602"/>
      <c r="I256" s="603"/>
      <c r="J256" s="560"/>
      <c r="K256" s="228"/>
      <c r="L256" s="592"/>
      <c r="M256" s="594"/>
      <c r="N256" s="595"/>
      <c r="O256" s="596" t="n">
        <v>244</v>
      </c>
      <c r="P256" s="597" t="s">
        <v>556</v>
      </c>
      <c r="Q256" s="604"/>
      <c r="R256" s="529" t="n">
        <f aca="false">SUM(R257:R259)</f>
        <v>75599.695</v>
      </c>
      <c r="S256" s="529" t="n">
        <f aca="false">SUM(S257:S259)</f>
        <v>75599.695</v>
      </c>
      <c r="T256" s="529" t="n">
        <f aca="false">SUM(T257:T259)</f>
        <v>0</v>
      </c>
      <c r="U256" s="529" t="n">
        <f aca="false">SUM(U257:U259)</f>
        <v>0</v>
      </c>
      <c r="V256" s="529" t="n">
        <f aca="false">SUM(V257:V259)</f>
        <v>0</v>
      </c>
      <c r="W256" s="188"/>
      <c r="AC256" s="303"/>
      <c r="AD256" s="474"/>
    </row>
    <row r="257" s="673" customFormat="true" ht="15.75" hidden="true" customHeight="false" outlineLevel="1" collapsed="false">
      <c r="A257" s="605" t="s">
        <v>1115</v>
      </c>
      <c r="B257" s="522" t="n">
        <f aca="false">$W$2</f>
        <v>2026</v>
      </c>
      <c r="C257" s="541"/>
      <c r="D257" s="631" t="n">
        <v>12.2</v>
      </c>
      <c r="E257" s="607" t="s">
        <v>1192</v>
      </c>
      <c r="F257" s="607" t="s">
        <v>1064</v>
      </c>
      <c r="G257" s="619" t="n">
        <v>501.05</v>
      </c>
      <c r="H257" s="522" t="s">
        <v>1065</v>
      </c>
      <c r="I257" s="700"/>
      <c r="J257" s="541"/>
      <c r="K257" s="190"/>
      <c r="L257" s="541"/>
      <c r="M257" s="554"/>
      <c r="N257" s="701"/>
      <c r="O257" s="557"/>
      <c r="P257" s="556"/>
      <c r="Q257" s="550" t="n">
        <v>1</v>
      </c>
      <c r="R257" s="614" t="n">
        <f aca="false">SUM(S257,T257,U257,V257)</f>
        <v>6112.81</v>
      </c>
      <c r="S257" s="614" t="n">
        <f aca="false">D257*G257*Q257</f>
        <v>6112.81</v>
      </c>
      <c r="T257" s="614"/>
      <c r="U257" s="614"/>
      <c r="V257" s="614"/>
      <c r="W257" s="188" t="s">
        <v>1193</v>
      </c>
      <c r="AC257" s="303"/>
      <c r="AD257" s="474"/>
    </row>
    <row r="258" customFormat="false" ht="15.75" hidden="true" customHeight="false" outlineLevel="1" collapsed="false">
      <c r="A258" s="605" t="s">
        <v>1121</v>
      </c>
      <c r="B258" s="522" t="n">
        <f aca="false">$W$1</f>
        <v>2027</v>
      </c>
      <c r="C258" s="541"/>
      <c r="D258" s="631" t="n">
        <v>13.1</v>
      </c>
      <c r="E258" s="607" t="s">
        <v>1192</v>
      </c>
      <c r="F258" s="607" t="s">
        <v>1064</v>
      </c>
      <c r="G258" s="619" t="n">
        <v>501.05</v>
      </c>
      <c r="H258" s="522" t="s">
        <v>1065</v>
      </c>
      <c r="I258" s="700"/>
      <c r="J258" s="541"/>
      <c r="K258" s="190"/>
      <c r="L258" s="541"/>
      <c r="M258" s="554"/>
      <c r="N258" s="701"/>
      <c r="O258" s="557"/>
      <c r="P258" s="556"/>
      <c r="Q258" s="550" t="n">
        <v>6</v>
      </c>
      <c r="R258" s="614" t="n">
        <f aca="false">SUM(S258,T258,U258,V258)</f>
        <v>39558.45</v>
      </c>
      <c r="S258" s="614" t="n">
        <f aca="false">D258*G258*Q258+175.92</f>
        <v>39558.45</v>
      </c>
      <c r="T258" s="614"/>
      <c r="U258" s="614"/>
      <c r="V258" s="614"/>
      <c r="W258" s="188" t="s">
        <v>1194</v>
      </c>
    </row>
    <row r="259" customFormat="false" ht="15.75" hidden="true" customHeight="false" outlineLevel="1" collapsed="false">
      <c r="A259" s="605" t="s">
        <v>1195</v>
      </c>
      <c r="B259" s="522" t="n">
        <f aca="false">$W$1</f>
        <v>2027</v>
      </c>
      <c r="C259" s="541"/>
      <c r="D259" s="631" t="n">
        <v>10.7</v>
      </c>
      <c r="E259" s="607" t="s">
        <v>1192</v>
      </c>
      <c r="F259" s="607" t="s">
        <v>1064</v>
      </c>
      <c r="G259" s="619" t="n">
        <v>559.41</v>
      </c>
      <c r="H259" s="522" t="s">
        <v>1065</v>
      </c>
      <c r="I259" s="700"/>
      <c r="J259" s="541"/>
      <c r="K259" s="190"/>
      <c r="L259" s="541"/>
      <c r="M259" s="554"/>
      <c r="N259" s="701"/>
      <c r="O259" s="557"/>
      <c r="P259" s="556"/>
      <c r="Q259" s="550" t="n">
        <v>5</v>
      </c>
      <c r="R259" s="614" t="n">
        <f aca="false">SUM(S259,T259,U259,V259)</f>
        <v>29928.435</v>
      </c>
      <c r="S259" s="614" t="n">
        <f aca="false">D259*G259*Q259</f>
        <v>29928.435</v>
      </c>
      <c r="T259" s="614"/>
      <c r="U259" s="614"/>
      <c r="V259" s="614"/>
      <c r="W259" s="188" t="s">
        <v>1196</v>
      </c>
    </row>
    <row r="260" s="196" customFormat="true" ht="15.75" hidden="true" customHeight="false" outlineLevel="1" collapsed="false">
      <c r="A260" s="600" t="s">
        <v>1089</v>
      </c>
      <c r="B260" s="617"/>
      <c r="C260" s="567"/>
      <c r="D260" s="702" t="s">
        <v>1091</v>
      </c>
      <c r="E260" s="618"/>
      <c r="F260" s="601"/>
      <c r="G260" s="560"/>
      <c r="H260" s="602"/>
      <c r="I260" s="603"/>
      <c r="J260" s="560"/>
      <c r="K260" s="228"/>
      <c r="L260" s="592"/>
      <c r="M260" s="594"/>
      <c r="N260" s="595"/>
      <c r="O260" s="596" t="n">
        <v>244</v>
      </c>
      <c r="P260" s="597" t="s">
        <v>556</v>
      </c>
      <c r="Q260" s="604"/>
      <c r="R260" s="529" t="n">
        <f aca="false">SUM(R261:R263)</f>
        <v>0</v>
      </c>
      <c r="S260" s="529" t="n">
        <f aca="false">SUM(S261:S263)</f>
        <v>0</v>
      </c>
      <c r="T260" s="529" t="n">
        <f aca="false">SUM(T261:T263)</f>
        <v>0</v>
      </c>
      <c r="U260" s="529" t="n">
        <f aca="false">SUM(U261:U263)</f>
        <v>0</v>
      </c>
      <c r="V260" s="529" t="n">
        <f aca="false">SUM(V261:V263)</f>
        <v>0</v>
      </c>
      <c r="W260" s="188"/>
      <c r="AC260" s="303"/>
      <c r="AD260" s="474"/>
    </row>
    <row r="261" s="673" customFormat="true" ht="15.75" hidden="true" customHeight="false" outlineLevel="1" collapsed="false">
      <c r="A261" s="605" t="s">
        <v>1115</v>
      </c>
      <c r="B261" s="522" t="n">
        <f aca="false">$W$2</f>
        <v>2026</v>
      </c>
      <c r="C261" s="703"/>
      <c r="D261" s="619"/>
      <c r="E261" s="607" t="s">
        <v>1192</v>
      </c>
      <c r="F261" s="607" t="s">
        <v>1064</v>
      </c>
      <c r="G261" s="619"/>
      <c r="H261" s="522" t="s">
        <v>1065</v>
      </c>
      <c r="I261" s="700"/>
      <c r="J261" s="541"/>
      <c r="K261" s="190"/>
      <c r="L261" s="541"/>
      <c r="M261" s="554"/>
      <c r="N261" s="701"/>
      <c r="O261" s="557"/>
      <c r="P261" s="556"/>
      <c r="Q261" s="550" t="n">
        <v>1</v>
      </c>
      <c r="R261" s="614" t="n">
        <f aca="false">SUM(S261,T261,U261,V261)</f>
        <v>0</v>
      </c>
      <c r="S261" s="614"/>
      <c r="T261" s="614"/>
      <c r="U261" s="614"/>
      <c r="V261" s="614"/>
      <c r="W261" s="188"/>
      <c r="AC261" s="303"/>
      <c r="AD261" s="474"/>
    </row>
    <row r="262" customFormat="false" ht="15.75" hidden="true" customHeight="false" outlineLevel="1" collapsed="false">
      <c r="A262" s="605" t="s">
        <v>1121</v>
      </c>
      <c r="B262" s="522" t="n">
        <f aca="false">$W$1</f>
        <v>2027</v>
      </c>
      <c r="C262" s="704"/>
      <c r="D262" s="619"/>
      <c r="E262" s="607" t="s">
        <v>1192</v>
      </c>
      <c r="F262" s="607" t="s">
        <v>1064</v>
      </c>
      <c r="G262" s="619"/>
      <c r="H262" s="522" t="s">
        <v>1065</v>
      </c>
      <c r="I262" s="700"/>
      <c r="J262" s="541"/>
      <c r="K262" s="190"/>
      <c r="L262" s="541"/>
      <c r="M262" s="554"/>
      <c r="N262" s="701"/>
      <c r="O262" s="557"/>
      <c r="P262" s="556"/>
      <c r="Q262" s="550" t="n">
        <v>6</v>
      </c>
      <c r="R262" s="614" t="n">
        <f aca="false">SUM(S262,T262,U262,V262)</f>
        <v>0</v>
      </c>
      <c r="S262" s="614"/>
      <c r="T262" s="614"/>
      <c r="U262" s="614"/>
      <c r="V262" s="614"/>
    </row>
    <row r="263" customFormat="false" ht="15.75" hidden="true" customHeight="false" outlineLevel="1" collapsed="false">
      <c r="A263" s="605" t="s">
        <v>1159</v>
      </c>
      <c r="B263" s="522" t="n">
        <f aca="false">$W$1</f>
        <v>2027</v>
      </c>
      <c r="C263" s="704"/>
      <c r="D263" s="619"/>
      <c r="E263" s="607" t="s">
        <v>1192</v>
      </c>
      <c r="F263" s="607" t="s">
        <v>1064</v>
      </c>
      <c r="G263" s="619"/>
      <c r="H263" s="522" t="s">
        <v>1065</v>
      </c>
      <c r="I263" s="700"/>
      <c r="J263" s="541"/>
      <c r="K263" s="190"/>
      <c r="L263" s="541"/>
      <c r="M263" s="554"/>
      <c r="N263" s="701"/>
      <c r="O263" s="557"/>
      <c r="P263" s="556"/>
      <c r="Q263" s="550" t="n">
        <v>2</v>
      </c>
      <c r="R263" s="614" t="n">
        <f aca="false">SUM(S263,T263,U263,V263)</f>
        <v>0</v>
      </c>
      <c r="S263" s="614"/>
      <c r="T263" s="614"/>
      <c r="U263" s="614"/>
      <c r="V263" s="614"/>
    </row>
    <row r="264" s="196" customFormat="true" ht="15.75" hidden="true" customHeight="false" outlineLevel="1" collapsed="false">
      <c r="A264" s="600" t="s">
        <v>1089</v>
      </c>
      <c r="B264" s="617"/>
      <c r="C264" s="567"/>
      <c r="D264" s="702" t="s">
        <v>1091</v>
      </c>
      <c r="E264" s="618"/>
      <c r="F264" s="601"/>
      <c r="G264" s="560"/>
      <c r="H264" s="602"/>
      <c r="I264" s="603"/>
      <c r="J264" s="560"/>
      <c r="K264" s="228"/>
      <c r="L264" s="592"/>
      <c r="M264" s="594"/>
      <c r="N264" s="595"/>
      <c r="O264" s="596" t="n">
        <v>244</v>
      </c>
      <c r="P264" s="597" t="s">
        <v>556</v>
      </c>
      <c r="Q264" s="604"/>
      <c r="R264" s="529" t="n">
        <f aca="false">SUM(R265:R267)</f>
        <v>0</v>
      </c>
      <c r="S264" s="529" t="n">
        <f aca="false">SUM(S265:S267)</f>
        <v>0</v>
      </c>
      <c r="T264" s="529" t="n">
        <f aca="false">SUM(T265:T267)</f>
        <v>0</v>
      </c>
      <c r="U264" s="529" t="n">
        <f aca="false">SUM(U265:U267)</f>
        <v>0</v>
      </c>
      <c r="V264" s="529" t="n">
        <f aca="false">SUM(V265:V267)</f>
        <v>0</v>
      </c>
      <c r="W264" s="188"/>
      <c r="AC264" s="303"/>
      <c r="AD264" s="474"/>
    </row>
    <row r="265" s="673" customFormat="true" ht="15.75" hidden="true" customHeight="false" outlineLevel="1" collapsed="false">
      <c r="A265" s="605" t="s">
        <v>1115</v>
      </c>
      <c r="B265" s="522" t="n">
        <f aca="false">$W$2</f>
        <v>2026</v>
      </c>
      <c r="C265" s="541"/>
      <c r="D265" s="606"/>
      <c r="E265" s="607" t="s">
        <v>1192</v>
      </c>
      <c r="F265" s="607" t="s">
        <v>1064</v>
      </c>
      <c r="G265" s="619"/>
      <c r="H265" s="522" t="s">
        <v>1065</v>
      </c>
      <c r="I265" s="700"/>
      <c r="J265" s="541"/>
      <c r="K265" s="190"/>
      <c r="L265" s="541"/>
      <c r="M265" s="554"/>
      <c r="N265" s="701"/>
      <c r="O265" s="557"/>
      <c r="P265" s="556"/>
      <c r="Q265" s="550" t="n">
        <v>1</v>
      </c>
      <c r="R265" s="614" t="n">
        <f aca="false">SUM(S265,T265,U265,V265)</f>
        <v>0</v>
      </c>
      <c r="S265" s="614"/>
      <c r="T265" s="614"/>
      <c r="U265" s="614"/>
      <c r="V265" s="614"/>
      <c r="W265" s="188"/>
      <c r="AC265" s="303"/>
      <c r="AD265" s="474"/>
    </row>
    <row r="266" customFormat="false" ht="15.75" hidden="true" customHeight="false" outlineLevel="1" collapsed="false">
      <c r="A266" s="605" t="s">
        <v>1121</v>
      </c>
      <c r="B266" s="522" t="n">
        <f aca="false">$W$1</f>
        <v>2027</v>
      </c>
      <c r="C266" s="541"/>
      <c r="D266" s="606"/>
      <c r="E266" s="607" t="s">
        <v>1192</v>
      </c>
      <c r="F266" s="607" t="s">
        <v>1064</v>
      </c>
      <c r="G266" s="619"/>
      <c r="H266" s="522" t="s">
        <v>1065</v>
      </c>
      <c r="I266" s="700"/>
      <c r="J266" s="541"/>
      <c r="K266" s="190"/>
      <c r="L266" s="541"/>
      <c r="M266" s="554"/>
      <c r="N266" s="701"/>
      <c r="O266" s="557"/>
      <c r="P266" s="556"/>
      <c r="Q266" s="550" t="n">
        <v>6</v>
      </c>
      <c r="R266" s="614" t="n">
        <f aca="false">SUM(S266,T266,U266,V266)</f>
        <v>0</v>
      </c>
      <c r="S266" s="614"/>
      <c r="T266" s="614"/>
      <c r="U266" s="614"/>
      <c r="V266" s="614"/>
    </row>
    <row r="267" customFormat="false" ht="15.75" hidden="true" customHeight="false" outlineLevel="1" collapsed="false">
      <c r="A267" s="605" t="s">
        <v>1159</v>
      </c>
      <c r="B267" s="522" t="n">
        <f aca="false">$W$1</f>
        <v>2027</v>
      </c>
      <c r="C267" s="541"/>
      <c r="D267" s="606"/>
      <c r="E267" s="607" t="s">
        <v>1192</v>
      </c>
      <c r="F267" s="607" t="s">
        <v>1064</v>
      </c>
      <c r="G267" s="619"/>
      <c r="H267" s="522" t="s">
        <v>1065</v>
      </c>
      <c r="I267" s="700"/>
      <c r="J267" s="541"/>
      <c r="K267" s="190"/>
      <c r="L267" s="541"/>
      <c r="M267" s="554"/>
      <c r="N267" s="701"/>
      <c r="O267" s="557"/>
      <c r="P267" s="556"/>
      <c r="Q267" s="550" t="n">
        <v>2</v>
      </c>
      <c r="R267" s="614" t="n">
        <f aca="false">SUM(S267,T267,U267,V267)</f>
        <v>0</v>
      </c>
      <c r="S267" s="614"/>
      <c r="T267" s="614"/>
      <c r="U267" s="614"/>
      <c r="V267" s="614"/>
    </row>
    <row r="268" s="196" customFormat="true" ht="15.75" hidden="true" customHeight="false" outlineLevel="1" collapsed="false">
      <c r="A268" s="600" t="s">
        <v>1089</v>
      </c>
      <c r="B268" s="617"/>
      <c r="C268" s="567"/>
      <c r="D268" s="702" t="s">
        <v>1091</v>
      </c>
      <c r="E268" s="569"/>
      <c r="F268" s="601"/>
      <c r="G268" s="560"/>
      <c r="H268" s="602"/>
      <c r="I268" s="603"/>
      <c r="J268" s="560"/>
      <c r="K268" s="228"/>
      <c r="L268" s="592"/>
      <c r="M268" s="594"/>
      <c r="N268" s="595"/>
      <c r="O268" s="596" t="n">
        <v>244</v>
      </c>
      <c r="P268" s="597" t="s">
        <v>556</v>
      </c>
      <c r="Q268" s="604"/>
      <c r="R268" s="529" t="n">
        <f aca="false">SUM(R269:R271)</f>
        <v>0</v>
      </c>
      <c r="S268" s="529" t="n">
        <f aca="false">SUM(S269:S271)</f>
        <v>0</v>
      </c>
      <c r="T268" s="529" t="n">
        <f aca="false">SUM(T269:T271)</f>
        <v>0</v>
      </c>
      <c r="U268" s="529" t="n">
        <f aca="false">SUM(U269:U271)</f>
        <v>0</v>
      </c>
      <c r="V268" s="529" t="n">
        <f aca="false">SUM(V269:V271)</f>
        <v>0</v>
      </c>
      <c r="W268" s="188"/>
      <c r="AC268" s="303"/>
      <c r="AD268" s="474"/>
    </row>
    <row r="269" s="673" customFormat="true" ht="15.75" hidden="true" customHeight="false" outlineLevel="1" collapsed="false">
      <c r="A269" s="605" t="s">
        <v>1115</v>
      </c>
      <c r="B269" s="522" t="n">
        <f aca="false">$W$2</f>
        <v>2026</v>
      </c>
      <c r="C269" s="703"/>
      <c r="D269" s="631"/>
      <c r="E269" s="607" t="s">
        <v>1192</v>
      </c>
      <c r="F269" s="607" t="s">
        <v>1064</v>
      </c>
      <c r="G269" s="619"/>
      <c r="H269" s="522" t="s">
        <v>1065</v>
      </c>
      <c r="I269" s="700"/>
      <c r="J269" s="541"/>
      <c r="K269" s="190"/>
      <c r="L269" s="541"/>
      <c r="M269" s="554"/>
      <c r="N269" s="701"/>
      <c r="O269" s="557"/>
      <c r="P269" s="556"/>
      <c r="Q269" s="550" t="n">
        <v>1</v>
      </c>
      <c r="R269" s="614" t="n">
        <f aca="false">SUM(S269,T269,U269,V269)</f>
        <v>0</v>
      </c>
      <c r="S269" s="614"/>
      <c r="T269" s="614"/>
      <c r="U269" s="614"/>
      <c r="V269" s="614"/>
      <c r="W269" s="188"/>
      <c r="AC269" s="303"/>
      <c r="AD269" s="474"/>
    </row>
    <row r="270" customFormat="false" ht="15.75" hidden="true" customHeight="false" outlineLevel="1" collapsed="false">
      <c r="A270" s="605" t="s">
        <v>1121</v>
      </c>
      <c r="B270" s="522" t="n">
        <f aca="false">$W$1</f>
        <v>2027</v>
      </c>
      <c r="C270" s="705"/>
      <c r="D270" s="619"/>
      <c r="E270" s="607" t="s">
        <v>1192</v>
      </c>
      <c r="F270" s="607" t="s">
        <v>1064</v>
      </c>
      <c r="G270" s="619"/>
      <c r="H270" s="522" t="s">
        <v>1065</v>
      </c>
      <c r="I270" s="700"/>
      <c r="J270" s="541"/>
      <c r="K270" s="190"/>
      <c r="L270" s="541"/>
      <c r="M270" s="554"/>
      <c r="N270" s="701"/>
      <c r="O270" s="557"/>
      <c r="P270" s="556"/>
      <c r="Q270" s="550" t="n">
        <v>6</v>
      </c>
      <c r="R270" s="614" t="n">
        <f aca="false">SUM(S270,T270,U270,V270)</f>
        <v>0</v>
      </c>
      <c r="S270" s="614"/>
      <c r="T270" s="614"/>
      <c r="U270" s="614"/>
      <c r="V270" s="614"/>
    </row>
    <row r="271" customFormat="false" ht="15.75" hidden="true" customHeight="false" outlineLevel="1" collapsed="false">
      <c r="A271" s="605" t="s">
        <v>1159</v>
      </c>
      <c r="B271" s="522" t="n">
        <f aca="false">$W$1</f>
        <v>2027</v>
      </c>
      <c r="C271" s="703"/>
      <c r="D271" s="619"/>
      <c r="E271" s="607" t="s">
        <v>1192</v>
      </c>
      <c r="F271" s="607" t="s">
        <v>1064</v>
      </c>
      <c r="G271" s="619"/>
      <c r="H271" s="522" t="s">
        <v>1065</v>
      </c>
      <c r="I271" s="700"/>
      <c r="J271" s="541"/>
      <c r="K271" s="190"/>
      <c r="L271" s="541"/>
      <c r="M271" s="554"/>
      <c r="N271" s="701"/>
      <c r="O271" s="557"/>
      <c r="P271" s="556"/>
      <c r="Q271" s="550" t="n">
        <v>2</v>
      </c>
      <c r="R271" s="614" t="n">
        <f aca="false">SUM(S271,T271,U271,V271)</f>
        <v>0</v>
      </c>
      <c r="S271" s="614"/>
      <c r="T271" s="614"/>
      <c r="U271" s="614"/>
      <c r="V271" s="614"/>
    </row>
    <row r="272" customFormat="false" ht="15.75" hidden="false" customHeight="false" outlineLevel="0" collapsed="false">
      <c r="A272" s="559" t="s">
        <v>1197</v>
      </c>
      <c r="B272" s="571"/>
      <c r="C272" s="571"/>
      <c r="D272" s="706"/>
      <c r="E272" s="592"/>
      <c r="F272" s="601"/>
      <c r="G272" s="560"/>
      <c r="H272" s="602"/>
      <c r="I272" s="603"/>
      <c r="J272" s="560"/>
      <c r="K272" s="228"/>
      <c r="L272" s="571"/>
      <c r="M272" s="624"/>
      <c r="N272" s="595" t="s">
        <v>566</v>
      </c>
      <c r="O272" s="625" t="n">
        <v>244</v>
      </c>
      <c r="P272" s="626" t="n">
        <v>225</v>
      </c>
      <c r="Q272" s="627"/>
      <c r="R272" s="657" t="n">
        <f aca="false">SUM(R273,R277)</f>
        <v>30000</v>
      </c>
      <c r="S272" s="657" t="n">
        <f aca="false">SUM(S273,S277)</f>
        <v>30000</v>
      </c>
      <c r="T272" s="657" t="n">
        <f aca="false">SUM(T273,T277)</f>
        <v>0</v>
      </c>
      <c r="U272" s="657" t="n">
        <f aca="false">SUM(U273,U277)</f>
        <v>0</v>
      </c>
      <c r="V272" s="657" t="n">
        <f aca="false">SUM(V273,V277)</f>
        <v>0</v>
      </c>
    </row>
    <row r="273" customFormat="false" ht="15.75" hidden="false" customHeight="false" outlineLevel="1" collapsed="false">
      <c r="A273" s="600" t="s">
        <v>1089</v>
      </c>
      <c r="B273" s="617" t="str">
        <f aca="false">B256</f>
        <v>Дружбы</v>
      </c>
      <c r="C273" s="567"/>
      <c r="D273" s="702" t="s">
        <v>1091</v>
      </c>
      <c r="E273" s="618" t="str">
        <f aca="false">E256</f>
        <v>35 В</v>
      </c>
      <c r="F273" s="541"/>
      <c r="G273" s="541"/>
      <c r="H273" s="602"/>
      <c r="I273" s="603"/>
      <c r="J273" s="560"/>
      <c r="K273" s="228"/>
      <c r="L273" s="571"/>
      <c r="M273" s="624"/>
      <c r="N273" s="595"/>
      <c r="O273" s="625"/>
      <c r="P273" s="626"/>
      <c r="Q273" s="627"/>
      <c r="R273" s="657" t="n">
        <f aca="false">SUM(R274:R276)</f>
        <v>30000</v>
      </c>
      <c r="S273" s="657" t="n">
        <f aca="false">SUM(S274:S276)</f>
        <v>30000</v>
      </c>
      <c r="T273" s="657" t="n">
        <f aca="false">SUM(T274:T276)</f>
        <v>0</v>
      </c>
      <c r="U273" s="657" t="n">
        <f aca="false">SUM(U274:U276)</f>
        <v>0</v>
      </c>
      <c r="V273" s="657" t="n">
        <f aca="false">SUM(V274:V276)</f>
        <v>0</v>
      </c>
    </row>
    <row r="274" s="673" customFormat="true" ht="15.75" hidden="false" customHeight="false" outlineLevel="1" collapsed="false">
      <c r="A274" s="605" t="s">
        <v>1115</v>
      </c>
      <c r="B274" s="522" t="n">
        <f aca="false">$W$2</f>
        <v>2026</v>
      </c>
      <c r="C274" s="541"/>
      <c r="D274" s="540" t="n">
        <v>1</v>
      </c>
      <c r="E274" s="541" t="s">
        <v>1149</v>
      </c>
      <c r="F274" s="607" t="s">
        <v>1064</v>
      </c>
      <c r="G274" s="540" t="n">
        <v>5000</v>
      </c>
      <c r="H274" s="522" t="s">
        <v>1065</v>
      </c>
      <c r="I274" s="700"/>
      <c r="J274" s="541"/>
      <c r="K274" s="190"/>
      <c r="L274" s="541"/>
      <c r="M274" s="554"/>
      <c r="N274" s="701"/>
      <c r="O274" s="557"/>
      <c r="P274" s="556"/>
      <c r="Q274" s="550" t="n">
        <v>1</v>
      </c>
      <c r="R274" s="614" t="n">
        <f aca="false">SUM(S274,T274,U274,V274)</f>
        <v>5000</v>
      </c>
      <c r="S274" s="614" t="n">
        <f aca="false">D274*G274*Q274</f>
        <v>5000</v>
      </c>
      <c r="T274" s="614"/>
      <c r="U274" s="614"/>
      <c r="V274" s="614"/>
      <c r="AC274" s="303"/>
      <c r="AD274" s="474"/>
    </row>
    <row r="275" customFormat="false" ht="15.75" hidden="false" customHeight="false" outlineLevel="1" collapsed="false">
      <c r="A275" s="605" t="s">
        <v>1121</v>
      </c>
      <c r="B275" s="522" t="n">
        <f aca="false">$W$1</f>
        <v>2027</v>
      </c>
      <c r="C275" s="541"/>
      <c r="D275" s="540" t="n">
        <v>1</v>
      </c>
      <c r="E275" s="541" t="s">
        <v>1149</v>
      </c>
      <c r="F275" s="607" t="s">
        <v>1064</v>
      </c>
      <c r="G275" s="540" t="n">
        <v>5000</v>
      </c>
      <c r="H275" s="522" t="s">
        <v>1065</v>
      </c>
      <c r="I275" s="700"/>
      <c r="J275" s="541"/>
      <c r="K275" s="190"/>
      <c r="L275" s="541"/>
      <c r="M275" s="554"/>
      <c r="N275" s="701"/>
      <c r="O275" s="557"/>
      <c r="P275" s="556"/>
      <c r="Q275" s="550" t="n">
        <v>5</v>
      </c>
      <c r="R275" s="614" t="n">
        <f aca="false">SUM(S275,T275,U275,V275)</f>
        <v>25000</v>
      </c>
      <c r="S275" s="614" t="n">
        <f aca="false">D275*G275*Q275</f>
        <v>25000</v>
      </c>
      <c r="T275" s="614"/>
      <c r="U275" s="614"/>
      <c r="V275" s="614"/>
    </row>
    <row r="276" customFormat="false" ht="15.75" hidden="false" customHeight="false" outlineLevel="1" collapsed="false">
      <c r="A276" s="605" t="s">
        <v>1159</v>
      </c>
      <c r="B276" s="522" t="n">
        <f aca="false">$W$1</f>
        <v>2027</v>
      </c>
      <c r="C276" s="541"/>
      <c r="D276" s="540" t="n">
        <v>1</v>
      </c>
      <c r="E276" s="541" t="s">
        <v>1149</v>
      </c>
      <c r="F276" s="607" t="s">
        <v>1064</v>
      </c>
      <c r="G276" s="540" t="n">
        <v>5000</v>
      </c>
      <c r="H276" s="522" t="s">
        <v>1065</v>
      </c>
      <c r="I276" s="700"/>
      <c r="J276" s="541"/>
      <c r="K276" s="190"/>
      <c r="L276" s="541"/>
      <c r="M276" s="554"/>
      <c r="N276" s="701"/>
      <c r="O276" s="557"/>
      <c r="P276" s="556"/>
      <c r="Q276" s="550"/>
      <c r="R276" s="614" t="n">
        <f aca="false">SUM(S276,T276,U276,V276)</f>
        <v>0</v>
      </c>
      <c r="S276" s="614" t="n">
        <f aca="false">D276*G276*Q276</f>
        <v>0</v>
      </c>
      <c r="T276" s="614"/>
      <c r="U276" s="614"/>
      <c r="V276" s="614"/>
    </row>
    <row r="277" customFormat="false" ht="15.75" hidden="true" customHeight="false" outlineLevel="1" collapsed="false">
      <c r="A277" s="600" t="s">
        <v>1089</v>
      </c>
      <c r="B277" s="617"/>
      <c r="C277" s="567"/>
      <c r="D277" s="702" t="s">
        <v>1091</v>
      </c>
      <c r="E277" s="618"/>
      <c r="F277" s="601"/>
      <c r="G277" s="560"/>
      <c r="H277" s="602"/>
      <c r="I277" s="603"/>
      <c r="J277" s="560"/>
      <c r="K277" s="228"/>
      <c r="L277" s="571"/>
      <c r="M277" s="624"/>
      <c r="N277" s="595"/>
      <c r="O277" s="625"/>
      <c r="P277" s="626"/>
      <c r="Q277" s="627"/>
      <c r="R277" s="657" t="n">
        <f aca="false">SUM(R278:R280)</f>
        <v>0</v>
      </c>
      <c r="S277" s="657" t="n">
        <f aca="false">SUM(S278:S280)</f>
        <v>0</v>
      </c>
      <c r="T277" s="657" t="n">
        <f aca="false">SUM(T278:T280)</f>
        <v>0</v>
      </c>
      <c r="U277" s="657" t="n">
        <f aca="false">SUM(U278:U280)</f>
        <v>0</v>
      </c>
      <c r="V277" s="657" t="n">
        <f aca="false">SUM(V278:V280)</f>
        <v>0</v>
      </c>
    </row>
    <row r="278" s="673" customFormat="true" ht="15.75" hidden="true" customHeight="false" outlineLevel="1" collapsed="false">
      <c r="A278" s="605" t="s">
        <v>1115</v>
      </c>
      <c r="B278" s="522" t="n">
        <f aca="false">$W$2</f>
        <v>2026</v>
      </c>
      <c r="C278" s="541"/>
      <c r="D278" s="540"/>
      <c r="E278" s="541" t="s">
        <v>1093</v>
      </c>
      <c r="F278" s="607" t="s">
        <v>1064</v>
      </c>
      <c r="G278" s="619" t="n">
        <v>38.13</v>
      </c>
      <c r="H278" s="522" t="s">
        <v>1065</v>
      </c>
      <c r="I278" s="700"/>
      <c r="J278" s="541"/>
      <c r="K278" s="190"/>
      <c r="L278" s="541"/>
      <c r="M278" s="554"/>
      <c r="N278" s="701"/>
      <c r="O278" s="557"/>
      <c r="P278" s="556"/>
      <c r="Q278" s="550" t="n">
        <v>1</v>
      </c>
      <c r="R278" s="614" t="n">
        <f aca="false">SUM(S278,T278,U278,V278)</f>
        <v>0</v>
      </c>
      <c r="S278" s="614"/>
      <c r="T278" s="614"/>
      <c r="U278" s="614"/>
      <c r="V278" s="614"/>
      <c r="AC278" s="303"/>
      <c r="AD278" s="474"/>
    </row>
    <row r="279" customFormat="false" ht="15.75" hidden="true" customHeight="false" outlineLevel="1" collapsed="false">
      <c r="A279" s="605" t="s">
        <v>1121</v>
      </c>
      <c r="B279" s="522" t="n">
        <f aca="false">$W$1</f>
        <v>2027</v>
      </c>
      <c r="C279" s="541"/>
      <c r="D279" s="540"/>
      <c r="E279" s="541" t="s">
        <v>1093</v>
      </c>
      <c r="F279" s="607" t="s">
        <v>1064</v>
      </c>
      <c r="G279" s="619" t="n">
        <v>38.13</v>
      </c>
      <c r="H279" s="522" t="s">
        <v>1065</v>
      </c>
      <c r="I279" s="700"/>
      <c r="J279" s="541"/>
      <c r="K279" s="190"/>
      <c r="L279" s="541"/>
      <c r="M279" s="554"/>
      <c r="N279" s="701"/>
      <c r="O279" s="557"/>
      <c r="P279" s="556"/>
      <c r="Q279" s="550" t="n">
        <v>6</v>
      </c>
      <c r="R279" s="614" t="n">
        <f aca="false">SUM(S279,T279,U279,V279)</f>
        <v>0</v>
      </c>
      <c r="S279" s="614"/>
      <c r="T279" s="614"/>
      <c r="U279" s="614"/>
      <c r="V279" s="614"/>
    </row>
    <row r="280" customFormat="false" ht="15.75" hidden="true" customHeight="false" outlineLevel="1" collapsed="false">
      <c r="A280" s="605" t="s">
        <v>1159</v>
      </c>
      <c r="B280" s="522" t="n">
        <f aca="false">$W$1</f>
        <v>2027</v>
      </c>
      <c r="C280" s="541"/>
      <c r="D280" s="540"/>
      <c r="E280" s="541" t="s">
        <v>1093</v>
      </c>
      <c r="F280" s="607" t="s">
        <v>1064</v>
      </c>
      <c r="G280" s="619" t="n">
        <v>38.13</v>
      </c>
      <c r="H280" s="522" t="s">
        <v>1065</v>
      </c>
      <c r="I280" s="700"/>
      <c r="J280" s="541"/>
      <c r="K280" s="190"/>
      <c r="L280" s="541"/>
      <c r="M280" s="554"/>
      <c r="N280" s="701"/>
      <c r="O280" s="557"/>
      <c r="P280" s="556"/>
      <c r="Q280" s="550" t="n">
        <v>2</v>
      </c>
      <c r="R280" s="614" t="n">
        <f aca="false">SUM(S280,T280,U280,V280)</f>
        <v>0</v>
      </c>
      <c r="S280" s="614"/>
      <c r="T280" s="614"/>
      <c r="U280" s="614"/>
      <c r="V280" s="614"/>
    </row>
    <row r="281" customFormat="false" ht="15.75" hidden="true" customHeight="false" outlineLevel="0" collapsed="false">
      <c r="A281" s="559" t="s">
        <v>1198</v>
      </c>
      <c r="B281" s="560"/>
      <c r="C281" s="560"/>
      <c r="D281" s="560"/>
      <c r="E281" s="560"/>
      <c r="F281" s="601"/>
      <c r="G281" s="560"/>
      <c r="H281" s="602"/>
      <c r="I281" s="603"/>
      <c r="J281" s="560"/>
      <c r="K281" s="672"/>
      <c r="L281" s="560"/>
      <c r="M281" s="561"/>
      <c r="N281" s="707" t="s">
        <v>566</v>
      </c>
      <c r="O281" s="564" t="n">
        <v>244</v>
      </c>
      <c r="P281" s="563" t="n">
        <v>225</v>
      </c>
      <c r="Q281" s="550"/>
      <c r="R281" s="657" t="n">
        <f aca="false">SUM(R282,R286)</f>
        <v>0</v>
      </c>
      <c r="S281" s="657" t="n">
        <f aca="false">SUM(S282,S286)</f>
        <v>0</v>
      </c>
      <c r="T281" s="657" t="n">
        <f aca="false">SUM(T282,T286)</f>
        <v>0</v>
      </c>
      <c r="U281" s="657" t="n">
        <f aca="false">SUM(U282,U286)</f>
        <v>0</v>
      </c>
      <c r="V281" s="657" t="n">
        <f aca="false">SUM(V282,V286)</f>
        <v>0</v>
      </c>
    </row>
    <row r="282" customFormat="false" ht="15.75" hidden="true" customHeight="false" outlineLevel="1" collapsed="false">
      <c r="A282" s="600" t="s">
        <v>1089</v>
      </c>
      <c r="B282" s="617"/>
      <c r="C282" s="567"/>
      <c r="D282" s="702" t="s">
        <v>1091</v>
      </c>
      <c r="E282" s="618"/>
      <c r="F282" s="601"/>
      <c r="G282" s="560"/>
      <c r="H282" s="602"/>
      <c r="I282" s="603"/>
      <c r="J282" s="560"/>
      <c r="K282" s="228"/>
      <c r="L282" s="571"/>
      <c r="M282" s="624"/>
      <c r="N282" s="595"/>
      <c r="O282" s="625"/>
      <c r="P282" s="626"/>
      <c r="Q282" s="627"/>
      <c r="R282" s="657" t="n">
        <f aca="false">SUM(R283:R285)</f>
        <v>0</v>
      </c>
      <c r="S282" s="657" t="n">
        <f aca="false">SUM(S283:S285)</f>
        <v>0</v>
      </c>
      <c r="T282" s="657" t="n">
        <f aca="false">SUM(T283:T285)</f>
        <v>0</v>
      </c>
      <c r="U282" s="657" t="n">
        <f aca="false">SUM(U283:U285)</f>
        <v>0</v>
      </c>
      <c r="V282" s="657" t="n">
        <f aca="false">SUM(V283:V285)</f>
        <v>0</v>
      </c>
    </row>
    <row r="283" customFormat="false" ht="15.75" hidden="true" customHeight="false" outlineLevel="1" collapsed="false">
      <c r="A283" s="605" t="s">
        <v>1115</v>
      </c>
      <c r="B283" s="522" t="n">
        <f aca="false">$W$2</f>
        <v>2026</v>
      </c>
      <c r="C283" s="541"/>
      <c r="D283" s="540"/>
      <c r="E283" s="541" t="s">
        <v>1093</v>
      </c>
      <c r="F283" s="607" t="s">
        <v>1064</v>
      </c>
      <c r="G283" s="619" t="n">
        <v>8.45</v>
      </c>
      <c r="H283" s="522" t="s">
        <v>1065</v>
      </c>
      <c r="I283" s="700"/>
      <c r="J283" s="541"/>
      <c r="K283" s="190"/>
      <c r="L283" s="541"/>
      <c r="M283" s="554"/>
      <c r="N283" s="701"/>
      <c r="O283" s="557"/>
      <c r="P283" s="556"/>
      <c r="Q283" s="550" t="n">
        <v>1</v>
      </c>
      <c r="R283" s="614" t="n">
        <f aca="false">SUM(S283,T283,U283,V283)</f>
        <v>0</v>
      </c>
      <c r="S283" s="614"/>
      <c r="T283" s="614"/>
      <c r="U283" s="614"/>
      <c r="V283" s="614"/>
    </row>
    <row r="284" customFormat="false" ht="15.75" hidden="true" customHeight="false" outlineLevel="1" collapsed="false">
      <c r="A284" s="605" t="s">
        <v>1121</v>
      </c>
      <c r="B284" s="522" t="n">
        <f aca="false">$W$1</f>
        <v>2027</v>
      </c>
      <c r="C284" s="541"/>
      <c r="D284" s="540"/>
      <c r="E284" s="541" t="s">
        <v>1093</v>
      </c>
      <c r="F284" s="607" t="s">
        <v>1064</v>
      </c>
      <c r="G284" s="619" t="n">
        <v>9.29</v>
      </c>
      <c r="H284" s="522" t="s">
        <v>1065</v>
      </c>
      <c r="I284" s="700"/>
      <c r="J284" s="541"/>
      <c r="K284" s="190"/>
      <c r="L284" s="541"/>
      <c r="M284" s="554"/>
      <c r="N284" s="701"/>
      <c r="O284" s="557"/>
      <c r="P284" s="556"/>
      <c r="Q284" s="550" t="n">
        <v>6</v>
      </c>
      <c r="R284" s="614" t="n">
        <f aca="false">SUM(S284,T284,U284,V284)</f>
        <v>0</v>
      </c>
      <c r="S284" s="614"/>
      <c r="T284" s="614"/>
      <c r="U284" s="614"/>
      <c r="V284" s="614"/>
    </row>
    <row r="285" customFormat="false" ht="15.75" hidden="true" customHeight="false" outlineLevel="1" collapsed="false">
      <c r="A285" s="605" t="s">
        <v>1159</v>
      </c>
      <c r="B285" s="522" t="n">
        <f aca="false">$W$1</f>
        <v>2027</v>
      </c>
      <c r="C285" s="541"/>
      <c r="D285" s="540"/>
      <c r="E285" s="541" t="s">
        <v>1093</v>
      </c>
      <c r="F285" s="607" t="s">
        <v>1064</v>
      </c>
      <c r="G285" s="619" t="n">
        <v>9.29</v>
      </c>
      <c r="H285" s="522" t="s">
        <v>1065</v>
      </c>
      <c r="I285" s="700"/>
      <c r="J285" s="541"/>
      <c r="K285" s="190"/>
      <c r="L285" s="541"/>
      <c r="M285" s="554"/>
      <c r="N285" s="701"/>
      <c r="O285" s="557"/>
      <c r="P285" s="556"/>
      <c r="Q285" s="550" t="n">
        <v>5</v>
      </c>
      <c r="R285" s="614" t="n">
        <f aca="false">SUM(S285,T285,U285,V285)</f>
        <v>0</v>
      </c>
      <c r="S285" s="614"/>
      <c r="T285" s="614"/>
      <c r="U285" s="614"/>
      <c r="V285" s="614"/>
    </row>
    <row r="286" customFormat="false" ht="15.75" hidden="true" customHeight="false" outlineLevel="1" collapsed="false">
      <c r="A286" s="600" t="s">
        <v>1089</v>
      </c>
      <c r="B286" s="617"/>
      <c r="C286" s="567"/>
      <c r="D286" s="702" t="s">
        <v>1091</v>
      </c>
      <c r="E286" s="618"/>
      <c r="F286" s="601"/>
      <c r="G286" s="560"/>
      <c r="H286" s="602"/>
      <c r="I286" s="603"/>
      <c r="J286" s="560"/>
      <c r="K286" s="228"/>
      <c r="L286" s="571"/>
      <c r="M286" s="624"/>
      <c r="N286" s="595"/>
      <c r="O286" s="625"/>
      <c r="P286" s="626"/>
      <c r="Q286" s="627"/>
      <c r="R286" s="657" t="n">
        <f aca="false">SUM(R287:R289)</f>
        <v>0</v>
      </c>
      <c r="S286" s="657" t="n">
        <f aca="false">SUM(S287:S289)</f>
        <v>0</v>
      </c>
      <c r="T286" s="657" t="n">
        <f aca="false">SUM(T287:T289)</f>
        <v>0</v>
      </c>
      <c r="U286" s="657" t="n">
        <f aca="false">SUM(U287:U289)</f>
        <v>0</v>
      </c>
      <c r="V286" s="657" t="n">
        <f aca="false">SUM(V287:V289)</f>
        <v>0</v>
      </c>
    </row>
    <row r="287" s="673" customFormat="true" ht="15.75" hidden="true" customHeight="false" outlineLevel="1" collapsed="false">
      <c r="A287" s="605" t="s">
        <v>1115</v>
      </c>
      <c r="B287" s="522" t="n">
        <f aca="false">$W$2</f>
        <v>2026</v>
      </c>
      <c r="C287" s="541"/>
      <c r="D287" s="540"/>
      <c r="E287" s="541" t="s">
        <v>1093</v>
      </c>
      <c r="F287" s="607" t="s">
        <v>1064</v>
      </c>
      <c r="G287" s="619" t="n">
        <v>8.45</v>
      </c>
      <c r="H287" s="522" t="s">
        <v>1065</v>
      </c>
      <c r="I287" s="700"/>
      <c r="J287" s="541"/>
      <c r="K287" s="190"/>
      <c r="L287" s="541"/>
      <c r="M287" s="554"/>
      <c r="N287" s="701"/>
      <c r="O287" s="557"/>
      <c r="P287" s="556"/>
      <c r="Q287" s="550" t="n">
        <v>1</v>
      </c>
      <c r="R287" s="614" t="n">
        <f aca="false">SUM(S287,T287,U287,V287)</f>
        <v>0</v>
      </c>
      <c r="S287" s="614"/>
      <c r="T287" s="614"/>
      <c r="U287" s="614"/>
      <c r="V287" s="614"/>
      <c r="AC287" s="303"/>
      <c r="AD287" s="474"/>
    </row>
    <row r="288" customFormat="false" ht="15.75" hidden="true" customHeight="false" outlineLevel="1" collapsed="false">
      <c r="A288" s="605" t="s">
        <v>1129</v>
      </c>
      <c r="B288" s="522" t="n">
        <f aca="false">$W$1</f>
        <v>2027</v>
      </c>
      <c r="C288" s="541"/>
      <c r="D288" s="540"/>
      <c r="E288" s="541" t="s">
        <v>1093</v>
      </c>
      <c r="F288" s="607" t="s">
        <v>1064</v>
      </c>
      <c r="G288" s="619" t="n">
        <v>9.29</v>
      </c>
      <c r="H288" s="522" t="s">
        <v>1065</v>
      </c>
      <c r="I288" s="700"/>
      <c r="J288" s="541"/>
      <c r="K288" s="190"/>
      <c r="L288" s="541"/>
      <c r="M288" s="554"/>
      <c r="N288" s="701"/>
      <c r="O288" s="557"/>
      <c r="P288" s="556"/>
      <c r="Q288" s="550" t="n">
        <f aca="false">6</f>
        <v>6</v>
      </c>
      <c r="R288" s="614" t="n">
        <f aca="false">SUM(S288,T288,U288,V288)</f>
        <v>0</v>
      </c>
      <c r="S288" s="614"/>
      <c r="T288" s="614"/>
      <c r="U288" s="614"/>
      <c r="V288" s="614"/>
    </row>
    <row r="289" customFormat="false" ht="15.75" hidden="true" customHeight="false" outlineLevel="1" collapsed="false">
      <c r="A289" s="605" t="s">
        <v>1159</v>
      </c>
      <c r="B289" s="522" t="n">
        <f aca="false">$W$1</f>
        <v>2027</v>
      </c>
      <c r="C289" s="541"/>
      <c r="D289" s="540"/>
      <c r="E289" s="541" t="s">
        <v>1093</v>
      </c>
      <c r="F289" s="607" t="s">
        <v>1064</v>
      </c>
      <c r="G289" s="619" t="n">
        <v>9.29</v>
      </c>
      <c r="H289" s="522" t="s">
        <v>1065</v>
      </c>
      <c r="I289" s="700"/>
      <c r="J289" s="541"/>
      <c r="K289" s="190"/>
      <c r="L289" s="541"/>
      <c r="M289" s="554"/>
      <c r="N289" s="701"/>
      <c r="O289" s="557"/>
      <c r="P289" s="556"/>
      <c r="Q289" s="550" t="n">
        <v>5</v>
      </c>
      <c r="R289" s="614" t="n">
        <f aca="false">SUM(S289,T289,U289,V289)</f>
        <v>0</v>
      </c>
      <c r="S289" s="614"/>
      <c r="T289" s="614"/>
      <c r="U289" s="614"/>
      <c r="V289" s="614"/>
    </row>
    <row r="290" customFormat="false" ht="15.75" hidden="true" customHeight="false" outlineLevel="0" collapsed="false">
      <c r="A290" s="559" t="s">
        <v>1198</v>
      </c>
      <c r="B290" s="560"/>
      <c r="C290" s="560"/>
      <c r="D290" s="560"/>
      <c r="E290" s="560"/>
      <c r="F290" s="601"/>
      <c r="G290" s="560"/>
      <c r="H290" s="602"/>
      <c r="I290" s="603"/>
      <c r="J290" s="560"/>
      <c r="K290" s="672"/>
      <c r="L290" s="560"/>
      <c r="M290" s="561"/>
      <c r="N290" s="707" t="s">
        <v>566</v>
      </c>
      <c r="O290" s="564" t="n">
        <v>244</v>
      </c>
      <c r="P290" s="563" t="n">
        <v>225</v>
      </c>
      <c r="Q290" s="550"/>
      <c r="R290" s="657" t="n">
        <f aca="false">SUM(S290,T290,U290,V290)</f>
        <v>0</v>
      </c>
      <c r="S290" s="657"/>
      <c r="T290" s="657"/>
      <c r="U290" s="657"/>
      <c r="V290" s="657"/>
    </row>
    <row r="291" customFormat="false" ht="15.75" hidden="false" customHeight="false" outlineLevel="0" collapsed="false">
      <c r="A291" s="708" t="s">
        <v>1199</v>
      </c>
      <c r="B291" s="560"/>
      <c r="C291" s="560"/>
      <c r="D291" s="560"/>
      <c r="E291" s="560"/>
      <c r="F291" s="601"/>
      <c r="G291" s="560"/>
      <c r="H291" s="602"/>
      <c r="I291" s="603"/>
      <c r="J291" s="560"/>
      <c r="K291" s="228"/>
      <c r="L291" s="560"/>
      <c r="M291" s="561"/>
      <c r="N291" s="707" t="s">
        <v>564</v>
      </c>
      <c r="O291" s="564" t="n">
        <v>244</v>
      </c>
      <c r="P291" s="563" t="n">
        <v>225</v>
      </c>
      <c r="Q291" s="550"/>
      <c r="R291" s="657" t="n">
        <f aca="false">SUM(R292:R294)</f>
        <v>146833.09</v>
      </c>
      <c r="S291" s="657" t="n">
        <f aca="false">SUM(S292:S294)</f>
        <v>146833.09</v>
      </c>
      <c r="T291" s="657" t="n">
        <f aca="false">SUM(T292:T294)</f>
        <v>0</v>
      </c>
      <c r="U291" s="657" t="n">
        <f aca="false">SUM(U292:U294)</f>
        <v>0</v>
      </c>
      <c r="V291" s="657" t="n">
        <f aca="false">SUM(V292:V294)</f>
        <v>0</v>
      </c>
    </row>
    <row r="292" s="196" customFormat="true" ht="15.75" hidden="false" customHeight="false" outlineLevel="1" collapsed="false">
      <c r="A292" s="605" t="s">
        <v>1115</v>
      </c>
      <c r="B292" s="522" t="n">
        <f aca="false">$W$2</f>
        <v>2026</v>
      </c>
      <c r="C292" s="709"/>
      <c r="D292" s="540" t="n">
        <v>5378.5</v>
      </c>
      <c r="E292" s="541" t="s">
        <v>1093</v>
      </c>
      <c r="F292" s="607" t="s">
        <v>1064</v>
      </c>
      <c r="G292" s="540" t="n">
        <v>2.73</v>
      </c>
      <c r="H292" s="522" t="s">
        <v>1065</v>
      </c>
      <c r="I292" s="700"/>
      <c r="J292" s="541"/>
      <c r="K292" s="190"/>
      <c r="L292" s="541"/>
      <c r="M292" s="554"/>
      <c r="N292" s="701"/>
      <c r="O292" s="557"/>
      <c r="P292" s="556"/>
      <c r="Q292" s="550" t="n">
        <v>1</v>
      </c>
      <c r="R292" s="558" t="n">
        <f aca="false">SUM(S292,T292,U292,V292)</f>
        <v>14683.305</v>
      </c>
      <c r="S292" s="558" t="n">
        <f aca="false">D292*G292*Q292</f>
        <v>14683.305</v>
      </c>
      <c r="T292" s="558"/>
      <c r="U292" s="558"/>
      <c r="V292" s="558"/>
      <c r="AC292" s="303"/>
      <c r="AD292" s="474"/>
    </row>
    <row r="293" customFormat="false" ht="15.75" hidden="false" customHeight="false" outlineLevel="1" collapsed="false">
      <c r="A293" s="605" t="s">
        <v>1121</v>
      </c>
      <c r="B293" s="522" t="n">
        <f aca="false">$W$1</f>
        <v>2027</v>
      </c>
      <c r="C293" s="709"/>
      <c r="D293" s="540" t="n">
        <v>5378.5</v>
      </c>
      <c r="E293" s="541" t="s">
        <v>1093</v>
      </c>
      <c r="F293" s="607" t="s">
        <v>1064</v>
      </c>
      <c r="G293" s="540" t="n">
        <v>2.73</v>
      </c>
      <c r="H293" s="522" t="s">
        <v>1065</v>
      </c>
      <c r="I293" s="700"/>
      <c r="J293" s="541"/>
      <c r="K293" s="190"/>
      <c r="L293" s="541"/>
      <c r="M293" s="554"/>
      <c r="N293" s="701"/>
      <c r="O293" s="557"/>
      <c r="P293" s="556"/>
      <c r="Q293" s="550" t="n">
        <v>6</v>
      </c>
      <c r="R293" s="558" t="n">
        <f aca="false">SUM(S293,T293,U293,V293)</f>
        <v>88099.83</v>
      </c>
      <c r="S293" s="558" t="n">
        <f aca="false">D293*G293*Q293</f>
        <v>88099.83</v>
      </c>
      <c r="T293" s="558"/>
      <c r="U293" s="558"/>
      <c r="V293" s="558"/>
    </row>
    <row r="294" customFormat="false" ht="15.75" hidden="false" customHeight="false" outlineLevel="1" collapsed="false">
      <c r="A294" s="605" t="s">
        <v>1159</v>
      </c>
      <c r="B294" s="522" t="n">
        <f aca="false">$W$1</f>
        <v>2027</v>
      </c>
      <c r="C294" s="709"/>
      <c r="D294" s="540" t="n">
        <v>5378.5</v>
      </c>
      <c r="E294" s="541" t="s">
        <v>1093</v>
      </c>
      <c r="F294" s="607" t="s">
        <v>1064</v>
      </c>
      <c r="G294" s="540" t="n">
        <v>2.73</v>
      </c>
      <c r="H294" s="522" t="s">
        <v>1065</v>
      </c>
      <c r="I294" s="710"/>
      <c r="J294" s="541"/>
      <c r="K294" s="190"/>
      <c r="L294" s="541"/>
      <c r="M294" s="554"/>
      <c r="N294" s="701"/>
      <c r="O294" s="557"/>
      <c r="P294" s="556"/>
      <c r="Q294" s="550" t="n">
        <v>3</v>
      </c>
      <c r="R294" s="558" t="n">
        <f aca="false">SUM(S294,T294,U294,V294)</f>
        <v>44049.955</v>
      </c>
      <c r="S294" s="558" t="n">
        <f aca="false">D294*G294*Q294+0.04</f>
        <v>44049.955</v>
      </c>
      <c r="T294" s="558"/>
      <c r="U294" s="558"/>
      <c r="V294" s="558"/>
    </row>
    <row r="295" customFormat="false" ht="15.75" hidden="false" customHeight="false" outlineLevel="0" collapsed="false">
      <c r="A295" s="708" t="s">
        <v>1200</v>
      </c>
      <c r="B295" s="560"/>
      <c r="C295" s="560"/>
      <c r="D295" s="711"/>
      <c r="E295" s="560"/>
      <c r="F295" s="560"/>
      <c r="G295" s="571"/>
      <c r="H295" s="560"/>
      <c r="I295" s="712"/>
      <c r="J295" s="560"/>
      <c r="K295" s="228"/>
      <c r="L295" s="560"/>
      <c r="M295" s="561"/>
      <c r="N295" s="707" t="s">
        <v>1201</v>
      </c>
      <c r="O295" s="564" t="n">
        <v>244</v>
      </c>
      <c r="P295" s="563" t="n">
        <v>225</v>
      </c>
      <c r="Q295" s="550"/>
      <c r="R295" s="657" t="n">
        <f aca="false">SUM(R299,R296,R302,R305)</f>
        <v>28183.38595</v>
      </c>
      <c r="S295" s="657" t="n">
        <f aca="false">SUM(S299,S296,S302,S305)</f>
        <v>28183.38595</v>
      </c>
      <c r="T295" s="657" t="n">
        <f aca="false">SUM(T299,T296,T302,T305)</f>
        <v>0</v>
      </c>
      <c r="U295" s="657" t="n">
        <f aca="false">SUM(U299,U296,U302,U305)</f>
        <v>0</v>
      </c>
      <c r="V295" s="657" t="n">
        <f aca="false">SUM(V299,V296,V302,V305)</f>
        <v>0</v>
      </c>
    </row>
    <row r="296" s="196" customFormat="true" ht="15.75" hidden="false" customHeight="false" outlineLevel="1" collapsed="false">
      <c r="A296" s="559" t="s">
        <v>1202</v>
      </c>
      <c r="B296" s="560"/>
      <c r="C296" s="560"/>
      <c r="D296" s="711"/>
      <c r="E296" s="560"/>
      <c r="F296" s="601"/>
      <c r="G296" s="560"/>
      <c r="H296" s="602"/>
      <c r="I296" s="603"/>
      <c r="J296" s="560"/>
      <c r="K296" s="672"/>
      <c r="L296" s="560"/>
      <c r="M296" s="561"/>
      <c r="N296" s="707"/>
      <c r="O296" s="564" t="n">
        <v>244</v>
      </c>
      <c r="P296" s="563" t="n">
        <v>225</v>
      </c>
      <c r="Q296" s="550"/>
      <c r="R296" s="657" t="n">
        <f aca="false">SUM(R297:R298)</f>
        <v>11814.95095</v>
      </c>
      <c r="S296" s="657" t="n">
        <f aca="false">SUM(S297:S298)</f>
        <v>11814.95095</v>
      </c>
      <c r="T296" s="657" t="n">
        <f aca="false">SUM(T297:T298)</f>
        <v>0</v>
      </c>
      <c r="U296" s="657" t="n">
        <f aca="false">SUM(U297:U298)</f>
        <v>0</v>
      </c>
      <c r="V296" s="657" t="n">
        <f aca="false">SUM(V297:V298)</f>
        <v>0</v>
      </c>
      <c r="AC296" s="228"/>
      <c r="AD296" s="228"/>
    </row>
    <row r="297" s="673" customFormat="true" ht="15.75" hidden="false" customHeight="false" outlineLevel="1" collapsed="false">
      <c r="A297" s="605" t="s">
        <v>1115</v>
      </c>
      <c r="B297" s="522" t="n">
        <f aca="false">$W$2</f>
        <v>2026</v>
      </c>
      <c r="C297" s="709"/>
      <c r="D297" s="540" t="n">
        <v>5378.5</v>
      </c>
      <c r="E297" s="541" t="s">
        <v>1093</v>
      </c>
      <c r="F297" s="607" t="s">
        <v>1064</v>
      </c>
      <c r="G297" s="619" t="n">
        <v>0.2167</v>
      </c>
      <c r="H297" s="522" t="s">
        <v>1065</v>
      </c>
      <c r="I297" s="700"/>
      <c r="J297" s="541"/>
      <c r="K297" s="190"/>
      <c r="L297" s="541"/>
      <c r="M297" s="554"/>
      <c r="N297" s="701"/>
      <c r="O297" s="557"/>
      <c r="P297" s="556"/>
      <c r="Q297" s="550" t="n">
        <v>1</v>
      </c>
      <c r="R297" s="558" t="n">
        <f aca="false">SUM(S297,T297,U297,V297)</f>
        <v>1165.52095</v>
      </c>
      <c r="S297" s="558" t="n">
        <f aca="false">D297*G297*Q297</f>
        <v>1165.52095</v>
      </c>
      <c r="T297" s="558"/>
      <c r="U297" s="558"/>
      <c r="V297" s="558"/>
      <c r="AC297" s="303"/>
      <c r="AD297" s="474"/>
    </row>
    <row r="298" customFormat="false" ht="15.75" hidden="false" customHeight="false" outlineLevel="1" collapsed="false">
      <c r="A298" s="605" t="s">
        <v>1129</v>
      </c>
      <c r="B298" s="522" t="n">
        <f aca="false">$W$1</f>
        <v>2027</v>
      </c>
      <c r="C298" s="709"/>
      <c r="D298" s="540" t="n">
        <v>5378.5</v>
      </c>
      <c r="E298" s="541" t="s">
        <v>1093</v>
      </c>
      <c r="F298" s="607" t="s">
        <v>1064</v>
      </c>
      <c r="G298" s="619" t="n">
        <v>0.22</v>
      </c>
      <c r="H298" s="522" t="s">
        <v>1065</v>
      </c>
      <c r="I298" s="700"/>
      <c r="J298" s="541"/>
      <c r="K298" s="190"/>
      <c r="L298" s="541"/>
      <c r="M298" s="554"/>
      <c r="N298" s="701"/>
      <c r="O298" s="557"/>
      <c r="P298" s="556"/>
      <c r="Q298" s="550" t="n">
        <v>9</v>
      </c>
      <c r="R298" s="558" t="n">
        <f aca="false">SUM(S298,T298,U298,V298)</f>
        <v>10649.43</v>
      </c>
      <c r="S298" s="558" t="n">
        <f aca="false">D298*G298*Q298</f>
        <v>10649.43</v>
      </c>
      <c r="T298" s="558"/>
      <c r="U298" s="558"/>
      <c r="V298" s="558"/>
    </row>
    <row r="299" customFormat="false" ht="15.75" hidden="false" customHeight="false" outlineLevel="1" collapsed="false">
      <c r="A299" s="559" t="s">
        <v>1203</v>
      </c>
      <c r="B299" s="560"/>
      <c r="C299" s="560"/>
      <c r="D299" s="711"/>
      <c r="E299" s="560"/>
      <c r="F299" s="601"/>
      <c r="G299" s="713"/>
      <c r="H299" s="602"/>
      <c r="I299" s="603"/>
      <c r="J299" s="560"/>
      <c r="K299" s="672"/>
      <c r="L299" s="560"/>
      <c r="M299" s="561"/>
      <c r="N299" s="707"/>
      <c r="O299" s="564" t="n">
        <v>244</v>
      </c>
      <c r="P299" s="563" t="n">
        <v>225</v>
      </c>
      <c r="Q299" s="550"/>
      <c r="R299" s="657" t="n">
        <f aca="false">SUM(R300:R301)</f>
        <v>16368.435</v>
      </c>
      <c r="S299" s="657" t="n">
        <f aca="false">SUM(S300:S301)</f>
        <v>16368.435</v>
      </c>
      <c r="T299" s="657" t="n">
        <f aca="false">SUM(T300:T301)</f>
        <v>0</v>
      </c>
      <c r="U299" s="657" t="n">
        <f aca="false">SUM(U300:U301)</f>
        <v>0</v>
      </c>
      <c r="V299" s="657" t="n">
        <f aca="false">SUM(V300:V301)</f>
        <v>0</v>
      </c>
    </row>
    <row r="300" s="673" customFormat="true" ht="15.75" hidden="false" customHeight="false" outlineLevel="1" collapsed="false">
      <c r="A300" s="605" t="s">
        <v>1115</v>
      </c>
      <c r="B300" s="522" t="n">
        <f aca="false">$W$2</f>
        <v>2026</v>
      </c>
      <c r="C300" s="709"/>
      <c r="D300" s="540" t="n">
        <v>5378.5</v>
      </c>
      <c r="E300" s="541" t="s">
        <v>1093</v>
      </c>
      <c r="F300" s="607" t="s">
        <v>1064</v>
      </c>
      <c r="G300" s="619" t="n">
        <v>0.26</v>
      </c>
      <c r="H300" s="522" t="s">
        <v>1065</v>
      </c>
      <c r="I300" s="700"/>
      <c r="J300" s="541"/>
      <c r="K300" s="190"/>
      <c r="L300" s="541"/>
      <c r="M300" s="554"/>
      <c r="N300" s="701"/>
      <c r="O300" s="557"/>
      <c r="P300" s="556"/>
      <c r="Q300" s="550" t="n">
        <v>1</v>
      </c>
      <c r="R300" s="558" t="n">
        <f aca="false">SUM(S300,T300,U300,V300)</f>
        <v>1398.41</v>
      </c>
      <c r="S300" s="558" t="n">
        <f aca="false">D300*G300*Q300</f>
        <v>1398.41</v>
      </c>
      <c r="T300" s="558"/>
      <c r="U300" s="558"/>
      <c r="V300" s="558"/>
      <c r="AC300" s="303"/>
      <c r="AD300" s="474"/>
    </row>
    <row r="301" customFormat="false" ht="15.75" hidden="false" customHeight="false" outlineLevel="1" collapsed="false">
      <c r="A301" s="605" t="s">
        <v>1129</v>
      </c>
      <c r="B301" s="522" t="n">
        <f aca="false">$W$1</f>
        <v>2027</v>
      </c>
      <c r="C301" s="709"/>
      <c r="D301" s="540" t="n">
        <v>5378.5</v>
      </c>
      <c r="E301" s="541" t="s">
        <v>1093</v>
      </c>
      <c r="F301" s="607" t="s">
        <v>1064</v>
      </c>
      <c r="G301" s="619" t="n">
        <v>0.31</v>
      </c>
      <c r="H301" s="522" t="s">
        <v>1065</v>
      </c>
      <c r="I301" s="700"/>
      <c r="J301" s="541"/>
      <c r="K301" s="190"/>
      <c r="L301" s="541"/>
      <c r="M301" s="554"/>
      <c r="N301" s="701"/>
      <c r="O301" s="557"/>
      <c r="P301" s="556"/>
      <c r="Q301" s="550" t="n">
        <v>9</v>
      </c>
      <c r="R301" s="558" t="n">
        <f aca="false">SUM(S301,T301,U301,V301)</f>
        <v>14970.025</v>
      </c>
      <c r="S301" s="558" t="n">
        <f aca="false">D301*G301*Q301-35.99</f>
        <v>14970.025</v>
      </c>
      <c r="T301" s="558"/>
      <c r="U301" s="558"/>
      <c r="V301" s="558"/>
    </row>
    <row r="302" customFormat="false" ht="15.75" hidden="true" customHeight="false" outlineLevel="1" collapsed="false">
      <c r="A302" s="559" t="s">
        <v>1204</v>
      </c>
      <c r="B302" s="560"/>
      <c r="C302" s="560"/>
      <c r="D302" s="711"/>
      <c r="E302" s="560"/>
      <c r="F302" s="601"/>
      <c r="G302" s="713"/>
      <c r="H302" s="602"/>
      <c r="I302" s="603"/>
      <c r="J302" s="560"/>
      <c r="K302" s="672"/>
      <c r="L302" s="560"/>
      <c r="M302" s="561"/>
      <c r="N302" s="707"/>
      <c r="O302" s="564" t="n">
        <v>244</v>
      </c>
      <c r="P302" s="563" t="n">
        <v>225</v>
      </c>
      <c r="Q302" s="550"/>
      <c r="R302" s="657" t="n">
        <f aca="false">SUM(R303:R304)</f>
        <v>0</v>
      </c>
      <c r="S302" s="657" t="n">
        <f aca="false">SUM(S303:S304)</f>
        <v>0</v>
      </c>
      <c r="T302" s="657" t="n">
        <f aca="false">SUM(T303:T304)</f>
        <v>0</v>
      </c>
      <c r="U302" s="657" t="n">
        <f aca="false">SUM(U303:U304)</f>
        <v>0</v>
      </c>
      <c r="V302" s="657" t="n">
        <f aca="false">SUM(V303:V304)</f>
        <v>0</v>
      </c>
    </row>
    <row r="303" s="673" customFormat="true" ht="15.75" hidden="true" customHeight="false" outlineLevel="1" collapsed="false">
      <c r="A303" s="605" t="s">
        <v>1115</v>
      </c>
      <c r="B303" s="522" t="n">
        <f aca="false">$W$2</f>
        <v>2026</v>
      </c>
      <c r="C303" s="709"/>
      <c r="D303" s="540"/>
      <c r="E303" s="541" t="s">
        <v>1093</v>
      </c>
      <c r="F303" s="607" t="s">
        <v>1064</v>
      </c>
      <c r="G303" s="619" t="n">
        <v>0.19</v>
      </c>
      <c r="H303" s="522" t="s">
        <v>1065</v>
      </c>
      <c r="I303" s="700"/>
      <c r="J303" s="541"/>
      <c r="K303" s="190"/>
      <c r="L303" s="541"/>
      <c r="M303" s="554"/>
      <c r="N303" s="701"/>
      <c r="O303" s="557"/>
      <c r="P303" s="556"/>
      <c r="Q303" s="550" t="n">
        <v>1</v>
      </c>
      <c r="R303" s="558" t="n">
        <f aca="false">SUM(S303,T303,U303,V303)</f>
        <v>0</v>
      </c>
      <c r="S303" s="558"/>
      <c r="T303" s="558"/>
      <c r="U303" s="558"/>
      <c r="V303" s="558"/>
      <c r="AC303" s="303"/>
      <c r="AD303" s="474"/>
    </row>
    <row r="304" customFormat="false" ht="15.75" hidden="true" customHeight="false" outlineLevel="1" collapsed="false">
      <c r="A304" s="605" t="s">
        <v>1129</v>
      </c>
      <c r="B304" s="522" t="n">
        <f aca="false">$W$1</f>
        <v>2027</v>
      </c>
      <c r="C304" s="709"/>
      <c r="D304" s="540"/>
      <c r="E304" s="541" t="s">
        <v>1093</v>
      </c>
      <c r="F304" s="607" t="s">
        <v>1064</v>
      </c>
      <c r="G304" s="619" t="n">
        <v>0.19</v>
      </c>
      <c r="H304" s="522" t="s">
        <v>1065</v>
      </c>
      <c r="I304" s="700"/>
      <c r="J304" s="541"/>
      <c r="K304" s="190"/>
      <c r="L304" s="541"/>
      <c r="M304" s="554"/>
      <c r="N304" s="701"/>
      <c r="O304" s="557"/>
      <c r="P304" s="556"/>
      <c r="Q304" s="550" t="n">
        <v>8</v>
      </c>
      <c r="R304" s="558" t="n">
        <f aca="false">SUM(S304,T304,U304,V304)</f>
        <v>0</v>
      </c>
      <c r="S304" s="558"/>
      <c r="T304" s="558"/>
      <c r="U304" s="558"/>
      <c r="V304" s="558"/>
    </row>
    <row r="305" customFormat="false" ht="15.75" hidden="true" customHeight="false" outlineLevel="1" collapsed="false">
      <c r="A305" s="559" t="s">
        <v>1205</v>
      </c>
      <c r="B305" s="560"/>
      <c r="C305" s="560"/>
      <c r="D305" s="711"/>
      <c r="E305" s="560"/>
      <c r="F305" s="601"/>
      <c r="G305" s="713"/>
      <c r="H305" s="602"/>
      <c r="I305" s="603"/>
      <c r="J305" s="560"/>
      <c r="K305" s="672"/>
      <c r="L305" s="560"/>
      <c r="M305" s="561"/>
      <c r="N305" s="707"/>
      <c r="O305" s="564" t="n">
        <v>244</v>
      </c>
      <c r="P305" s="563" t="n">
        <v>225</v>
      </c>
      <c r="Q305" s="550"/>
      <c r="R305" s="657" t="n">
        <f aca="false">SUM(R306:R307)</f>
        <v>0</v>
      </c>
      <c r="S305" s="657" t="n">
        <f aca="false">SUM(S306:S307)</f>
        <v>0</v>
      </c>
      <c r="T305" s="657" t="n">
        <f aca="false">SUM(T306:T307)</f>
        <v>0</v>
      </c>
      <c r="U305" s="657" t="n">
        <f aca="false">SUM(U306:U307)</f>
        <v>0</v>
      </c>
      <c r="V305" s="657" t="n">
        <f aca="false">SUM(V306:V307)</f>
        <v>0</v>
      </c>
    </row>
    <row r="306" s="673" customFormat="true" ht="15.75" hidden="true" customHeight="false" outlineLevel="1" collapsed="false">
      <c r="A306" s="605" t="s">
        <v>1115</v>
      </c>
      <c r="B306" s="522" t="n">
        <f aca="false">$W$2</f>
        <v>2026</v>
      </c>
      <c r="C306" s="709"/>
      <c r="D306" s="540"/>
      <c r="E306" s="541" t="s">
        <v>1093</v>
      </c>
      <c r="F306" s="607" t="s">
        <v>1064</v>
      </c>
      <c r="G306" s="619" t="n">
        <v>0.24</v>
      </c>
      <c r="H306" s="522" t="s">
        <v>1065</v>
      </c>
      <c r="I306" s="700"/>
      <c r="J306" s="541"/>
      <c r="K306" s="190"/>
      <c r="L306" s="541"/>
      <c r="M306" s="554"/>
      <c r="N306" s="701"/>
      <c r="O306" s="557"/>
      <c r="P306" s="556"/>
      <c r="Q306" s="550" t="n">
        <v>1</v>
      </c>
      <c r="R306" s="558" t="n">
        <f aca="false">SUM(S306,T306,U306,V306)</f>
        <v>0</v>
      </c>
      <c r="S306" s="558"/>
      <c r="T306" s="558"/>
      <c r="U306" s="558"/>
      <c r="V306" s="558"/>
      <c r="AC306" s="303"/>
      <c r="AD306" s="474"/>
    </row>
    <row r="307" customFormat="false" ht="15.75" hidden="true" customHeight="false" outlineLevel="1" collapsed="false">
      <c r="A307" s="605" t="s">
        <v>1129</v>
      </c>
      <c r="B307" s="522" t="n">
        <f aca="false">$W$1</f>
        <v>2027</v>
      </c>
      <c r="C307" s="709"/>
      <c r="D307" s="540"/>
      <c r="E307" s="541" t="s">
        <v>1093</v>
      </c>
      <c r="F307" s="607" t="s">
        <v>1064</v>
      </c>
      <c r="G307" s="619" t="n">
        <v>0.24</v>
      </c>
      <c r="H307" s="522" t="s">
        <v>1065</v>
      </c>
      <c r="I307" s="700"/>
      <c r="J307" s="541"/>
      <c r="K307" s="190"/>
      <c r="L307" s="541"/>
      <c r="M307" s="554"/>
      <c r="N307" s="701"/>
      <c r="O307" s="557"/>
      <c r="P307" s="556"/>
      <c r="Q307" s="550" t="n">
        <v>8</v>
      </c>
      <c r="R307" s="558" t="n">
        <f aca="false">SUM(S307,T307,U307,V307)</f>
        <v>0</v>
      </c>
      <c r="S307" s="558"/>
      <c r="T307" s="558"/>
      <c r="U307" s="558"/>
      <c r="V307" s="558"/>
    </row>
    <row r="308" customFormat="false" ht="15.75" hidden="true" customHeight="false" outlineLevel="0" collapsed="false">
      <c r="A308" s="559" t="s">
        <v>1206</v>
      </c>
      <c r="B308" s="560"/>
      <c r="C308" s="560"/>
      <c r="D308" s="711"/>
      <c r="E308" s="560"/>
      <c r="F308" s="601"/>
      <c r="G308" s="560"/>
      <c r="H308" s="602"/>
      <c r="I308" s="603"/>
      <c r="J308" s="560"/>
      <c r="K308" s="672"/>
      <c r="L308" s="560"/>
      <c r="M308" s="561"/>
      <c r="N308" s="707"/>
      <c r="O308" s="564" t="n">
        <v>244</v>
      </c>
      <c r="P308" s="563" t="n">
        <v>225</v>
      </c>
      <c r="Q308" s="550"/>
      <c r="R308" s="551" t="n">
        <f aca="false">SUM(R309)</f>
        <v>0</v>
      </c>
      <c r="S308" s="551" t="n">
        <f aca="false">SUM(S309)</f>
        <v>0</v>
      </c>
      <c r="T308" s="551" t="n">
        <f aca="false">SUM(T309)</f>
        <v>0</v>
      </c>
      <c r="U308" s="551" t="n">
        <f aca="false">SUM(U309)</f>
        <v>0</v>
      </c>
      <c r="V308" s="551" t="n">
        <f aca="false">SUM(V309)</f>
        <v>0</v>
      </c>
    </row>
    <row r="309" s="673" customFormat="true" ht="15.75" hidden="true" customHeight="false" outlineLevel="1" collapsed="false">
      <c r="A309" s="552"/>
      <c r="B309" s="541"/>
      <c r="C309" s="541"/>
      <c r="D309" s="540"/>
      <c r="E309" s="541" t="s">
        <v>1149</v>
      </c>
      <c r="F309" s="607" t="s">
        <v>1064</v>
      </c>
      <c r="G309" s="540" t="n">
        <v>7500</v>
      </c>
      <c r="H309" s="522" t="s">
        <v>1065</v>
      </c>
      <c r="I309" s="700"/>
      <c r="J309" s="541"/>
      <c r="K309" s="190"/>
      <c r="L309" s="541"/>
      <c r="M309" s="554"/>
      <c r="N309" s="701"/>
      <c r="O309" s="557"/>
      <c r="P309" s="556"/>
      <c r="Q309" s="550"/>
      <c r="R309" s="558" t="n">
        <f aca="false">SUM(S309,T309,U309,V309)</f>
        <v>0</v>
      </c>
      <c r="S309" s="558"/>
      <c r="T309" s="558"/>
      <c r="U309" s="558"/>
      <c r="V309" s="558"/>
      <c r="AC309" s="303"/>
      <c r="AD309" s="474"/>
    </row>
    <row r="310" customFormat="false" ht="15.75" hidden="false" customHeight="false" outlineLevel="0" collapsed="false">
      <c r="A310" s="559" t="s">
        <v>1207</v>
      </c>
      <c r="B310" s="560"/>
      <c r="C310" s="560"/>
      <c r="D310" s="711"/>
      <c r="E310" s="560"/>
      <c r="F310" s="601"/>
      <c r="G310" s="560"/>
      <c r="H310" s="602"/>
      <c r="I310" s="603"/>
      <c r="J310" s="560"/>
      <c r="K310" s="228"/>
      <c r="L310" s="714"/>
      <c r="M310" s="707" t="s">
        <v>1208</v>
      </c>
      <c r="N310" s="707" t="s">
        <v>1209</v>
      </c>
      <c r="O310" s="564" t="n">
        <v>244</v>
      </c>
      <c r="P310" s="563" t="n">
        <v>225</v>
      </c>
      <c r="Q310" s="715"/>
      <c r="R310" s="657" t="n">
        <f aca="false">SUM(R311:R313)</f>
        <v>5152.27</v>
      </c>
      <c r="S310" s="657" t="n">
        <f aca="false">SUM(S311:S313)</f>
        <v>5152.27</v>
      </c>
      <c r="T310" s="657" t="n">
        <f aca="false">SUM(T311:T313)</f>
        <v>0</v>
      </c>
      <c r="U310" s="657" t="n">
        <f aca="false">SUM(U311:U313)</f>
        <v>0</v>
      </c>
      <c r="V310" s="657" t="n">
        <f aca="false">SUM(V311:V313)</f>
        <v>0</v>
      </c>
      <c r="AD310" s="313"/>
      <c r="AE310" s="311"/>
      <c r="AF310" s="314"/>
    </row>
    <row r="311" s="196" customFormat="true" ht="15.75" hidden="false" customHeight="false" outlineLevel="1" collapsed="false">
      <c r="A311" s="605" t="s">
        <v>1115</v>
      </c>
      <c r="B311" s="522" t="n">
        <f aca="false">$W$2</f>
        <v>2026</v>
      </c>
      <c r="C311" s="540"/>
      <c r="D311" s="540"/>
      <c r="E311" s="522" t="s">
        <v>1065</v>
      </c>
      <c r="F311" s="607" t="s">
        <v>1064</v>
      </c>
      <c r="G311" s="606" t="n">
        <v>1.79</v>
      </c>
      <c r="H311" s="704"/>
      <c r="I311" s="541" t="s">
        <v>1210</v>
      </c>
      <c r="J311" s="541"/>
      <c r="K311" s="716" t="n">
        <v>336</v>
      </c>
      <c r="L311" s="541" t="s">
        <v>1211</v>
      </c>
      <c r="M311" s="717"/>
      <c r="N311" s="718"/>
      <c r="O311" s="719"/>
      <c r="P311" s="720"/>
      <c r="Q311" s="550" t="n">
        <v>1</v>
      </c>
      <c r="R311" s="558" t="n">
        <f aca="false">SUM(S311,T311,U311,V311)</f>
        <v>737.44</v>
      </c>
      <c r="S311" s="558" t="n">
        <f aca="false">G311*K311*Q311+136</f>
        <v>737.44</v>
      </c>
      <c r="T311" s="558"/>
      <c r="U311" s="558"/>
      <c r="V311" s="558"/>
      <c r="AB311" s="230"/>
      <c r="AC311" s="303"/>
      <c r="AD311" s="474"/>
    </row>
    <row r="312" customFormat="false" ht="15.75" hidden="false" customHeight="false" outlineLevel="1" collapsed="false">
      <c r="A312" s="605" t="s">
        <v>1212</v>
      </c>
      <c r="B312" s="522" t="n">
        <f aca="false">$W$1</f>
        <v>2027</v>
      </c>
      <c r="C312" s="540"/>
      <c r="D312" s="540"/>
      <c r="E312" s="522" t="s">
        <v>1065</v>
      </c>
      <c r="F312" s="607" t="s">
        <v>1064</v>
      </c>
      <c r="G312" s="606" t="n">
        <v>1.79</v>
      </c>
      <c r="H312" s="704"/>
      <c r="I312" s="541" t="s">
        <v>1210</v>
      </c>
      <c r="J312" s="541"/>
      <c r="K312" s="716" t="n">
        <v>336</v>
      </c>
      <c r="L312" s="541" t="s">
        <v>1211</v>
      </c>
      <c r="M312" s="717"/>
      <c r="N312" s="718"/>
      <c r="O312" s="719"/>
      <c r="P312" s="720"/>
      <c r="Q312" s="550" t="n">
        <v>6</v>
      </c>
      <c r="R312" s="558" t="n">
        <f aca="false">SUM(S312,T312,U312,V312)</f>
        <v>4414.83</v>
      </c>
      <c r="S312" s="558" t="n">
        <f aca="false">(G312*K312+136)*Q312-9.81</f>
        <v>4414.83</v>
      </c>
      <c r="T312" s="558"/>
      <c r="U312" s="558"/>
      <c r="V312" s="558"/>
    </row>
    <row r="313" customFormat="false" ht="15.75" hidden="false" customHeight="false" outlineLevel="1" collapsed="false">
      <c r="A313" s="605" t="s">
        <v>1213</v>
      </c>
      <c r="B313" s="522" t="n">
        <f aca="false">$W$1</f>
        <v>2027</v>
      </c>
      <c r="C313" s="540"/>
      <c r="D313" s="540"/>
      <c r="E313" s="522" t="s">
        <v>1065</v>
      </c>
      <c r="F313" s="607" t="s">
        <v>1064</v>
      </c>
      <c r="G313" s="606" t="n">
        <v>1.79</v>
      </c>
      <c r="H313" s="704"/>
      <c r="I313" s="541" t="s">
        <v>1210</v>
      </c>
      <c r="J313" s="541"/>
      <c r="K313" s="716" t="n">
        <v>336</v>
      </c>
      <c r="L313" s="541" t="s">
        <v>1211</v>
      </c>
      <c r="M313" s="717"/>
      <c r="N313" s="718"/>
      <c r="O313" s="719"/>
      <c r="P313" s="720"/>
      <c r="Q313" s="550"/>
      <c r="R313" s="558" t="n">
        <f aca="false">SUM(S313,T313,U313,V313)</f>
        <v>0</v>
      </c>
      <c r="S313" s="558" t="n">
        <f aca="false">(G313*K313+136)*Q313</f>
        <v>0</v>
      </c>
      <c r="T313" s="558"/>
      <c r="U313" s="558"/>
      <c r="V313" s="558"/>
    </row>
    <row r="314" customFormat="false" ht="15.75" hidden="false" customHeight="false" outlineLevel="0" collapsed="false">
      <c r="A314" s="559" t="s">
        <v>1214</v>
      </c>
      <c r="B314" s="560"/>
      <c r="C314" s="560"/>
      <c r="D314" s="711"/>
      <c r="E314" s="560"/>
      <c r="F314" s="601"/>
      <c r="G314" s="560"/>
      <c r="H314" s="602"/>
      <c r="I314" s="603"/>
      <c r="J314" s="560"/>
      <c r="K314" s="228"/>
      <c r="L314" s="560"/>
      <c r="M314" s="561" t="s">
        <v>1215</v>
      </c>
      <c r="N314" s="707" t="s">
        <v>528</v>
      </c>
      <c r="O314" s="564" t="n">
        <v>244</v>
      </c>
      <c r="P314" s="563" t="n">
        <v>225</v>
      </c>
      <c r="Q314" s="550"/>
      <c r="R314" s="657" t="n">
        <f aca="false">SUM(R315:R317)</f>
        <v>13500</v>
      </c>
      <c r="S314" s="657" t="n">
        <f aca="false">SUM(S315:S317)</f>
        <v>13500</v>
      </c>
      <c r="T314" s="657" t="n">
        <f aca="false">SUM(T315:T317)</f>
        <v>0</v>
      </c>
      <c r="U314" s="657" t="n">
        <f aca="false">SUM(U315:U317)</f>
        <v>0</v>
      </c>
      <c r="V314" s="657" t="n">
        <f aca="false">SUM(V315:V317)</f>
        <v>0</v>
      </c>
      <c r="AD314" s="303"/>
      <c r="AE314" s="206"/>
      <c r="AF314" s="206"/>
    </row>
    <row r="315" s="196" customFormat="true" ht="15.75" hidden="false" customHeight="false" outlineLevel="1" collapsed="false">
      <c r="A315" s="605" t="s">
        <v>1115</v>
      </c>
      <c r="B315" s="522" t="n">
        <f aca="false">$W$2</f>
        <v>2026</v>
      </c>
      <c r="C315" s="709"/>
      <c r="D315" s="540" t="n">
        <v>1500</v>
      </c>
      <c r="E315" s="522" t="s">
        <v>1065</v>
      </c>
      <c r="F315" s="607" t="s">
        <v>1064</v>
      </c>
      <c r="G315" s="540" t="n">
        <v>1</v>
      </c>
      <c r="H315" s="541" t="s">
        <v>1216</v>
      </c>
      <c r="I315" s="700"/>
      <c r="J315" s="541"/>
      <c r="K315" s="190"/>
      <c r="L315" s="541"/>
      <c r="M315" s="554"/>
      <c r="N315" s="701"/>
      <c r="O315" s="557"/>
      <c r="P315" s="556"/>
      <c r="Q315" s="550" t="n">
        <v>1</v>
      </c>
      <c r="R315" s="558" t="n">
        <f aca="false">SUM(S315,T315,U315,V315)</f>
        <v>1500</v>
      </c>
      <c r="S315" s="558" t="n">
        <f aca="false">D315*G315*Q315</f>
        <v>1500</v>
      </c>
      <c r="T315" s="558"/>
      <c r="U315" s="558"/>
      <c r="V315" s="558"/>
      <c r="AC315" s="303"/>
      <c r="AD315" s="474"/>
    </row>
    <row r="316" customFormat="false" ht="15.75" hidden="false" customHeight="false" outlineLevel="1" collapsed="false">
      <c r="A316" s="605" t="s">
        <v>1121</v>
      </c>
      <c r="B316" s="522" t="n">
        <f aca="false">$W$1</f>
        <v>2027</v>
      </c>
      <c r="C316" s="709"/>
      <c r="D316" s="540" t="n">
        <v>1500</v>
      </c>
      <c r="E316" s="522" t="s">
        <v>1065</v>
      </c>
      <c r="F316" s="607" t="s">
        <v>1064</v>
      </c>
      <c r="G316" s="540" t="n">
        <v>1</v>
      </c>
      <c r="H316" s="541" t="s">
        <v>1216</v>
      </c>
      <c r="I316" s="700"/>
      <c r="J316" s="541"/>
      <c r="K316" s="190"/>
      <c r="L316" s="541"/>
      <c r="M316" s="554"/>
      <c r="N316" s="701"/>
      <c r="O316" s="557"/>
      <c r="P316" s="556"/>
      <c r="Q316" s="550" t="n">
        <v>8</v>
      </c>
      <c r="R316" s="558" t="n">
        <f aca="false">SUM(S316,T316,U316,V316)</f>
        <v>12000</v>
      </c>
      <c r="S316" s="558" t="n">
        <f aca="false">D316*G316*Q316</f>
        <v>12000</v>
      </c>
      <c r="T316" s="558"/>
      <c r="U316" s="558"/>
      <c r="V316" s="558"/>
    </row>
    <row r="317" customFormat="false" ht="15.75" hidden="false" customHeight="false" outlineLevel="1" collapsed="false">
      <c r="A317" s="605" t="s">
        <v>1159</v>
      </c>
      <c r="B317" s="522" t="n">
        <f aca="false">$W$1</f>
        <v>2027</v>
      </c>
      <c r="C317" s="709"/>
      <c r="D317" s="540" t="n">
        <v>1500</v>
      </c>
      <c r="E317" s="522" t="s">
        <v>1065</v>
      </c>
      <c r="F317" s="607" t="s">
        <v>1064</v>
      </c>
      <c r="G317" s="540" t="n">
        <v>1</v>
      </c>
      <c r="H317" s="541" t="s">
        <v>1216</v>
      </c>
      <c r="I317" s="700"/>
      <c r="J317" s="541"/>
      <c r="K317" s="190"/>
      <c r="L317" s="541"/>
      <c r="M317" s="554"/>
      <c r="N317" s="701"/>
      <c r="O317" s="557"/>
      <c r="P317" s="556"/>
      <c r="Q317" s="550"/>
      <c r="R317" s="558" t="n">
        <f aca="false">SUM(S317,T317,U317,V317)</f>
        <v>0</v>
      </c>
      <c r="S317" s="558" t="n">
        <f aca="false">D317*G317*Q317</f>
        <v>0</v>
      </c>
      <c r="T317" s="558"/>
      <c r="U317" s="558"/>
      <c r="V317" s="558"/>
    </row>
    <row r="318" customFormat="false" ht="15.75" hidden="false" customHeight="false" outlineLevel="0" collapsed="false">
      <c r="A318" s="559" t="s">
        <v>1217</v>
      </c>
      <c r="B318" s="560"/>
      <c r="C318" s="560"/>
      <c r="D318" s="711"/>
      <c r="E318" s="560"/>
      <c r="F318" s="560"/>
      <c r="G318" s="711"/>
      <c r="H318" s="560"/>
      <c r="I318" s="712"/>
      <c r="J318" s="560"/>
      <c r="K318" s="672"/>
      <c r="L318" s="560"/>
      <c r="M318" s="561"/>
      <c r="N318" s="707" t="s">
        <v>564</v>
      </c>
      <c r="O318" s="564" t="n">
        <v>244</v>
      </c>
      <c r="P318" s="563" t="n">
        <v>225</v>
      </c>
      <c r="Q318" s="550"/>
      <c r="R318" s="551" t="n">
        <f aca="false">SUM(R319,R322,R326)</f>
        <v>65250</v>
      </c>
      <c r="S318" s="551" t="n">
        <f aca="false">SUM(S319,S322,S326)</f>
        <v>65250</v>
      </c>
      <c r="T318" s="551" t="n">
        <f aca="false">SUM(T319,T322,T326)</f>
        <v>0</v>
      </c>
      <c r="U318" s="551" t="n">
        <f aca="false">SUM(U319,U322,U326)</f>
        <v>0</v>
      </c>
      <c r="V318" s="551" t="n">
        <f aca="false">SUM(V319,V322,V326)</f>
        <v>0</v>
      </c>
    </row>
    <row r="319" s="673" customFormat="true" ht="15.75" hidden="false" customHeight="false" outlineLevel="1" collapsed="false">
      <c r="A319" s="721" t="s">
        <v>1218</v>
      </c>
      <c r="B319" s="722"/>
      <c r="C319" s="723"/>
      <c r="D319" s="711"/>
      <c r="E319" s="560"/>
      <c r="F319" s="601"/>
      <c r="G319" s="560"/>
      <c r="H319" s="602"/>
      <c r="I319" s="603"/>
      <c r="J319" s="560"/>
      <c r="K319" s="672"/>
      <c r="L319" s="560"/>
      <c r="M319" s="561"/>
      <c r="N319" s="707"/>
      <c r="O319" s="564" t="n">
        <v>244</v>
      </c>
      <c r="P319" s="563" t="n">
        <v>225</v>
      </c>
      <c r="Q319" s="550"/>
      <c r="R319" s="657" t="n">
        <f aca="false">SUM(R320:R321)</f>
        <v>4644</v>
      </c>
      <c r="S319" s="657" t="n">
        <f aca="false">SUM(S320:S321)</f>
        <v>4644</v>
      </c>
      <c r="T319" s="657" t="n">
        <f aca="false">SUM(T320:T321)</f>
        <v>0</v>
      </c>
      <c r="U319" s="657" t="n">
        <f aca="false">SUM(U320:U321)</f>
        <v>0</v>
      </c>
      <c r="V319" s="657" t="n">
        <f aca="false">SUM(V320:V321)</f>
        <v>0</v>
      </c>
      <c r="AC319" s="672"/>
      <c r="AD319" s="672"/>
    </row>
    <row r="320" s="673" customFormat="true" ht="15.75" hidden="false" customHeight="false" outlineLevel="1" collapsed="false">
      <c r="A320" s="605" t="s">
        <v>1115</v>
      </c>
      <c r="B320" s="522" t="n">
        <f aca="false">$W$2</f>
        <v>2026</v>
      </c>
      <c r="C320" s="724"/>
      <c r="D320" s="540" t="n">
        <v>6</v>
      </c>
      <c r="E320" s="541" t="s">
        <v>1149</v>
      </c>
      <c r="F320" s="607" t="s">
        <v>1064</v>
      </c>
      <c r="G320" s="540" t="n">
        <v>86</v>
      </c>
      <c r="H320" s="522" t="s">
        <v>1065</v>
      </c>
      <c r="I320" s="712"/>
      <c r="J320" s="560"/>
      <c r="K320" s="672"/>
      <c r="L320" s="560"/>
      <c r="M320" s="561"/>
      <c r="N320" s="707"/>
      <c r="O320" s="564"/>
      <c r="P320" s="563"/>
      <c r="Q320" s="550" t="n">
        <v>1</v>
      </c>
      <c r="R320" s="558" t="n">
        <f aca="false">SUM(S320,T320,U320,V320)</f>
        <v>516</v>
      </c>
      <c r="S320" s="558" t="n">
        <f aca="false">D320*G320*Q320</f>
        <v>516</v>
      </c>
      <c r="T320" s="558"/>
      <c r="U320" s="558"/>
      <c r="V320" s="558"/>
      <c r="AC320" s="303"/>
      <c r="AD320" s="474"/>
    </row>
    <row r="321" s="673" customFormat="true" ht="15.75" hidden="false" customHeight="false" outlineLevel="1" collapsed="false">
      <c r="A321" s="605" t="s">
        <v>1129</v>
      </c>
      <c r="B321" s="522" t="n">
        <f aca="false">$W$1</f>
        <v>2027</v>
      </c>
      <c r="C321" s="540"/>
      <c r="D321" s="540" t="n">
        <v>6</v>
      </c>
      <c r="E321" s="541" t="s">
        <v>1149</v>
      </c>
      <c r="F321" s="607" t="s">
        <v>1064</v>
      </c>
      <c r="G321" s="540" t="n">
        <v>86</v>
      </c>
      <c r="H321" s="522" t="s">
        <v>1065</v>
      </c>
      <c r="I321" s="540"/>
      <c r="J321" s="522" t="s">
        <v>1065</v>
      </c>
      <c r="K321" s="540"/>
      <c r="L321" s="522" t="s">
        <v>1065</v>
      </c>
      <c r="M321" s="561"/>
      <c r="N321" s="707"/>
      <c r="O321" s="564"/>
      <c r="P321" s="563"/>
      <c r="Q321" s="550" t="n">
        <v>8</v>
      </c>
      <c r="R321" s="558" t="n">
        <f aca="false">SUM(S321,T321,U321,V321)</f>
        <v>4128</v>
      </c>
      <c r="S321" s="558" t="n">
        <f aca="false">D321*G321*Q321</f>
        <v>4128</v>
      </c>
      <c r="T321" s="558"/>
      <c r="U321" s="558"/>
      <c r="V321" s="558"/>
      <c r="AC321" s="303"/>
      <c r="AD321" s="474"/>
    </row>
    <row r="322" s="673" customFormat="true" ht="15.75" hidden="false" customHeight="false" outlineLevel="1" collapsed="false">
      <c r="A322" s="721" t="s">
        <v>1219</v>
      </c>
      <c r="B322" s="722"/>
      <c r="C322" s="723"/>
      <c r="D322" s="711"/>
      <c r="E322" s="560"/>
      <c r="F322" s="601"/>
      <c r="G322" s="560"/>
      <c r="H322" s="602" t="s">
        <v>1220</v>
      </c>
      <c r="I322" s="603"/>
      <c r="J322" s="560"/>
      <c r="K322" s="672"/>
      <c r="L322" s="560"/>
      <c r="M322" s="561"/>
      <c r="N322" s="707"/>
      <c r="O322" s="564" t="n">
        <v>244</v>
      </c>
      <c r="P322" s="563" t="n">
        <v>225</v>
      </c>
      <c r="Q322" s="550"/>
      <c r="R322" s="657" t="n">
        <f aca="false">SUM(R323:R325)</f>
        <v>27774</v>
      </c>
      <c r="S322" s="657" t="n">
        <f aca="false">SUM(S323:S325)</f>
        <v>27774</v>
      </c>
      <c r="T322" s="657" t="n">
        <f aca="false">SUM(T323:T325)</f>
        <v>0</v>
      </c>
      <c r="U322" s="657" t="n">
        <f aca="false">SUM(U323:U325)</f>
        <v>0</v>
      </c>
      <c r="V322" s="657" t="n">
        <f aca="false">SUM(V323:V325)</f>
        <v>0</v>
      </c>
      <c r="AC322" s="303"/>
      <c r="AD322" s="474"/>
    </row>
    <row r="323" s="673" customFormat="true" ht="15.75" hidden="false" customHeight="false" outlineLevel="1" collapsed="false">
      <c r="A323" s="605" t="s">
        <v>1115</v>
      </c>
      <c r="B323" s="522" t="n">
        <f aca="false">$W$2</f>
        <v>2026</v>
      </c>
      <c r="C323" s="723"/>
      <c r="D323" s="540" t="n">
        <v>5</v>
      </c>
      <c r="E323" s="541" t="s">
        <v>1149</v>
      </c>
      <c r="F323" s="607" t="s">
        <v>1064</v>
      </c>
      <c r="G323" s="540" t="n">
        <v>576</v>
      </c>
      <c r="H323" s="522" t="s">
        <v>1065</v>
      </c>
      <c r="I323" s="540" t="n">
        <v>1</v>
      </c>
      <c r="J323" s="541" t="s">
        <v>1221</v>
      </c>
      <c r="K323" s="540" t="n">
        <v>206</v>
      </c>
      <c r="L323" s="522" t="s">
        <v>1065</v>
      </c>
      <c r="M323" s="561"/>
      <c r="N323" s="707"/>
      <c r="O323" s="564"/>
      <c r="P323" s="563"/>
      <c r="Q323" s="550" t="n">
        <v>1</v>
      </c>
      <c r="R323" s="558" t="n">
        <f aca="false">SUM(S323,T323,U323,V323)</f>
        <v>3086</v>
      </c>
      <c r="S323" s="558" t="n">
        <f aca="false">(D323*G323)+(I323*K323)*Q323</f>
        <v>3086</v>
      </c>
      <c r="T323" s="558"/>
      <c r="U323" s="558"/>
      <c r="V323" s="558"/>
      <c r="AC323" s="303"/>
      <c r="AD323" s="474"/>
    </row>
    <row r="324" s="673" customFormat="true" ht="15.75" hidden="false" customHeight="false" outlineLevel="1" collapsed="false">
      <c r="A324" s="605" t="s">
        <v>1222</v>
      </c>
      <c r="B324" s="522" t="n">
        <f aca="false">$W$1</f>
        <v>2027</v>
      </c>
      <c r="C324" s="723"/>
      <c r="D324" s="540" t="n">
        <v>5</v>
      </c>
      <c r="E324" s="541" t="s">
        <v>1149</v>
      </c>
      <c r="F324" s="607" t="s">
        <v>1064</v>
      </c>
      <c r="G324" s="540" t="n">
        <v>576</v>
      </c>
      <c r="H324" s="522" t="s">
        <v>1065</v>
      </c>
      <c r="I324" s="540" t="n">
        <v>1</v>
      </c>
      <c r="J324" s="541" t="s">
        <v>1221</v>
      </c>
      <c r="K324" s="540" t="n">
        <v>206</v>
      </c>
      <c r="L324" s="522" t="s">
        <v>1065</v>
      </c>
      <c r="M324" s="561"/>
      <c r="N324" s="707"/>
      <c r="O324" s="564"/>
      <c r="P324" s="563"/>
      <c r="Q324" s="550" t="n">
        <v>2</v>
      </c>
      <c r="R324" s="558" t="n">
        <f aca="false">SUM(S324,T324,U324,V324)</f>
        <v>6172</v>
      </c>
      <c r="S324" s="558" t="n">
        <f aca="false">((D324*G324)+(I324*K324))*Q324</f>
        <v>6172</v>
      </c>
      <c r="T324" s="558"/>
      <c r="U324" s="558"/>
      <c r="V324" s="558"/>
      <c r="AC324" s="303"/>
      <c r="AD324" s="474"/>
    </row>
    <row r="325" s="673" customFormat="true" ht="15.75" hidden="false" customHeight="false" outlineLevel="1" collapsed="false">
      <c r="A325" s="605" t="s">
        <v>1223</v>
      </c>
      <c r="B325" s="522" t="n">
        <f aca="false">$W$1</f>
        <v>2027</v>
      </c>
      <c r="C325" s="723"/>
      <c r="D325" s="540" t="n">
        <v>5</v>
      </c>
      <c r="E325" s="541" t="s">
        <v>1149</v>
      </c>
      <c r="F325" s="607" t="s">
        <v>1064</v>
      </c>
      <c r="G325" s="540" t="n">
        <v>576</v>
      </c>
      <c r="H325" s="522" t="s">
        <v>1065</v>
      </c>
      <c r="I325" s="540" t="n">
        <v>1</v>
      </c>
      <c r="J325" s="541" t="s">
        <v>1221</v>
      </c>
      <c r="K325" s="540" t="n">
        <v>206</v>
      </c>
      <c r="L325" s="522" t="s">
        <v>1065</v>
      </c>
      <c r="M325" s="561"/>
      <c r="N325" s="707"/>
      <c r="O325" s="564"/>
      <c r="P325" s="563"/>
      <c r="Q325" s="550" t="n">
        <v>6</v>
      </c>
      <c r="R325" s="558" t="n">
        <f aca="false">SUM(S325,T325,U325,V325)</f>
        <v>18516</v>
      </c>
      <c r="S325" s="558" t="n">
        <f aca="false">((D325*G325)+(I325*K325))*Q325</f>
        <v>18516</v>
      </c>
      <c r="T325" s="558"/>
      <c r="U325" s="558"/>
      <c r="V325" s="558"/>
      <c r="AC325" s="303"/>
      <c r="AD325" s="474"/>
    </row>
    <row r="326" s="673" customFormat="true" ht="15.75" hidden="false" customHeight="false" outlineLevel="1" collapsed="false">
      <c r="A326" s="721" t="s">
        <v>1224</v>
      </c>
      <c r="B326" s="722"/>
      <c r="C326" s="723"/>
      <c r="D326" s="711"/>
      <c r="E326" s="560"/>
      <c r="F326" s="601"/>
      <c r="G326" s="560"/>
      <c r="H326" s="602"/>
      <c r="I326" s="603"/>
      <c r="J326" s="560"/>
      <c r="K326" s="228"/>
      <c r="L326" s="560"/>
      <c r="M326" s="561"/>
      <c r="N326" s="707"/>
      <c r="O326" s="564" t="n">
        <v>244</v>
      </c>
      <c r="P326" s="563" t="n">
        <v>225</v>
      </c>
      <c r="Q326" s="550"/>
      <c r="R326" s="657" t="n">
        <f aca="false">SUM(R327:R328)</f>
        <v>32832</v>
      </c>
      <c r="S326" s="657" t="n">
        <f aca="false">SUM(S327:S328)</f>
        <v>32832</v>
      </c>
      <c r="T326" s="657" t="n">
        <f aca="false">SUM(T327:T328)</f>
        <v>0</v>
      </c>
      <c r="U326" s="657" t="n">
        <f aca="false">SUM(U327:U328)</f>
        <v>0</v>
      </c>
      <c r="V326" s="657" t="n">
        <f aca="false">SUM(V327:V328)</f>
        <v>0</v>
      </c>
      <c r="AC326" s="303"/>
      <c r="AD326" s="474"/>
    </row>
    <row r="327" s="196" customFormat="true" ht="15.75" hidden="false" customHeight="false" outlineLevel="1" collapsed="false">
      <c r="A327" s="605" t="s">
        <v>1115</v>
      </c>
      <c r="B327" s="522" t="n">
        <f aca="false">$W$2</f>
        <v>2026</v>
      </c>
      <c r="C327" s="723"/>
      <c r="D327" s="540" t="n">
        <v>16</v>
      </c>
      <c r="E327" s="541" t="s">
        <v>1149</v>
      </c>
      <c r="F327" s="607" t="s">
        <v>1064</v>
      </c>
      <c r="G327" s="540" t="n">
        <v>228</v>
      </c>
      <c r="H327" s="522" t="s">
        <v>1065</v>
      </c>
      <c r="I327" s="700"/>
      <c r="J327" s="541"/>
      <c r="K327" s="190"/>
      <c r="L327" s="541"/>
      <c r="M327" s="554"/>
      <c r="N327" s="701"/>
      <c r="O327" s="557"/>
      <c r="P327" s="556"/>
      <c r="Q327" s="550" t="n">
        <v>1</v>
      </c>
      <c r="R327" s="558" t="n">
        <f aca="false">SUM(S327,T327,U327,V327)</f>
        <v>3648</v>
      </c>
      <c r="S327" s="558" t="n">
        <f aca="false">D327*G327*Q327</f>
        <v>3648</v>
      </c>
      <c r="T327" s="558"/>
      <c r="U327" s="558"/>
      <c r="V327" s="558"/>
      <c r="AC327" s="303"/>
      <c r="AD327" s="474"/>
    </row>
    <row r="328" customFormat="false" ht="15.75" hidden="false" customHeight="false" outlineLevel="1" collapsed="false">
      <c r="A328" s="605" t="s">
        <v>1129</v>
      </c>
      <c r="B328" s="522" t="n">
        <f aca="false">$W$1</f>
        <v>2027</v>
      </c>
      <c r="C328" s="723"/>
      <c r="D328" s="540" t="n">
        <v>16</v>
      </c>
      <c r="E328" s="541" t="s">
        <v>1149</v>
      </c>
      <c r="F328" s="607" t="s">
        <v>1064</v>
      </c>
      <c r="G328" s="540" t="n">
        <v>228</v>
      </c>
      <c r="H328" s="522" t="s">
        <v>1065</v>
      </c>
      <c r="I328" s="700"/>
      <c r="J328" s="541"/>
      <c r="K328" s="190"/>
      <c r="L328" s="541"/>
      <c r="M328" s="554"/>
      <c r="N328" s="701"/>
      <c r="O328" s="557"/>
      <c r="P328" s="556"/>
      <c r="Q328" s="550" t="n">
        <v>8</v>
      </c>
      <c r="R328" s="558" t="n">
        <f aca="false">SUM(S328,T328,U328,V328)</f>
        <v>29184</v>
      </c>
      <c r="S328" s="558" t="n">
        <f aca="false">D328*G328*Q328</f>
        <v>29184</v>
      </c>
      <c r="T328" s="558"/>
      <c r="U328" s="558"/>
      <c r="V328" s="558"/>
    </row>
    <row r="329" customFormat="false" ht="15.75" hidden="true" customHeight="false" outlineLevel="0" collapsed="false">
      <c r="A329" s="559" t="s">
        <v>1225</v>
      </c>
      <c r="B329" s="560"/>
      <c r="C329" s="560"/>
      <c r="D329" s="711"/>
      <c r="E329" s="560"/>
      <c r="F329" s="601"/>
      <c r="G329" s="560"/>
      <c r="H329" s="602"/>
      <c r="I329" s="603"/>
      <c r="J329" s="560"/>
      <c r="K329" s="672"/>
      <c r="L329" s="560"/>
      <c r="M329" s="561"/>
      <c r="N329" s="707" t="s">
        <v>528</v>
      </c>
      <c r="O329" s="564" t="n">
        <v>244</v>
      </c>
      <c r="P329" s="563" t="n">
        <v>225</v>
      </c>
      <c r="Q329" s="550"/>
      <c r="R329" s="551" t="n">
        <f aca="false">SUM(R330)</f>
        <v>0</v>
      </c>
      <c r="S329" s="551" t="n">
        <f aca="false">SUM(S330)</f>
        <v>0</v>
      </c>
      <c r="T329" s="551" t="n">
        <f aca="false">SUM(T330)</f>
        <v>0</v>
      </c>
      <c r="U329" s="551" t="n">
        <f aca="false">SUM(U330)</f>
        <v>0</v>
      </c>
      <c r="V329" s="551" t="n">
        <f aca="false">SUM(V330)</f>
        <v>0</v>
      </c>
    </row>
    <row r="330" s="673" customFormat="true" ht="15.75" hidden="true" customHeight="false" outlineLevel="1" collapsed="false">
      <c r="A330" s="552"/>
      <c r="B330" s="541"/>
      <c r="C330" s="541"/>
      <c r="D330" s="540"/>
      <c r="E330" s="541" t="s">
        <v>1149</v>
      </c>
      <c r="F330" s="607" t="s">
        <v>1064</v>
      </c>
      <c r="G330" s="540" t="n">
        <v>600</v>
      </c>
      <c r="H330" s="522" t="s">
        <v>1065</v>
      </c>
      <c r="I330" s="700"/>
      <c r="J330" s="541"/>
      <c r="K330" s="190"/>
      <c r="L330" s="541"/>
      <c r="M330" s="554"/>
      <c r="N330" s="701"/>
      <c r="O330" s="557"/>
      <c r="P330" s="556"/>
      <c r="Q330" s="550"/>
      <c r="R330" s="558" t="n">
        <f aca="false">SUM(S330,T330,U330,V330)</f>
        <v>0</v>
      </c>
      <c r="S330" s="558"/>
      <c r="T330" s="558"/>
      <c r="U330" s="558"/>
      <c r="V330" s="558"/>
      <c r="AC330" s="303"/>
      <c r="AD330" s="474"/>
    </row>
    <row r="331" customFormat="false" ht="15.75" hidden="true" customHeight="false" outlineLevel="0" collapsed="false">
      <c r="A331" s="559" t="s">
        <v>1226</v>
      </c>
      <c r="B331" s="560"/>
      <c r="C331" s="560"/>
      <c r="D331" s="711"/>
      <c r="E331" s="560"/>
      <c r="F331" s="601"/>
      <c r="G331" s="560"/>
      <c r="H331" s="602"/>
      <c r="I331" s="603"/>
      <c r="J331" s="560"/>
      <c r="K331" s="228"/>
      <c r="L331" s="560"/>
      <c r="M331" s="561"/>
      <c r="N331" s="707" t="s">
        <v>528</v>
      </c>
      <c r="O331" s="564" t="n">
        <v>244</v>
      </c>
      <c r="P331" s="563" t="n">
        <v>225</v>
      </c>
      <c r="Q331" s="550"/>
      <c r="R331" s="551" t="n">
        <f aca="false">SUM(R332)</f>
        <v>0</v>
      </c>
      <c r="S331" s="551" t="n">
        <f aca="false">SUM(S332)</f>
        <v>0</v>
      </c>
      <c r="T331" s="551" t="n">
        <f aca="false">SUM(T332)</f>
        <v>0</v>
      </c>
      <c r="U331" s="551" t="n">
        <f aca="false">SUM(U332)</f>
        <v>0</v>
      </c>
      <c r="V331" s="551" t="n">
        <f aca="false">SUM(V332)</f>
        <v>0</v>
      </c>
    </row>
    <row r="332" s="196" customFormat="true" ht="15.75" hidden="true" customHeight="false" outlineLevel="1" collapsed="false">
      <c r="A332" s="552" t="s">
        <v>1227</v>
      </c>
      <c r="B332" s="541"/>
      <c r="C332" s="541"/>
      <c r="D332" s="540"/>
      <c r="E332" s="541" t="s">
        <v>1149</v>
      </c>
      <c r="F332" s="607" t="s">
        <v>1064</v>
      </c>
      <c r="G332" s="540" t="n">
        <v>822</v>
      </c>
      <c r="H332" s="522" t="s">
        <v>1065</v>
      </c>
      <c r="I332" s="700"/>
      <c r="J332" s="541"/>
      <c r="K332" s="190"/>
      <c r="L332" s="541"/>
      <c r="M332" s="554"/>
      <c r="N332" s="701"/>
      <c r="O332" s="557"/>
      <c r="P332" s="556"/>
      <c r="Q332" s="550"/>
      <c r="R332" s="558" t="n">
        <f aca="false">SUM(S332,T332,U332,V332)</f>
        <v>0</v>
      </c>
      <c r="S332" s="558"/>
      <c r="T332" s="558"/>
      <c r="U332" s="558"/>
      <c r="V332" s="558"/>
      <c r="AC332" s="303"/>
      <c r="AD332" s="474"/>
    </row>
    <row r="333" customFormat="false" ht="15.75" hidden="true" customHeight="false" outlineLevel="0" collapsed="false">
      <c r="A333" s="559" t="s">
        <v>1228</v>
      </c>
      <c r="B333" s="560"/>
      <c r="C333" s="560"/>
      <c r="D333" s="711"/>
      <c r="E333" s="560"/>
      <c r="F333" s="601"/>
      <c r="G333" s="560"/>
      <c r="H333" s="602"/>
      <c r="I333" s="603"/>
      <c r="J333" s="560"/>
      <c r="K333" s="228"/>
      <c r="L333" s="560"/>
      <c r="M333" s="561"/>
      <c r="N333" s="707" t="s">
        <v>528</v>
      </c>
      <c r="O333" s="564" t="n">
        <v>244</v>
      </c>
      <c r="P333" s="563" t="n">
        <v>225</v>
      </c>
      <c r="Q333" s="550"/>
      <c r="R333" s="551" t="n">
        <f aca="false">SUM(R334)</f>
        <v>0</v>
      </c>
      <c r="S333" s="551" t="n">
        <f aca="false">SUM(S334)</f>
        <v>0</v>
      </c>
      <c r="T333" s="551" t="n">
        <f aca="false">SUM(T334)</f>
        <v>0</v>
      </c>
      <c r="U333" s="551" t="n">
        <f aca="false">SUM(U334)</f>
        <v>0</v>
      </c>
      <c r="V333" s="551" t="n">
        <f aca="false">SUM(V334)</f>
        <v>0</v>
      </c>
    </row>
    <row r="334" s="196" customFormat="true" ht="15.75" hidden="true" customHeight="false" outlineLevel="1" collapsed="false">
      <c r="A334" s="552" t="s">
        <v>1227</v>
      </c>
      <c r="B334" s="541"/>
      <c r="C334" s="541"/>
      <c r="D334" s="540"/>
      <c r="E334" s="541" t="s">
        <v>1149</v>
      </c>
      <c r="F334" s="607" t="s">
        <v>1064</v>
      </c>
      <c r="G334" s="540" t="n">
        <f aca="false">5544/2</f>
        <v>2772</v>
      </c>
      <c r="H334" s="522" t="s">
        <v>1065</v>
      </c>
      <c r="I334" s="700"/>
      <c r="J334" s="541"/>
      <c r="K334" s="190"/>
      <c r="L334" s="541"/>
      <c r="M334" s="554"/>
      <c r="N334" s="701"/>
      <c r="O334" s="557"/>
      <c r="P334" s="556"/>
      <c r="Q334" s="550"/>
      <c r="R334" s="558" t="n">
        <f aca="false">SUM(S334,T334,U334,V334)</f>
        <v>0</v>
      </c>
      <c r="S334" s="558"/>
      <c r="T334" s="558"/>
      <c r="U334" s="558"/>
      <c r="V334" s="558"/>
      <c r="AC334" s="303"/>
      <c r="AD334" s="474"/>
    </row>
    <row r="335" customFormat="false" ht="15.75" hidden="true" customHeight="false" outlineLevel="0" collapsed="false">
      <c r="A335" s="559" t="s">
        <v>1229</v>
      </c>
      <c r="B335" s="560"/>
      <c r="C335" s="560"/>
      <c r="D335" s="711"/>
      <c r="E335" s="560"/>
      <c r="F335" s="601"/>
      <c r="G335" s="560"/>
      <c r="H335" s="602"/>
      <c r="I335" s="603"/>
      <c r="J335" s="560"/>
      <c r="K335" s="672"/>
      <c r="L335" s="560"/>
      <c r="M335" s="561"/>
      <c r="N335" s="707" t="s">
        <v>528</v>
      </c>
      <c r="O335" s="564" t="n">
        <v>244</v>
      </c>
      <c r="P335" s="563" t="n">
        <v>225</v>
      </c>
      <c r="Q335" s="550"/>
      <c r="R335" s="551" t="n">
        <f aca="false">SUM(R336:R340)</f>
        <v>0</v>
      </c>
      <c r="S335" s="551" t="n">
        <f aca="false">SUM(S336:S340)</f>
        <v>0</v>
      </c>
      <c r="T335" s="551" t="n">
        <f aca="false">SUM(T336:T340)</f>
        <v>0</v>
      </c>
      <c r="U335" s="551" t="n">
        <f aca="false">SUM(U336:U340)</f>
        <v>0</v>
      </c>
      <c r="V335" s="551" t="n">
        <f aca="false">SUM(V336:V340)</f>
        <v>0</v>
      </c>
    </row>
    <row r="336" s="673" customFormat="true" ht="15.75" hidden="true" customHeight="false" outlineLevel="1" collapsed="false">
      <c r="A336" s="552"/>
      <c r="B336" s="541"/>
      <c r="C336" s="541"/>
      <c r="D336" s="540"/>
      <c r="E336" s="541" t="s">
        <v>1149</v>
      </c>
      <c r="F336" s="607" t="s">
        <v>1064</v>
      </c>
      <c r="G336" s="540"/>
      <c r="H336" s="522" t="s">
        <v>1065</v>
      </c>
      <c r="I336" s="700"/>
      <c r="J336" s="541"/>
      <c r="K336" s="190"/>
      <c r="L336" s="541"/>
      <c r="M336" s="554"/>
      <c r="N336" s="701"/>
      <c r="O336" s="557"/>
      <c r="P336" s="556"/>
      <c r="Q336" s="550"/>
      <c r="R336" s="558" t="n">
        <f aca="false">SUM(S336,T336,U336,V336)</f>
        <v>0</v>
      </c>
      <c r="S336" s="558"/>
      <c r="T336" s="558"/>
      <c r="U336" s="558"/>
      <c r="V336" s="558"/>
      <c r="AC336" s="303"/>
      <c r="AD336" s="474"/>
    </row>
    <row r="337" customFormat="false" ht="15.75" hidden="true" customHeight="false" outlineLevel="1" collapsed="false">
      <c r="A337" s="552"/>
      <c r="B337" s="541"/>
      <c r="C337" s="541"/>
      <c r="D337" s="540"/>
      <c r="E337" s="541" t="s">
        <v>1149</v>
      </c>
      <c r="F337" s="607" t="s">
        <v>1064</v>
      </c>
      <c r="G337" s="540"/>
      <c r="H337" s="522" t="s">
        <v>1065</v>
      </c>
      <c r="I337" s="700"/>
      <c r="J337" s="541"/>
      <c r="K337" s="190"/>
      <c r="L337" s="541"/>
      <c r="M337" s="554"/>
      <c r="N337" s="701"/>
      <c r="O337" s="557"/>
      <c r="P337" s="556"/>
      <c r="Q337" s="550"/>
      <c r="R337" s="558" t="n">
        <f aca="false">SUM(S337,T337,U337,V337)</f>
        <v>0</v>
      </c>
      <c r="S337" s="558"/>
      <c r="T337" s="558"/>
      <c r="U337" s="558"/>
      <c r="V337" s="558"/>
    </row>
    <row r="338" customFormat="false" ht="15.75" hidden="true" customHeight="false" outlineLevel="1" collapsed="false">
      <c r="A338" s="552"/>
      <c r="B338" s="541"/>
      <c r="C338" s="541"/>
      <c r="D338" s="540"/>
      <c r="E338" s="541" t="s">
        <v>1149</v>
      </c>
      <c r="F338" s="607" t="s">
        <v>1064</v>
      </c>
      <c r="G338" s="540"/>
      <c r="H338" s="522" t="s">
        <v>1065</v>
      </c>
      <c r="I338" s="700"/>
      <c r="J338" s="541"/>
      <c r="K338" s="190"/>
      <c r="L338" s="541"/>
      <c r="M338" s="554"/>
      <c r="N338" s="701"/>
      <c r="O338" s="557"/>
      <c r="P338" s="556"/>
      <c r="Q338" s="550"/>
      <c r="R338" s="558" t="n">
        <f aca="false">SUM(S338,T338,U338,V338)</f>
        <v>0</v>
      </c>
      <c r="S338" s="558"/>
      <c r="T338" s="558"/>
      <c r="U338" s="558"/>
      <c r="V338" s="558"/>
    </row>
    <row r="339" customFormat="false" ht="15.75" hidden="true" customHeight="false" outlineLevel="1" collapsed="false">
      <c r="A339" s="552"/>
      <c r="B339" s="541"/>
      <c r="C339" s="541"/>
      <c r="D339" s="540"/>
      <c r="E339" s="541" t="s">
        <v>1149</v>
      </c>
      <c r="F339" s="607" t="s">
        <v>1064</v>
      </c>
      <c r="G339" s="540"/>
      <c r="H339" s="522" t="s">
        <v>1065</v>
      </c>
      <c r="I339" s="700"/>
      <c r="J339" s="541"/>
      <c r="K339" s="190"/>
      <c r="L339" s="541"/>
      <c r="M339" s="554"/>
      <c r="N339" s="701"/>
      <c r="O339" s="557"/>
      <c r="P339" s="556"/>
      <c r="Q339" s="550"/>
      <c r="R339" s="558" t="n">
        <f aca="false">SUM(S339,T339,U339,V339)</f>
        <v>0</v>
      </c>
      <c r="S339" s="558"/>
      <c r="T339" s="558"/>
      <c r="U339" s="558"/>
      <c r="V339" s="558"/>
    </row>
    <row r="340" customFormat="false" ht="15.75" hidden="true" customHeight="false" outlineLevel="1" collapsed="false">
      <c r="A340" s="552"/>
      <c r="B340" s="541"/>
      <c r="C340" s="541"/>
      <c r="D340" s="540"/>
      <c r="E340" s="541" t="s">
        <v>1149</v>
      </c>
      <c r="F340" s="607" t="s">
        <v>1064</v>
      </c>
      <c r="G340" s="540"/>
      <c r="H340" s="522" t="s">
        <v>1065</v>
      </c>
      <c r="I340" s="700"/>
      <c r="J340" s="541"/>
      <c r="K340" s="190"/>
      <c r="L340" s="541"/>
      <c r="M340" s="554"/>
      <c r="N340" s="701"/>
      <c r="O340" s="557"/>
      <c r="P340" s="556"/>
      <c r="Q340" s="550"/>
      <c r="R340" s="558" t="n">
        <f aca="false">SUM(S340,T340,U340,V340)</f>
        <v>0</v>
      </c>
      <c r="S340" s="558"/>
      <c r="T340" s="558"/>
      <c r="U340" s="558"/>
      <c r="V340" s="558"/>
    </row>
    <row r="341" customFormat="false" ht="15.75" hidden="true" customHeight="false" outlineLevel="0" collapsed="false">
      <c r="A341" s="559" t="s">
        <v>1230</v>
      </c>
      <c r="B341" s="560"/>
      <c r="C341" s="560"/>
      <c r="D341" s="711"/>
      <c r="E341" s="560"/>
      <c r="F341" s="601"/>
      <c r="G341" s="560"/>
      <c r="H341" s="602"/>
      <c r="I341" s="603"/>
      <c r="J341" s="560"/>
      <c r="K341" s="672"/>
      <c r="L341" s="560"/>
      <c r="M341" s="561" t="s">
        <v>560</v>
      </c>
      <c r="N341" s="707" t="s">
        <v>528</v>
      </c>
      <c r="O341" s="564" t="n">
        <v>244</v>
      </c>
      <c r="P341" s="563" t="n">
        <v>225</v>
      </c>
      <c r="Q341" s="550"/>
      <c r="R341" s="551" t="n">
        <f aca="false">SUM(R342)</f>
        <v>0</v>
      </c>
      <c r="S341" s="551" t="n">
        <f aca="false">SUM(S342)</f>
        <v>0</v>
      </c>
      <c r="T341" s="551" t="n">
        <f aca="false">SUM(T342)</f>
        <v>0</v>
      </c>
      <c r="U341" s="551" t="n">
        <f aca="false">SUM(U342)</f>
        <v>0</v>
      </c>
      <c r="V341" s="551" t="n">
        <f aca="false">SUM(V342)</f>
        <v>0</v>
      </c>
    </row>
    <row r="342" s="673" customFormat="true" ht="15.75" hidden="true" customHeight="false" outlineLevel="1" collapsed="false">
      <c r="A342" s="552"/>
      <c r="B342" s="541"/>
      <c r="C342" s="541"/>
      <c r="D342" s="540"/>
      <c r="E342" s="541" t="s">
        <v>1149</v>
      </c>
      <c r="F342" s="607" t="s">
        <v>1064</v>
      </c>
      <c r="G342" s="540" t="n">
        <f aca="false">137.16*1.2</f>
        <v>164.592</v>
      </c>
      <c r="H342" s="522" t="s">
        <v>1065</v>
      </c>
      <c r="I342" s="700"/>
      <c r="J342" s="541"/>
      <c r="K342" s="190"/>
      <c r="L342" s="541"/>
      <c r="M342" s="554"/>
      <c r="N342" s="701"/>
      <c r="O342" s="557"/>
      <c r="P342" s="556"/>
      <c r="Q342" s="550"/>
      <c r="R342" s="558" t="n">
        <f aca="false">SUM(S342,T342,U342,V342)</f>
        <v>0</v>
      </c>
      <c r="S342" s="558"/>
      <c r="T342" s="558"/>
      <c r="U342" s="558"/>
      <c r="V342" s="558"/>
      <c r="AC342" s="303"/>
      <c r="AD342" s="474"/>
    </row>
    <row r="343" customFormat="false" ht="15.75" hidden="true" customHeight="false" outlineLevel="0" collapsed="false">
      <c r="A343" s="559" t="s">
        <v>1231</v>
      </c>
      <c r="B343" s="560"/>
      <c r="C343" s="560"/>
      <c r="D343" s="711"/>
      <c r="E343" s="560"/>
      <c r="F343" s="601"/>
      <c r="G343" s="560"/>
      <c r="H343" s="602"/>
      <c r="I343" s="603"/>
      <c r="J343" s="560"/>
      <c r="K343" s="672"/>
      <c r="L343" s="560"/>
      <c r="M343" s="561"/>
      <c r="N343" s="707" t="s">
        <v>528</v>
      </c>
      <c r="O343" s="564" t="n">
        <v>244</v>
      </c>
      <c r="P343" s="563" t="n">
        <v>225</v>
      </c>
      <c r="Q343" s="550"/>
      <c r="R343" s="551" t="n">
        <f aca="false">SUM(R344)</f>
        <v>0</v>
      </c>
      <c r="S343" s="551" t="n">
        <f aca="false">SUM(S344)</f>
        <v>0</v>
      </c>
      <c r="T343" s="551" t="n">
        <f aca="false">SUM(T344)</f>
        <v>0</v>
      </c>
      <c r="U343" s="551" t="n">
        <f aca="false">SUM(U344)</f>
        <v>0</v>
      </c>
      <c r="V343" s="551" t="n">
        <f aca="false">SUM(V344)</f>
        <v>0</v>
      </c>
    </row>
    <row r="344" s="673" customFormat="true" ht="15.75" hidden="true" customHeight="false" outlineLevel="1" collapsed="false">
      <c r="A344" s="552"/>
      <c r="B344" s="541"/>
      <c r="C344" s="541"/>
      <c r="D344" s="540"/>
      <c r="E344" s="541" t="s">
        <v>1149</v>
      </c>
      <c r="F344" s="607" t="s">
        <v>1064</v>
      </c>
      <c r="G344" s="540" t="n">
        <v>450</v>
      </c>
      <c r="H344" s="522" t="s">
        <v>1118</v>
      </c>
      <c r="I344" s="709"/>
      <c r="J344" s="541" t="s">
        <v>1232</v>
      </c>
      <c r="K344" s="608"/>
      <c r="L344" s="522" t="s">
        <v>1065</v>
      </c>
      <c r="M344" s="538"/>
      <c r="N344" s="610"/>
      <c r="O344" s="611"/>
      <c r="P344" s="612"/>
      <c r="Q344" s="613"/>
      <c r="R344" s="558" t="n">
        <f aca="false">SUM(S344,T344,U344,V344)</f>
        <v>0</v>
      </c>
      <c r="S344" s="558"/>
      <c r="T344" s="558"/>
      <c r="U344" s="558"/>
      <c r="V344" s="558"/>
      <c r="AC344" s="303"/>
      <c r="AD344" s="474"/>
    </row>
    <row r="345" customFormat="false" ht="15.75" hidden="true" customHeight="false" outlineLevel="0" collapsed="false">
      <c r="A345" s="559" t="s">
        <v>1233</v>
      </c>
      <c r="B345" s="560"/>
      <c r="C345" s="560"/>
      <c r="D345" s="711"/>
      <c r="E345" s="560"/>
      <c r="F345" s="601"/>
      <c r="G345" s="560"/>
      <c r="H345" s="602"/>
      <c r="I345" s="603"/>
      <c r="J345" s="560"/>
      <c r="K345" s="672"/>
      <c r="L345" s="560"/>
      <c r="M345" s="561"/>
      <c r="N345" s="707" t="s">
        <v>528</v>
      </c>
      <c r="O345" s="564" t="n">
        <v>244</v>
      </c>
      <c r="P345" s="563" t="n">
        <v>225</v>
      </c>
      <c r="Q345" s="550"/>
      <c r="R345" s="551" t="n">
        <f aca="false">SUM(R346)</f>
        <v>0</v>
      </c>
      <c r="S345" s="551" t="n">
        <f aca="false">SUM(S346)</f>
        <v>0</v>
      </c>
      <c r="T345" s="551" t="n">
        <f aca="false">SUM(T346)</f>
        <v>0</v>
      </c>
      <c r="U345" s="551" t="n">
        <f aca="false">SUM(U346)</f>
        <v>0</v>
      </c>
      <c r="V345" s="551" t="n">
        <f aca="false">SUM(V346)</f>
        <v>0</v>
      </c>
    </row>
    <row r="346" s="673" customFormat="true" ht="15.75" hidden="true" customHeight="false" outlineLevel="1" collapsed="false">
      <c r="A346" s="552"/>
      <c r="B346" s="541"/>
      <c r="C346" s="541"/>
      <c r="D346" s="540"/>
      <c r="E346" s="541" t="s">
        <v>1149</v>
      </c>
      <c r="F346" s="607" t="s">
        <v>1064</v>
      </c>
      <c r="G346" s="540"/>
      <c r="H346" s="522" t="s">
        <v>1065</v>
      </c>
      <c r="I346" s="540"/>
      <c r="J346" s="522" t="s">
        <v>1065</v>
      </c>
      <c r="K346" s="190"/>
      <c r="L346" s="541"/>
      <c r="M346" s="554"/>
      <c r="N346" s="701"/>
      <c r="O346" s="557"/>
      <c r="P346" s="556"/>
      <c r="Q346" s="550"/>
      <c r="R346" s="558" t="n">
        <f aca="false">SUM(S346,T346,U346,V346)</f>
        <v>0</v>
      </c>
      <c r="S346" s="558"/>
      <c r="T346" s="558"/>
      <c r="U346" s="558"/>
      <c r="V346" s="558"/>
      <c r="AC346" s="303"/>
      <c r="AD346" s="474"/>
    </row>
    <row r="347" customFormat="false" ht="15.75" hidden="true" customHeight="false" outlineLevel="0" collapsed="false">
      <c r="A347" s="559" t="s">
        <v>1234</v>
      </c>
      <c r="B347" s="560"/>
      <c r="C347" s="560"/>
      <c r="D347" s="711"/>
      <c r="E347" s="560"/>
      <c r="F347" s="601"/>
      <c r="G347" s="560"/>
      <c r="H347" s="602"/>
      <c r="I347" s="603"/>
      <c r="J347" s="560"/>
      <c r="K347" s="672"/>
      <c r="L347" s="560"/>
      <c r="M347" s="561"/>
      <c r="N347" s="707" t="s">
        <v>528</v>
      </c>
      <c r="O347" s="564" t="n">
        <v>244</v>
      </c>
      <c r="P347" s="563" t="n">
        <v>225</v>
      </c>
      <c r="Q347" s="550"/>
      <c r="R347" s="551" t="n">
        <f aca="false">SUM(R348)</f>
        <v>0</v>
      </c>
      <c r="S347" s="551" t="n">
        <f aca="false">SUM(S348)</f>
        <v>0</v>
      </c>
      <c r="T347" s="551" t="n">
        <f aca="false">SUM(T348)</f>
        <v>0</v>
      </c>
      <c r="U347" s="551" t="n">
        <f aca="false">SUM(U348)</f>
        <v>0</v>
      </c>
      <c r="V347" s="551" t="n">
        <f aca="false">SUM(V348)</f>
        <v>0</v>
      </c>
    </row>
    <row r="348" s="673" customFormat="true" ht="15.75" hidden="true" customHeight="false" outlineLevel="1" collapsed="false">
      <c r="A348" s="552"/>
      <c r="B348" s="541"/>
      <c r="C348" s="541"/>
      <c r="D348" s="540"/>
      <c r="E348" s="541" t="s">
        <v>1149</v>
      </c>
      <c r="F348" s="607" t="s">
        <v>1064</v>
      </c>
      <c r="G348" s="540" t="n">
        <v>500</v>
      </c>
      <c r="H348" s="522" t="s">
        <v>1065</v>
      </c>
      <c r="I348" s="700"/>
      <c r="J348" s="541"/>
      <c r="K348" s="190"/>
      <c r="L348" s="541"/>
      <c r="M348" s="554"/>
      <c r="N348" s="701"/>
      <c r="O348" s="557"/>
      <c r="P348" s="556"/>
      <c r="Q348" s="550"/>
      <c r="R348" s="558" t="n">
        <f aca="false">SUM(S348,T348,U348,V348)</f>
        <v>0</v>
      </c>
      <c r="S348" s="558"/>
      <c r="T348" s="558"/>
      <c r="U348" s="558"/>
      <c r="V348" s="558"/>
      <c r="AC348" s="303"/>
      <c r="AD348" s="474"/>
    </row>
    <row r="349" customFormat="false" ht="15.75" hidden="true" customHeight="false" outlineLevel="0" collapsed="false">
      <c r="A349" s="559" t="s">
        <v>1235</v>
      </c>
      <c r="B349" s="560"/>
      <c r="C349" s="560"/>
      <c r="D349" s="711"/>
      <c r="E349" s="560"/>
      <c r="F349" s="601"/>
      <c r="G349" s="560"/>
      <c r="H349" s="602"/>
      <c r="I349" s="603"/>
      <c r="J349" s="560"/>
      <c r="K349" s="672"/>
      <c r="L349" s="560"/>
      <c r="M349" s="561"/>
      <c r="N349" s="707" t="s">
        <v>528</v>
      </c>
      <c r="O349" s="564" t="n">
        <v>244</v>
      </c>
      <c r="P349" s="563" t="n">
        <v>225</v>
      </c>
      <c r="Q349" s="550"/>
      <c r="R349" s="551" t="n">
        <f aca="false">SUM(R350:R358)</f>
        <v>0</v>
      </c>
      <c r="S349" s="551" t="n">
        <f aca="false">SUM(S350:S358)</f>
        <v>0</v>
      </c>
      <c r="T349" s="551" t="n">
        <f aca="false">SUM(T350:T358)</f>
        <v>0</v>
      </c>
      <c r="U349" s="551" t="n">
        <f aca="false">SUM(U350:U358)</f>
        <v>0</v>
      </c>
      <c r="V349" s="551" t="n">
        <f aca="false">SUM(V350:V358)</f>
        <v>0</v>
      </c>
    </row>
    <row r="350" s="673" customFormat="true" ht="15.75" hidden="true" customHeight="false" outlineLevel="1" collapsed="false">
      <c r="A350" s="552"/>
      <c r="B350" s="541"/>
      <c r="C350" s="584" t="s">
        <v>1236</v>
      </c>
      <c r="D350" s="540"/>
      <c r="E350" s="541" t="s">
        <v>1149</v>
      </c>
      <c r="F350" s="607" t="s">
        <v>1064</v>
      </c>
      <c r="G350" s="540" t="n">
        <v>340</v>
      </c>
      <c r="H350" s="522" t="s">
        <v>1065</v>
      </c>
      <c r="I350" s="700"/>
      <c r="J350" s="541"/>
      <c r="K350" s="190"/>
      <c r="L350" s="541"/>
      <c r="M350" s="554"/>
      <c r="N350" s="701"/>
      <c r="O350" s="557"/>
      <c r="P350" s="556"/>
      <c r="Q350" s="550"/>
      <c r="R350" s="558" t="n">
        <f aca="false">SUM(S350,T350,U350,V350)</f>
        <v>0</v>
      </c>
      <c r="S350" s="558"/>
      <c r="T350" s="558"/>
      <c r="U350" s="558"/>
      <c r="V350" s="558"/>
      <c r="AC350" s="303"/>
      <c r="AD350" s="474"/>
    </row>
    <row r="351" s="673" customFormat="true" ht="15.75" hidden="true" customHeight="false" outlineLevel="1" collapsed="false">
      <c r="A351" s="552"/>
      <c r="B351" s="541"/>
      <c r="C351" s="584" t="s">
        <v>1237</v>
      </c>
      <c r="D351" s="540"/>
      <c r="E351" s="541" t="s">
        <v>1149</v>
      </c>
      <c r="F351" s="607" t="s">
        <v>1064</v>
      </c>
      <c r="G351" s="540" t="n">
        <v>340</v>
      </c>
      <c r="H351" s="522" t="s">
        <v>1065</v>
      </c>
      <c r="I351" s="700"/>
      <c r="J351" s="541"/>
      <c r="K351" s="190"/>
      <c r="L351" s="541"/>
      <c r="M351" s="554"/>
      <c r="N351" s="701"/>
      <c r="O351" s="557"/>
      <c r="P351" s="556"/>
      <c r="Q351" s="550"/>
      <c r="R351" s="558" t="n">
        <f aca="false">SUM(S351,T351,U351,V351)</f>
        <v>0</v>
      </c>
      <c r="S351" s="558"/>
      <c r="T351" s="558"/>
      <c r="U351" s="558"/>
      <c r="V351" s="558"/>
      <c r="AC351" s="303"/>
      <c r="AD351" s="474"/>
    </row>
    <row r="352" s="673" customFormat="true" ht="15.75" hidden="true" customHeight="false" outlineLevel="1" collapsed="false">
      <c r="A352" s="552"/>
      <c r="B352" s="541"/>
      <c r="C352" s="584" t="s">
        <v>1238</v>
      </c>
      <c r="D352" s="540"/>
      <c r="E352" s="541" t="s">
        <v>1149</v>
      </c>
      <c r="F352" s="607" t="s">
        <v>1064</v>
      </c>
      <c r="G352" s="540" t="n">
        <v>280</v>
      </c>
      <c r="H352" s="522" t="s">
        <v>1065</v>
      </c>
      <c r="I352" s="700"/>
      <c r="J352" s="541"/>
      <c r="K352" s="190"/>
      <c r="L352" s="541"/>
      <c r="M352" s="554"/>
      <c r="N352" s="701"/>
      <c r="O352" s="557"/>
      <c r="P352" s="556"/>
      <c r="Q352" s="550"/>
      <c r="R352" s="558" t="n">
        <f aca="false">SUM(S352,T352,U352,V352)</f>
        <v>0</v>
      </c>
      <c r="S352" s="558"/>
      <c r="T352" s="558"/>
      <c r="U352" s="558"/>
      <c r="V352" s="558"/>
      <c r="AC352" s="303"/>
      <c r="AD352" s="474"/>
    </row>
    <row r="353" s="673" customFormat="true" ht="15.75" hidden="true" customHeight="false" outlineLevel="1" collapsed="false">
      <c r="A353" s="552"/>
      <c r="B353" s="541"/>
      <c r="C353" s="584" t="s">
        <v>1239</v>
      </c>
      <c r="D353" s="540"/>
      <c r="E353" s="541" t="s">
        <v>1149</v>
      </c>
      <c r="F353" s="607" t="s">
        <v>1064</v>
      </c>
      <c r="G353" s="540" t="n">
        <v>280</v>
      </c>
      <c r="H353" s="522" t="s">
        <v>1065</v>
      </c>
      <c r="I353" s="700"/>
      <c r="J353" s="541"/>
      <c r="K353" s="190"/>
      <c r="L353" s="541"/>
      <c r="M353" s="554"/>
      <c r="N353" s="701"/>
      <c r="O353" s="557"/>
      <c r="P353" s="556"/>
      <c r="Q353" s="550"/>
      <c r="R353" s="558" t="n">
        <f aca="false">SUM(S353,T353,U353,V353)</f>
        <v>0</v>
      </c>
      <c r="S353" s="558"/>
      <c r="T353" s="558"/>
      <c r="U353" s="558"/>
      <c r="V353" s="558"/>
      <c r="AC353" s="303"/>
      <c r="AD353" s="474"/>
    </row>
    <row r="354" s="673" customFormat="true" ht="15.75" hidden="true" customHeight="false" outlineLevel="1" collapsed="false">
      <c r="A354" s="552"/>
      <c r="B354" s="541"/>
      <c r="C354" s="584" t="s">
        <v>1240</v>
      </c>
      <c r="D354" s="540"/>
      <c r="E354" s="541" t="s">
        <v>1149</v>
      </c>
      <c r="F354" s="607" t="s">
        <v>1064</v>
      </c>
      <c r="G354" s="540" t="n">
        <v>310</v>
      </c>
      <c r="H354" s="522" t="s">
        <v>1065</v>
      </c>
      <c r="I354" s="700"/>
      <c r="J354" s="541"/>
      <c r="K354" s="190"/>
      <c r="L354" s="541"/>
      <c r="M354" s="554"/>
      <c r="N354" s="701"/>
      <c r="O354" s="557"/>
      <c r="P354" s="556"/>
      <c r="Q354" s="550"/>
      <c r="R354" s="558" t="n">
        <f aca="false">SUM(S354,T354,U354,V354)</f>
        <v>0</v>
      </c>
      <c r="S354" s="558"/>
      <c r="T354" s="558"/>
      <c r="U354" s="558"/>
      <c r="V354" s="558"/>
      <c r="AC354" s="303"/>
      <c r="AD354" s="474"/>
    </row>
    <row r="355" s="673" customFormat="true" ht="15.75" hidden="true" customHeight="false" outlineLevel="1" collapsed="false">
      <c r="A355" s="552"/>
      <c r="B355" s="541"/>
      <c r="C355" s="584" t="s">
        <v>1241</v>
      </c>
      <c r="D355" s="540"/>
      <c r="E355" s="541" t="s">
        <v>1149</v>
      </c>
      <c r="F355" s="607" t="s">
        <v>1064</v>
      </c>
      <c r="G355" s="540" t="n">
        <v>330</v>
      </c>
      <c r="H355" s="522" t="s">
        <v>1065</v>
      </c>
      <c r="I355" s="700"/>
      <c r="J355" s="541"/>
      <c r="K355" s="190"/>
      <c r="L355" s="541"/>
      <c r="M355" s="554"/>
      <c r="N355" s="701"/>
      <c r="O355" s="557"/>
      <c r="P355" s="556"/>
      <c r="Q355" s="550"/>
      <c r="R355" s="558" t="n">
        <f aca="false">SUM(S355,T355,U355,V355)</f>
        <v>0</v>
      </c>
      <c r="S355" s="558"/>
      <c r="T355" s="558"/>
      <c r="U355" s="558"/>
      <c r="V355" s="558"/>
      <c r="AC355" s="303"/>
      <c r="AD355" s="474"/>
    </row>
    <row r="356" s="673" customFormat="true" ht="15.75" hidden="true" customHeight="false" outlineLevel="1" collapsed="false">
      <c r="A356" s="552"/>
      <c r="B356" s="541"/>
      <c r="C356" s="584" t="s">
        <v>1242</v>
      </c>
      <c r="D356" s="540"/>
      <c r="E356" s="541" t="s">
        <v>1149</v>
      </c>
      <c r="F356" s="607" t="s">
        <v>1064</v>
      </c>
      <c r="G356" s="540" t="n">
        <v>360</v>
      </c>
      <c r="H356" s="522" t="s">
        <v>1065</v>
      </c>
      <c r="I356" s="700"/>
      <c r="J356" s="541"/>
      <c r="K356" s="190"/>
      <c r="L356" s="541"/>
      <c r="M356" s="554"/>
      <c r="N356" s="701"/>
      <c r="O356" s="557"/>
      <c r="P356" s="556"/>
      <c r="Q356" s="550"/>
      <c r="R356" s="558" t="n">
        <f aca="false">SUM(S356,T356,U356,V356)</f>
        <v>0</v>
      </c>
      <c r="S356" s="558"/>
      <c r="T356" s="558"/>
      <c r="U356" s="558"/>
      <c r="V356" s="558"/>
      <c r="AC356" s="303"/>
      <c r="AD356" s="474"/>
    </row>
    <row r="357" s="673" customFormat="true" ht="15.75" hidden="true" customHeight="false" outlineLevel="1" collapsed="false">
      <c r="A357" s="552"/>
      <c r="B357" s="541"/>
      <c r="C357" s="584" t="s">
        <v>1243</v>
      </c>
      <c r="D357" s="540"/>
      <c r="E357" s="541" t="s">
        <v>1149</v>
      </c>
      <c r="F357" s="607" t="s">
        <v>1064</v>
      </c>
      <c r="G357" s="540" t="n">
        <v>360</v>
      </c>
      <c r="H357" s="522" t="s">
        <v>1065</v>
      </c>
      <c r="I357" s="700"/>
      <c r="J357" s="541"/>
      <c r="K357" s="190"/>
      <c r="L357" s="541"/>
      <c r="M357" s="554"/>
      <c r="N357" s="701"/>
      <c r="O357" s="557"/>
      <c r="P357" s="556"/>
      <c r="Q357" s="550"/>
      <c r="R357" s="558" t="n">
        <f aca="false">SUM(S357,T357,U357,V357)</f>
        <v>0</v>
      </c>
      <c r="S357" s="558"/>
      <c r="T357" s="558"/>
      <c r="U357" s="558"/>
      <c r="V357" s="558"/>
      <c r="AC357" s="303"/>
      <c r="AD357" s="474"/>
    </row>
    <row r="358" s="673" customFormat="true" ht="15.75" hidden="true" customHeight="false" outlineLevel="1" collapsed="false">
      <c r="A358" s="552"/>
      <c r="B358" s="541"/>
      <c r="C358" s="584" t="s">
        <v>1244</v>
      </c>
      <c r="D358" s="540"/>
      <c r="E358" s="541" t="s">
        <v>1149</v>
      </c>
      <c r="F358" s="607" t="s">
        <v>1064</v>
      </c>
      <c r="G358" s="540" t="n">
        <v>360</v>
      </c>
      <c r="H358" s="522" t="s">
        <v>1065</v>
      </c>
      <c r="I358" s="700"/>
      <c r="J358" s="541"/>
      <c r="K358" s="190"/>
      <c r="L358" s="541"/>
      <c r="M358" s="554"/>
      <c r="N358" s="701"/>
      <c r="O358" s="557"/>
      <c r="P358" s="556"/>
      <c r="Q358" s="550"/>
      <c r="R358" s="558" t="n">
        <f aca="false">SUM(S358,T358,U358,V358)</f>
        <v>0</v>
      </c>
      <c r="S358" s="558"/>
      <c r="T358" s="558"/>
      <c r="U358" s="558"/>
      <c r="V358" s="558"/>
      <c r="AC358" s="303"/>
      <c r="AD358" s="474"/>
    </row>
    <row r="359" customFormat="false" ht="15.75" hidden="true" customHeight="false" outlineLevel="0" collapsed="false">
      <c r="A359" s="559"/>
      <c r="B359" s="560"/>
      <c r="C359" s="560"/>
      <c r="D359" s="711"/>
      <c r="E359" s="560"/>
      <c r="F359" s="601"/>
      <c r="G359" s="560"/>
      <c r="H359" s="602"/>
      <c r="I359" s="603"/>
      <c r="J359" s="560"/>
      <c r="K359" s="672"/>
      <c r="L359" s="560"/>
      <c r="M359" s="561"/>
      <c r="N359" s="707"/>
      <c r="O359" s="564" t="n">
        <v>244</v>
      </c>
      <c r="P359" s="563" t="n">
        <v>225</v>
      </c>
      <c r="Q359" s="550"/>
      <c r="R359" s="551" t="n">
        <f aca="false">SUM(R360)</f>
        <v>0</v>
      </c>
      <c r="S359" s="551" t="n">
        <f aca="false">SUM(S360)</f>
        <v>0</v>
      </c>
      <c r="T359" s="551" t="n">
        <f aca="false">SUM(T360)</f>
        <v>0</v>
      </c>
      <c r="U359" s="551" t="n">
        <f aca="false">SUM(U360)</f>
        <v>0</v>
      </c>
      <c r="V359" s="551" t="n">
        <f aca="false">SUM(V360)</f>
        <v>0</v>
      </c>
    </row>
    <row r="360" s="673" customFormat="true" ht="15.75" hidden="true" customHeight="false" outlineLevel="1" collapsed="false">
      <c r="A360" s="559" t="s">
        <v>1245</v>
      </c>
      <c r="B360" s="541"/>
      <c r="C360" s="541"/>
      <c r="D360" s="540" t="n">
        <v>1</v>
      </c>
      <c r="E360" s="541" t="s">
        <v>1149</v>
      </c>
      <c r="F360" s="607" t="s">
        <v>1064</v>
      </c>
      <c r="G360" s="540"/>
      <c r="H360" s="522" t="s">
        <v>1065</v>
      </c>
      <c r="I360" s="700"/>
      <c r="J360" s="541"/>
      <c r="K360" s="190"/>
      <c r="L360" s="541"/>
      <c r="M360" s="554"/>
      <c r="N360" s="701"/>
      <c r="O360" s="557"/>
      <c r="P360" s="556"/>
      <c r="Q360" s="550"/>
      <c r="R360" s="558" t="n">
        <f aca="false">SUM(S360,T360,U360,V360)</f>
        <v>0</v>
      </c>
      <c r="S360" s="558" t="n">
        <f aca="false">D360*G360</f>
        <v>0</v>
      </c>
      <c r="T360" s="558"/>
      <c r="U360" s="558"/>
      <c r="V360" s="558"/>
      <c r="AC360" s="303"/>
      <c r="AD360" s="474"/>
    </row>
    <row r="361" customFormat="false" ht="15.75" hidden="true" customHeight="false" outlineLevel="0" collapsed="false">
      <c r="A361" s="559" t="s">
        <v>1403</v>
      </c>
      <c r="B361" s="560"/>
      <c r="C361" s="571"/>
      <c r="D361" s="571"/>
      <c r="E361" s="571"/>
      <c r="F361" s="601"/>
      <c r="G361" s="560"/>
      <c r="H361" s="602"/>
      <c r="I361" s="603"/>
      <c r="J361" s="560"/>
      <c r="K361" s="592"/>
      <c r="L361" s="571"/>
      <c r="M361" s="624"/>
      <c r="N361" s="595" t="s">
        <v>528</v>
      </c>
      <c r="O361" s="625" t="n">
        <v>244</v>
      </c>
      <c r="P361" s="626" t="n">
        <v>225</v>
      </c>
      <c r="Q361" s="627"/>
      <c r="R361" s="551" t="n">
        <f aca="false">SUM(R362,R363,R366,R364,R365)</f>
        <v>0</v>
      </c>
      <c r="S361" s="551" t="n">
        <f aca="false">SUM(S362,S363,S366,S364,S365)</f>
        <v>0</v>
      </c>
      <c r="T361" s="551" t="n">
        <f aca="false">SUM(T362,T363,T366,T364,T365)</f>
        <v>0</v>
      </c>
      <c r="U361" s="551" t="n">
        <f aca="false">SUM(U362,U363,U366,U364,U365)</f>
        <v>0</v>
      </c>
      <c r="V361" s="551" t="n">
        <f aca="false">SUM(V362,V363,V366,V364,V365)</f>
        <v>0</v>
      </c>
    </row>
    <row r="362" s="196" customFormat="true" ht="15.75" hidden="true" customHeight="false" outlineLevel="1" collapsed="false">
      <c r="A362" s="667" t="s">
        <v>1404</v>
      </c>
      <c r="B362" s="709"/>
      <c r="C362" s="568"/>
      <c r="D362" s="584" t="s">
        <v>1101</v>
      </c>
      <c r="E362" s="709"/>
      <c r="F362" s="603"/>
      <c r="G362" s="725"/>
      <c r="H362" s="541" t="s">
        <v>1065</v>
      </c>
      <c r="I362" s="725"/>
      <c r="J362" s="541" t="s">
        <v>1065</v>
      </c>
      <c r="K362" s="592"/>
      <c r="L362" s="571"/>
      <c r="M362" s="624"/>
      <c r="N362" s="595"/>
      <c r="O362" s="635"/>
      <c r="P362" s="636"/>
      <c r="Q362" s="627"/>
      <c r="R362" s="558" t="n">
        <f aca="false">SUM(S362,T362,U362,V362)</f>
        <v>0</v>
      </c>
      <c r="S362" s="558"/>
      <c r="T362" s="558"/>
      <c r="U362" s="558"/>
      <c r="V362" s="558"/>
      <c r="AC362" s="303"/>
      <c r="AD362" s="474"/>
    </row>
    <row r="363" s="196" customFormat="true" ht="15.75" hidden="true" customHeight="false" outlineLevel="1" collapsed="false">
      <c r="A363" s="667" t="s">
        <v>1404</v>
      </c>
      <c r="B363" s="709"/>
      <c r="C363" s="568"/>
      <c r="D363" s="584" t="s">
        <v>1101</v>
      </c>
      <c r="E363" s="709"/>
      <c r="F363" s="603"/>
      <c r="G363" s="725"/>
      <c r="H363" s="541" t="s">
        <v>1065</v>
      </c>
      <c r="I363" s="725"/>
      <c r="J363" s="541" t="s">
        <v>1065</v>
      </c>
      <c r="K363" s="592"/>
      <c r="L363" s="571"/>
      <c r="M363" s="624"/>
      <c r="N363" s="595"/>
      <c r="O363" s="635"/>
      <c r="P363" s="636"/>
      <c r="Q363" s="627"/>
      <c r="R363" s="558" t="n">
        <f aca="false">SUM(S363,T363,U363,V363)</f>
        <v>0</v>
      </c>
      <c r="S363" s="558"/>
      <c r="T363" s="558"/>
      <c r="U363" s="558"/>
      <c r="V363" s="558"/>
      <c r="AC363" s="303"/>
      <c r="AD363" s="474"/>
    </row>
    <row r="364" s="196" customFormat="true" ht="15.75" hidden="true" customHeight="false" outlineLevel="1" collapsed="false">
      <c r="A364" s="667" t="s">
        <v>1404</v>
      </c>
      <c r="B364" s="709"/>
      <c r="C364" s="568"/>
      <c r="D364" s="584" t="s">
        <v>1101</v>
      </c>
      <c r="E364" s="709"/>
      <c r="F364" s="603"/>
      <c r="G364" s="725"/>
      <c r="H364" s="541" t="s">
        <v>1065</v>
      </c>
      <c r="I364" s="725"/>
      <c r="J364" s="541" t="s">
        <v>1065</v>
      </c>
      <c r="K364" s="592"/>
      <c r="L364" s="571"/>
      <c r="M364" s="624"/>
      <c r="N364" s="595"/>
      <c r="O364" s="635"/>
      <c r="P364" s="636"/>
      <c r="Q364" s="627"/>
      <c r="R364" s="558" t="n">
        <f aca="false">SUM(S364,T364,U364,V364)</f>
        <v>0</v>
      </c>
      <c r="S364" s="558"/>
      <c r="T364" s="558"/>
      <c r="U364" s="558"/>
      <c r="V364" s="558"/>
      <c r="AC364" s="303"/>
      <c r="AD364" s="474"/>
    </row>
    <row r="365" s="196" customFormat="true" ht="15.75" hidden="true" customHeight="false" outlineLevel="1" collapsed="false">
      <c r="A365" s="667" t="s">
        <v>1404</v>
      </c>
      <c r="B365" s="709"/>
      <c r="C365" s="568"/>
      <c r="D365" s="584" t="s">
        <v>1101</v>
      </c>
      <c r="E365" s="709"/>
      <c r="F365" s="603"/>
      <c r="G365" s="725"/>
      <c r="H365" s="541" t="s">
        <v>1065</v>
      </c>
      <c r="I365" s="725"/>
      <c r="J365" s="541" t="s">
        <v>1065</v>
      </c>
      <c r="K365" s="592"/>
      <c r="L365" s="571"/>
      <c r="M365" s="624"/>
      <c r="N365" s="595"/>
      <c r="O365" s="635"/>
      <c r="P365" s="636"/>
      <c r="Q365" s="627"/>
      <c r="R365" s="558" t="n">
        <f aca="false">SUM(S365,T365,U365,V365)</f>
        <v>0</v>
      </c>
      <c r="S365" s="558"/>
      <c r="T365" s="558"/>
      <c r="U365" s="558"/>
      <c r="V365" s="558"/>
      <c r="AC365" s="303"/>
      <c r="AD365" s="474"/>
    </row>
    <row r="366" s="196" customFormat="true" ht="15.75" hidden="true" customHeight="false" outlineLevel="1" collapsed="false">
      <c r="A366" s="667" t="s">
        <v>1404</v>
      </c>
      <c r="B366" s="709"/>
      <c r="C366" s="568"/>
      <c r="D366" s="584" t="s">
        <v>1101</v>
      </c>
      <c r="E366" s="709"/>
      <c r="F366" s="603"/>
      <c r="G366" s="725"/>
      <c r="H366" s="541" t="s">
        <v>1065</v>
      </c>
      <c r="I366" s="725"/>
      <c r="J366" s="541" t="s">
        <v>1065</v>
      </c>
      <c r="K366" s="592"/>
      <c r="L366" s="571"/>
      <c r="M366" s="624"/>
      <c r="N366" s="595"/>
      <c r="O366" s="635"/>
      <c r="P366" s="636"/>
      <c r="Q366" s="627"/>
      <c r="R366" s="558" t="n">
        <f aca="false">SUM(S366,T366,U366,V366)</f>
        <v>0</v>
      </c>
      <c r="S366" s="558"/>
      <c r="T366" s="558"/>
      <c r="U366" s="558"/>
      <c r="V366" s="558"/>
      <c r="AC366" s="303"/>
      <c r="AD366" s="474"/>
    </row>
    <row r="367" customFormat="false" ht="15.75" hidden="false" customHeight="false" outlineLevel="0" collapsed="false">
      <c r="A367" s="559" t="s">
        <v>1250</v>
      </c>
      <c r="B367" s="560"/>
      <c r="C367" s="560"/>
      <c r="D367" s="711"/>
      <c r="E367" s="727"/>
      <c r="F367" s="601"/>
      <c r="G367" s="560"/>
      <c r="H367" s="602"/>
      <c r="I367" s="603"/>
      <c r="J367" s="560"/>
      <c r="K367" s="672"/>
      <c r="L367" s="560"/>
      <c r="M367" s="561"/>
      <c r="N367" s="707" t="s">
        <v>528</v>
      </c>
      <c r="O367" s="564" t="n">
        <v>244</v>
      </c>
      <c r="P367" s="563" t="n">
        <v>225</v>
      </c>
      <c r="Q367" s="550"/>
      <c r="R367" s="551" t="n">
        <f aca="false">SUM(R368:R369)</f>
        <v>24500</v>
      </c>
      <c r="S367" s="657" t="n">
        <f aca="false">SUM(S368:S369)</f>
        <v>24500</v>
      </c>
      <c r="T367" s="657" t="n">
        <f aca="false">SUM(T368:T369)</f>
        <v>0</v>
      </c>
      <c r="U367" s="657" t="n">
        <f aca="false">SUM(U368:U369)</f>
        <v>0</v>
      </c>
      <c r="V367" s="657" t="n">
        <f aca="false">SUM(V368:V369)</f>
        <v>0</v>
      </c>
    </row>
    <row r="368" s="673" customFormat="true" ht="15.75" hidden="false" customHeight="false" outlineLevel="1" collapsed="false">
      <c r="A368" s="605" t="s">
        <v>1115</v>
      </c>
      <c r="B368" s="522" t="n">
        <f aca="false">$W$2</f>
        <v>2026</v>
      </c>
      <c r="C368" s="728"/>
      <c r="D368" s="540" t="n">
        <v>1</v>
      </c>
      <c r="E368" s="541" t="s">
        <v>1149</v>
      </c>
      <c r="F368" s="584"/>
      <c r="G368" s="540" t="n">
        <v>3500</v>
      </c>
      <c r="H368" s="522" t="s">
        <v>1065</v>
      </c>
      <c r="I368" s="700"/>
      <c r="J368" s="541"/>
      <c r="K368" s="190"/>
      <c r="L368" s="541"/>
      <c r="M368" s="554"/>
      <c r="N368" s="701"/>
      <c r="O368" s="557"/>
      <c r="P368" s="556"/>
      <c r="Q368" s="550" t="n">
        <v>1</v>
      </c>
      <c r="R368" s="558" t="n">
        <f aca="false">SUM(S368,T368,U368,V368)</f>
        <v>0</v>
      </c>
      <c r="S368" s="558"/>
      <c r="T368" s="558"/>
      <c r="U368" s="558"/>
      <c r="V368" s="558"/>
      <c r="AC368" s="303"/>
      <c r="AD368" s="474"/>
    </row>
    <row r="369" customFormat="false" ht="15.75" hidden="false" customHeight="false" outlineLevel="1" collapsed="false">
      <c r="A369" s="605" t="s">
        <v>1129</v>
      </c>
      <c r="B369" s="522" t="n">
        <f aca="false">$W$1</f>
        <v>2027</v>
      </c>
      <c r="C369" s="728"/>
      <c r="D369" s="540" t="n">
        <v>1</v>
      </c>
      <c r="E369" s="541" t="s">
        <v>1149</v>
      </c>
      <c r="F369" s="584"/>
      <c r="G369" s="540" t="n">
        <v>3500</v>
      </c>
      <c r="H369" s="522" t="s">
        <v>1065</v>
      </c>
      <c r="I369" s="700"/>
      <c r="J369" s="541"/>
      <c r="K369" s="190"/>
      <c r="L369" s="541"/>
      <c r="M369" s="554"/>
      <c r="N369" s="701"/>
      <c r="O369" s="557"/>
      <c r="P369" s="556"/>
      <c r="Q369" s="550" t="n">
        <v>7</v>
      </c>
      <c r="R369" s="558" t="n">
        <f aca="false">SUM(S369,T369,U369,V369)</f>
        <v>24500</v>
      </c>
      <c r="S369" s="558" t="n">
        <f aca="false">D369*G369*Q369</f>
        <v>24500</v>
      </c>
      <c r="T369" s="558"/>
      <c r="U369" s="558"/>
      <c r="V369" s="558"/>
    </row>
    <row r="370" customFormat="false" ht="15.75" hidden="false" customHeight="false" outlineLevel="0" collapsed="false">
      <c r="A370" s="559" t="s">
        <v>1251</v>
      </c>
      <c r="B370" s="560"/>
      <c r="C370" s="560"/>
      <c r="D370" s="711"/>
      <c r="E370" s="727"/>
      <c r="F370" s="601"/>
      <c r="G370" s="560"/>
      <c r="H370" s="602"/>
      <c r="I370" s="603"/>
      <c r="J370" s="560"/>
      <c r="K370" s="672"/>
      <c r="L370" s="560"/>
      <c r="M370" s="561" t="s">
        <v>1208</v>
      </c>
      <c r="N370" s="707" t="s">
        <v>1209</v>
      </c>
      <c r="O370" s="564" t="n">
        <v>244</v>
      </c>
      <c r="P370" s="563" t="n">
        <v>225</v>
      </c>
      <c r="Q370" s="550"/>
      <c r="R370" s="551" t="n">
        <f aca="false">SUM(R371:R373)</f>
        <v>10500</v>
      </c>
      <c r="S370" s="657" t="n">
        <f aca="false">SUM(S371:S373)</f>
        <v>10500</v>
      </c>
      <c r="T370" s="657" t="n">
        <f aca="false">SUM(T371:T373)</f>
        <v>0</v>
      </c>
      <c r="U370" s="657" t="n">
        <f aca="false">SUM(U371:U373)</f>
        <v>0</v>
      </c>
      <c r="V370" s="657" t="n">
        <f aca="false">SUM(V371:V373)</f>
        <v>0</v>
      </c>
      <c r="AD370" s="313"/>
    </row>
    <row r="371" s="673" customFormat="true" ht="15.75" hidden="false" customHeight="false" outlineLevel="1" collapsed="false">
      <c r="A371" s="605" t="s">
        <v>1115</v>
      </c>
      <c r="B371" s="522" t="n">
        <f aca="false">$W$2</f>
        <v>2026</v>
      </c>
      <c r="C371" s="729"/>
      <c r="D371" s="540" t="n">
        <v>1</v>
      </c>
      <c r="E371" s="541" t="s">
        <v>1149</v>
      </c>
      <c r="F371" s="607" t="s">
        <v>1064</v>
      </c>
      <c r="G371" s="540" t="n">
        <v>1500</v>
      </c>
      <c r="H371" s="522" t="s">
        <v>1065</v>
      </c>
      <c r="I371" s="540" t="n">
        <v>1289.6</v>
      </c>
      <c r="J371" s="522" t="s">
        <v>1065</v>
      </c>
      <c r="K371" s="190"/>
      <c r="L371" s="541"/>
      <c r="M371" s="554"/>
      <c r="N371" s="701"/>
      <c r="O371" s="557"/>
      <c r="P371" s="556"/>
      <c r="Q371" s="550" t="n">
        <v>1</v>
      </c>
      <c r="R371" s="558" t="n">
        <f aca="false">SUM(S371,T371,U371,V371)</f>
        <v>1500</v>
      </c>
      <c r="S371" s="558" t="n">
        <f aca="false">D371*G371*Q371</f>
        <v>1500</v>
      </c>
      <c r="T371" s="558"/>
      <c r="U371" s="558"/>
      <c r="V371" s="558"/>
      <c r="AC371" s="303"/>
      <c r="AD371" s="474"/>
    </row>
    <row r="372" customFormat="false" ht="15.75" hidden="false" customHeight="false" outlineLevel="1" collapsed="false">
      <c r="A372" s="605" t="s">
        <v>1121</v>
      </c>
      <c r="B372" s="522" t="n">
        <f aca="false">$W$1</f>
        <v>2027</v>
      </c>
      <c r="C372" s="729"/>
      <c r="D372" s="540" t="n">
        <v>1</v>
      </c>
      <c r="E372" s="541" t="s">
        <v>1149</v>
      </c>
      <c r="F372" s="607" t="s">
        <v>1064</v>
      </c>
      <c r="G372" s="540" t="n">
        <v>1500</v>
      </c>
      <c r="H372" s="522" t="s">
        <v>1065</v>
      </c>
      <c r="I372" s="540" t="n">
        <v>1289.6</v>
      </c>
      <c r="J372" s="522" t="s">
        <v>1065</v>
      </c>
      <c r="K372" s="190"/>
      <c r="L372" s="541"/>
      <c r="M372" s="554"/>
      <c r="N372" s="701"/>
      <c r="O372" s="557"/>
      <c r="P372" s="556"/>
      <c r="Q372" s="550" t="n">
        <v>6</v>
      </c>
      <c r="R372" s="558" t="n">
        <f aca="false">SUM(S372,T372,U372,V372)</f>
        <v>9000</v>
      </c>
      <c r="S372" s="558" t="n">
        <f aca="false">D372*G372*Q372</f>
        <v>9000</v>
      </c>
      <c r="T372" s="558"/>
      <c r="U372" s="558"/>
      <c r="V372" s="558"/>
    </row>
    <row r="373" customFormat="false" ht="15.75" hidden="false" customHeight="false" outlineLevel="1" collapsed="false">
      <c r="A373" s="605" t="s">
        <v>1159</v>
      </c>
      <c r="B373" s="522" t="n">
        <f aca="false">$W$1</f>
        <v>2027</v>
      </c>
      <c r="C373" s="729"/>
      <c r="D373" s="540" t="n">
        <v>1</v>
      </c>
      <c r="E373" s="541" t="s">
        <v>1149</v>
      </c>
      <c r="F373" s="607" t="s">
        <v>1064</v>
      </c>
      <c r="G373" s="540" t="n">
        <v>1500</v>
      </c>
      <c r="H373" s="522" t="s">
        <v>1065</v>
      </c>
      <c r="I373" s="540" t="n">
        <v>1289.6</v>
      </c>
      <c r="J373" s="522" t="s">
        <v>1065</v>
      </c>
      <c r="K373" s="190"/>
      <c r="L373" s="541"/>
      <c r="M373" s="554"/>
      <c r="N373" s="701"/>
      <c r="O373" s="557"/>
      <c r="P373" s="556"/>
      <c r="Q373" s="550"/>
      <c r="R373" s="558" t="n">
        <f aca="false">SUM(S373,T373,U373,V373)</f>
        <v>0</v>
      </c>
      <c r="S373" s="558" t="n">
        <f aca="false">D373*G373*Q373</f>
        <v>0</v>
      </c>
      <c r="T373" s="558"/>
      <c r="U373" s="558"/>
      <c r="V373" s="558"/>
    </row>
    <row r="374" customFormat="false" ht="15.75" hidden="false" customHeight="false" outlineLevel="0" collapsed="false">
      <c r="A374" s="559" t="s">
        <v>1252</v>
      </c>
      <c r="B374" s="560"/>
      <c r="C374" s="560"/>
      <c r="D374" s="711"/>
      <c r="E374" s="730"/>
      <c r="F374" s="601"/>
      <c r="G374" s="560"/>
      <c r="H374" s="602"/>
      <c r="I374" s="603"/>
      <c r="J374" s="560"/>
      <c r="K374" s="672"/>
      <c r="L374" s="560"/>
      <c r="M374" s="561"/>
      <c r="N374" s="707"/>
      <c r="O374" s="564" t="n">
        <v>244</v>
      </c>
      <c r="P374" s="563" t="n">
        <v>225</v>
      </c>
      <c r="Q374" s="550"/>
      <c r="R374" s="551" t="n">
        <f aca="false">SUM(R375)</f>
        <v>0</v>
      </c>
      <c r="S374" s="551" t="n">
        <f aca="false">SUM(S375)</f>
        <v>0</v>
      </c>
      <c r="T374" s="551" t="n">
        <f aca="false">SUM(T375)</f>
        <v>0</v>
      </c>
      <c r="U374" s="551" t="n">
        <f aca="false">SUM(U375)</f>
        <v>0</v>
      </c>
      <c r="V374" s="551" t="n">
        <f aca="false">SUM(V375)</f>
        <v>0</v>
      </c>
      <c r="AB374" s="193"/>
    </row>
    <row r="375" s="673" customFormat="true" ht="15.75" hidden="false" customHeight="false" outlineLevel="1" collapsed="false">
      <c r="A375" s="552"/>
      <c r="B375" s="541"/>
      <c r="C375" s="541"/>
      <c r="D375" s="540" t="n">
        <v>0</v>
      </c>
      <c r="E375" s="731" t="s">
        <v>1253</v>
      </c>
      <c r="F375" s="607" t="s">
        <v>1064</v>
      </c>
      <c r="G375" s="540" t="e">
        <f aca="false">0/D375</f>
        <v>#DIV/0!</v>
      </c>
      <c r="H375" s="522" t="s">
        <v>1065</v>
      </c>
      <c r="I375" s="700"/>
      <c r="J375" s="541"/>
      <c r="K375" s="190"/>
      <c r="L375" s="541"/>
      <c r="M375" s="554"/>
      <c r="N375" s="701"/>
      <c r="O375" s="557"/>
      <c r="P375" s="556"/>
      <c r="Q375" s="550"/>
      <c r="R375" s="558" t="n">
        <f aca="false">SUM(S375,T375,U375,V375)</f>
        <v>0</v>
      </c>
      <c r="S375" s="558"/>
      <c r="T375" s="558"/>
      <c r="U375" s="558"/>
      <c r="V375" s="558"/>
      <c r="AC375" s="303"/>
      <c r="AD375" s="474"/>
    </row>
    <row r="376" customFormat="false" ht="15.75" hidden="false" customHeight="false" outlineLevel="0" collapsed="false">
      <c r="A376" s="559" t="s">
        <v>1254</v>
      </c>
      <c r="B376" s="560"/>
      <c r="C376" s="560"/>
      <c r="D376" s="711"/>
      <c r="E376" s="730"/>
      <c r="F376" s="601"/>
      <c r="G376" s="560"/>
      <c r="H376" s="602"/>
      <c r="I376" s="603"/>
      <c r="J376" s="560"/>
      <c r="K376" s="228"/>
      <c r="L376" s="732"/>
      <c r="M376" s="733"/>
      <c r="N376" s="734" t="s">
        <v>528</v>
      </c>
      <c r="O376" s="564" t="n">
        <v>244</v>
      </c>
      <c r="P376" s="563" t="n">
        <v>225</v>
      </c>
      <c r="Q376" s="550"/>
      <c r="R376" s="657" t="n">
        <f aca="false">SUM(R377:R378)</f>
        <v>3000</v>
      </c>
      <c r="S376" s="657" t="n">
        <f aca="false">SUM(S377:S378)</f>
        <v>3000</v>
      </c>
      <c r="T376" s="657" t="n">
        <f aca="false">SUM(T377:T378)</f>
        <v>0</v>
      </c>
      <c r="U376" s="657" t="n">
        <f aca="false">SUM(U377:U378)</f>
        <v>0</v>
      </c>
      <c r="V376" s="657" t="n">
        <f aca="false">SUM(V377:V378)</f>
        <v>0</v>
      </c>
    </row>
    <row r="377" s="196" customFormat="true" ht="15.75" hidden="false" customHeight="false" outlineLevel="1" collapsed="false">
      <c r="A377" s="605" t="s">
        <v>1115</v>
      </c>
      <c r="B377" s="522" t="n">
        <f aca="false">$W$2</f>
        <v>2026</v>
      </c>
      <c r="C377" s="729"/>
      <c r="D377" s="540" t="n">
        <v>1</v>
      </c>
      <c r="E377" s="541" t="s">
        <v>1149</v>
      </c>
      <c r="F377" s="584"/>
      <c r="G377" s="540" t="n">
        <v>500</v>
      </c>
      <c r="H377" s="522" t="s">
        <v>1065</v>
      </c>
      <c r="I377" s="700"/>
      <c r="J377" s="541"/>
      <c r="K377" s="190"/>
      <c r="L377" s="731"/>
      <c r="M377" s="735"/>
      <c r="N377" s="736"/>
      <c r="O377" s="557"/>
      <c r="P377" s="556"/>
      <c r="Q377" s="550" t="n">
        <v>1</v>
      </c>
      <c r="R377" s="558" t="n">
        <f aca="false">SUM(S377,T377,U377,V377)</f>
        <v>500</v>
      </c>
      <c r="S377" s="558" t="n">
        <f aca="false">D377*G377*Q377</f>
        <v>500</v>
      </c>
      <c r="T377" s="558"/>
      <c r="U377" s="558"/>
      <c r="V377" s="558"/>
      <c r="AC377" s="303"/>
      <c r="AD377" s="474"/>
    </row>
    <row r="378" customFormat="false" ht="15.75" hidden="false" customHeight="false" outlineLevel="1" collapsed="false">
      <c r="A378" s="605" t="s">
        <v>1129</v>
      </c>
      <c r="B378" s="522" t="n">
        <f aca="false">$W$1</f>
        <v>2027</v>
      </c>
      <c r="C378" s="729"/>
      <c r="D378" s="540" t="n">
        <v>1</v>
      </c>
      <c r="E378" s="541" t="s">
        <v>1149</v>
      </c>
      <c r="F378" s="584"/>
      <c r="G378" s="540" t="n">
        <v>500</v>
      </c>
      <c r="H378" s="522" t="s">
        <v>1065</v>
      </c>
      <c r="I378" s="700"/>
      <c r="J378" s="541"/>
      <c r="K378" s="190"/>
      <c r="L378" s="731"/>
      <c r="M378" s="735"/>
      <c r="N378" s="736"/>
      <c r="O378" s="557"/>
      <c r="P378" s="556"/>
      <c r="Q378" s="550" t="n">
        <v>5</v>
      </c>
      <c r="R378" s="558" t="n">
        <f aca="false">SUM(S378,T378,U378,V378)</f>
        <v>2500</v>
      </c>
      <c r="S378" s="558" t="n">
        <f aca="false">D378*G378*Q378</f>
        <v>2500</v>
      </c>
      <c r="T378" s="558"/>
      <c r="U378" s="558"/>
      <c r="V378" s="558"/>
    </row>
    <row r="379" customFormat="false" ht="15.75" hidden="false" customHeight="false" outlineLevel="0" collapsed="false">
      <c r="A379" s="570" t="s">
        <v>1255</v>
      </c>
      <c r="B379" s="571"/>
      <c r="C379" s="571"/>
      <c r="D379" s="711"/>
      <c r="E379" s="571"/>
      <c r="F379" s="571"/>
      <c r="G379" s="711"/>
      <c r="H379" s="571"/>
      <c r="I379" s="678"/>
      <c r="J379" s="571"/>
      <c r="K379" s="228"/>
      <c r="L379" s="571"/>
      <c r="M379" s="624"/>
      <c r="N379" s="595"/>
      <c r="O379" s="625" t="n">
        <v>244</v>
      </c>
      <c r="P379" s="626" t="n">
        <v>225</v>
      </c>
      <c r="Q379" s="627"/>
      <c r="R379" s="650" t="n">
        <f aca="false">SUM(R380,R383,R389,R385,R387)</f>
        <v>11200</v>
      </c>
      <c r="S379" s="650" t="n">
        <f aca="false">SUM(S380,S383,S389,S385,S387)</f>
        <v>11200</v>
      </c>
      <c r="T379" s="650" t="n">
        <f aca="false">SUM(T380,T383,T389,T385,T387)</f>
        <v>0</v>
      </c>
      <c r="U379" s="650" t="n">
        <f aca="false">SUM(U380,U383,U389,U385,U387)</f>
        <v>0</v>
      </c>
      <c r="V379" s="650" t="n">
        <f aca="false">SUM(V380,V383,V389,V385,V387)</f>
        <v>0</v>
      </c>
    </row>
    <row r="380" s="196" customFormat="true" ht="15.75" hidden="false" customHeight="false" outlineLevel="0" collapsed="false">
      <c r="A380" s="559" t="s">
        <v>1256</v>
      </c>
      <c r="B380" s="560"/>
      <c r="C380" s="560"/>
      <c r="D380" s="711"/>
      <c r="E380" s="560"/>
      <c r="F380" s="601"/>
      <c r="G380" s="560"/>
      <c r="H380" s="602"/>
      <c r="I380" s="603"/>
      <c r="J380" s="560"/>
      <c r="K380" s="228"/>
      <c r="L380" s="560"/>
      <c r="M380" s="561" t="s">
        <v>698</v>
      </c>
      <c r="N380" s="707" t="s">
        <v>528</v>
      </c>
      <c r="O380" s="564" t="n">
        <v>244</v>
      </c>
      <c r="P380" s="563" t="n">
        <v>225</v>
      </c>
      <c r="Q380" s="550"/>
      <c r="R380" s="657" t="n">
        <f aca="false">SUM(R381:R382)</f>
        <v>11200</v>
      </c>
      <c r="S380" s="657" t="n">
        <f aca="false">SUM(S381:S382)</f>
        <v>11200</v>
      </c>
      <c r="T380" s="657" t="n">
        <f aca="false">SUM(T381:T382)</f>
        <v>0</v>
      </c>
      <c r="U380" s="657" t="n">
        <f aca="false">SUM(U381:U382)</f>
        <v>0</v>
      </c>
      <c r="V380" s="657" t="n">
        <f aca="false">SUM(V381:V382)</f>
        <v>0</v>
      </c>
      <c r="AC380" s="303"/>
      <c r="AD380" s="474"/>
    </row>
    <row r="381" s="196" customFormat="true" ht="15.75" hidden="false" customHeight="false" outlineLevel="1" collapsed="false">
      <c r="A381" s="605" t="s">
        <v>1115</v>
      </c>
      <c r="B381" s="522" t="n">
        <f aca="false">$W$2</f>
        <v>2026</v>
      </c>
      <c r="C381" s="728"/>
      <c r="D381" s="540" t="n">
        <v>1</v>
      </c>
      <c r="E381" s="541" t="s">
        <v>1149</v>
      </c>
      <c r="F381" s="541"/>
      <c r="G381" s="540" t="n">
        <v>1600</v>
      </c>
      <c r="H381" s="522" t="s">
        <v>1065</v>
      </c>
      <c r="I381" s="700"/>
      <c r="J381" s="541"/>
      <c r="K381" s="190"/>
      <c r="L381" s="541"/>
      <c r="M381" s="554"/>
      <c r="N381" s="701"/>
      <c r="O381" s="557"/>
      <c r="P381" s="556"/>
      <c r="Q381" s="550" t="n">
        <v>1</v>
      </c>
      <c r="R381" s="558" t="n">
        <f aca="false">SUM(S381,T381,U381,V381)</f>
        <v>1600</v>
      </c>
      <c r="S381" s="558" t="n">
        <f aca="false">D381*G381*Q381</f>
        <v>1600</v>
      </c>
      <c r="T381" s="558"/>
      <c r="U381" s="558"/>
      <c r="V381" s="558"/>
      <c r="AC381" s="303"/>
      <c r="AD381" s="474"/>
    </row>
    <row r="382" customFormat="false" ht="15.75" hidden="false" customHeight="false" outlineLevel="1" collapsed="false">
      <c r="A382" s="605" t="s">
        <v>1129</v>
      </c>
      <c r="B382" s="522" t="n">
        <f aca="false">$W$1</f>
        <v>2027</v>
      </c>
      <c r="C382" s="728"/>
      <c r="D382" s="540" t="n">
        <v>1</v>
      </c>
      <c r="E382" s="541" t="s">
        <v>1149</v>
      </c>
      <c r="F382" s="541"/>
      <c r="G382" s="540" t="n">
        <v>1600</v>
      </c>
      <c r="H382" s="522" t="s">
        <v>1065</v>
      </c>
      <c r="I382" s="700"/>
      <c r="J382" s="541"/>
      <c r="K382" s="190"/>
      <c r="L382" s="541"/>
      <c r="M382" s="554"/>
      <c r="N382" s="701"/>
      <c r="O382" s="557"/>
      <c r="P382" s="556"/>
      <c r="Q382" s="550" t="n">
        <v>6</v>
      </c>
      <c r="R382" s="558" t="n">
        <f aca="false">SUM(S382,T382,U382,V382)</f>
        <v>9600</v>
      </c>
      <c r="S382" s="558" t="n">
        <f aca="false">D382*G382*Q382</f>
        <v>9600</v>
      </c>
      <c r="T382" s="558"/>
      <c r="U382" s="558"/>
      <c r="V382" s="558"/>
    </row>
    <row r="383" customFormat="false" ht="15.75" hidden="true" customHeight="false" outlineLevel="0" collapsed="false">
      <c r="A383" s="559" t="s">
        <v>1257</v>
      </c>
      <c r="B383" s="560"/>
      <c r="C383" s="560"/>
      <c r="D383" s="711"/>
      <c r="E383" s="560"/>
      <c r="F383" s="601"/>
      <c r="G383" s="560"/>
      <c r="H383" s="602"/>
      <c r="I383" s="603"/>
      <c r="J383" s="560"/>
      <c r="K383" s="228"/>
      <c r="L383" s="560"/>
      <c r="M383" s="561" t="s">
        <v>698</v>
      </c>
      <c r="N383" s="707" t="s">
        <v>528</v>
      </c>
      <c r="O383" s="564" t="n">
        <v>244</v>
      </c>
      <c r="P383" s="563" t="n">
        <v>225</v>
      </c>
      <c r="Q383" s="550"/>
      <c r="R383" s="551" t="n">
        <f aca="false">SUM(R384)</f>
        <v>0</v>
      </c>
      <c r="S383" s="551" t="n">
        <f aca="false">SUM(S384)</f>
        <v>0</v>
      </c>
      <c r="T383" s="551" t="n">
        <f aca="false">SUM(T384)</f>
        <v>0</v>
      </c>
      <c r="U383" s="551" t="n">
        <f aca="false">SUM(U384)</f>
        <v>0</v>
      </c>
      <c r="V383" s="551" t="n">
        <f aca="false">SUM(V384)</f>
        <v>0</v>
      </c>
    </row>
    <row r="384" s="196" customFormat="true" ht="15.75" hidden="true" customHeight="false" outlineLevel="1" collapsed="false">
      <c r="A384" s="552"/>
      <c r="B384" s="541"/>
      <c r="C384" s="541"/>
      <c r="D384" s="540"/>
      <c r="E384" s="541" t="s">
        <v>1093</v>
      </c>
      <c r="F384" s="607" t="s">
        <v>1064</v>
      </c>
      <c r="G384" s="540"/>
      <c r="H384" s="522" t="s">
        <v>1065</v>
      </c>
      <c r="I384" s="700"/>
      <c r="J384" s="541"/>
      <c r="K384" s="190"/>
      <c r="L384" s="541"/>
      <c r="M384" s="554"/>
      <c r="N384" s="701"/>
      <c r="O384" s="557"/>
      <c r="P384" s="556"/>
      <c r="Q384" s="550"/>
      <c r="R384" s="558" t="n">
        <f aca="false">SUM(S384,T384,U384,V384)</f>
        <v>0</v>
      </c>
      <c r="S384" s="558"/>
      <c r="T384" s="558"/>
      <c r="U384" s="558"/>
      <c r="V384" s="558"/>
      <c r="AC384" s="303"/>
      <c r="AD384" s="474"/>
    </row>
    <row r="385" customFormat="false" ht="15.75" hidden="true" customHeight="false" outlineLevel="0" collapsed="false">
      <c r="A385" s="559" t="s">
        <v>1258</v>
      </c>
      <c r="B385" s="560"/>
      <c r="C385" s="560"/>
      <c r="D385" s="711"/>
      <c r="E385" s="560"/>
      <c r="F385" s="601"/>
      <c r="G385" s="560"/>
      <c r="H385" s="602"/>
      <c r="I385" s="603"/>
      <c r="J385" s="560"/>
      <c r="K385" s="228"/>
      <c r="L385" s="560"/>
      <c r="M385" s="561" t="s">
        <v>698</v>
      </c>
      <c r="N385" s="707" t="s">
        <v>528</v>
      </c>
      <c r="O385" s="564" t="n">
        <v>244</v>
      </c>
      <c r="P385" s="563" t="n">
        <v>225</v>
      </c>
      <c r="Q385" s="550"/>
      <c r="R385" s="551" t="n">
        <f aca="false">SUM(R386)</f>
        <v>0</v>
      </c>
      <c r="S385" s="551" t="n">
        <f aca="false">SUM(S386)</f>
        <v>0</v>
      </c>
      <c r="T385" s="551" t="n">
        <f aca="false">SUM(T386)</f>
        <v>0</v>
      </c>
      <c r="U385" s="551" t="n">
        <f aca="false">SUM(U386)</f>
        <v>0</v>
      </c>
      <c r="V385" s="551" t="n">
        <f aca="false">SUM(V386)</f>
        <v>0</v>
      </c>
    </row>
    <row r="386" s="196" customFormat="true" ht="15.75" hidden="true" customHeight="false" outlineLevel="1" collapsed="false">
      <c r="A386" s="552"/>
      <c r="B386" s="541"/>
      <c r="C386" s="541"/>
      <c r="D386" s="540"/>
      <c r="E386" s="541" t="s">
        <v>1093</v>
      </c>
      <c r="F386" s="607" t="s">
        <v>1064</v>
      </c>
      <c r="G386" s="540"/>
      <c r="H386" s="522" t="s">
        <v>1065</v>
      </c>
      <c r="I386" s="700"/>
      <c r="J386" s="541"/>
      <c r="K386" s="190"/>
      <c r="L386" s="541"/>
      <c r="M386" s="554"/>
      <c r="N386" s="701"/>
      <c r="O386" s="557"/>
      <c r="P386" s="556"/>
      <c r="Q386" s="550"/>
      <c r="R386" s="558" t="n">
        <f aca="false">SUM(S386,T386,U386,V386)</f>
        <v>0</v>
      </c>
      <c r="S386" s="558"/>
      <c r="T386" s="558"/>
      <c r="U386" s="558"/>
      <c r="V386" s="558"/>
      <c r="AC386" s="303"/>
      <c r="AD386" s="474"/>
    </row>
    <row r="387" customFormat="false" ht="15.75" hidden="true" customHeight="false" outlineLevel="0" collapsed="false">
      <c r="A387" s="559" t="s">
        <v>1259</v>
      </c>
      <c r="B387" s="560"/>
      <c r="C387" s="560"/>
      <c r="D387" s="711"/>
      <c r="E387" s="560"/>
      <c r="F387" s="601"/>
      <c r="G387" s="560"/>
      <c r="H387" s="602"/>
      <c r="I387" s="603"/>
      <c r="J387" s="560"/>
      <c r="K387" s="228"/>
      <c r="L387" s="560"/>
      <c r="M387" s="561" t="s">
        <v>698</v>
      </c>
      <c r="N387" s="707" t="s">
        <v>528</v>
      </c>
      <c r="O387" s="564" t="n">
        <v>244</v>
      </c>
      <c r="P387" s="563" t="n">
        <v>225</v>
      </c>
      <c r="Q387" s="550"/>
      <c r="R387" s="551" t="n">
        <f aca="false">SUM(R388)</f>
        <v>0</v>
      </c>
      <c r="S387" s="551" t="n">
        <f aca="false">SUM(S388)</f>
        <v>0</v>
      </c>
      <c r="T387" s="551" t="n">
        <f aca="false">SUM(T388)</f>
        <v>0</v>
      </c>
      <c r="U387" s="551" t="n">
        <f aca="false">SUM(U388)</f>
        <v>0</v>
      </c>
      <c r="V387" s="551" t="n">
        <f aca="false">SUM(V388)</f>
        <v>0</v>
      </c>
    </row>
    <row r="388" s="196" customFormat="true" ht="15.75" hidden="true" customHeight="false" outlineLevel="1" collapsed="false">
      <c r="A388" s="552"/>
      <c r="B388" s="541"/>
      <c r="C388" s="541"/>
      <c r="D388" s="540"/>
      <c r="E388" s="541" t="s">
        <v>1149</v>
      </c>
      <c r="F388" s="607" t="s">
        <v>1064</v>
      </c>
      <c r="G388" s="540" t="n">
        <v>950</v>
      </c>
      <c r="H388" s="522" t="s">
        <v>1065</v>
      </c>
      <c r="I388" s="700"/>
      <c r="J388" s="541"/>
      <c r="K388" s="190"/>
      <c r="L388" s="541"/>
      <c r="M388" s="554"/>
      <c r="N388" s="701"/>
      <c r="O388" s="557"/>
      <c r="P388" s="556"/>
      <c r="Q388" s="550"/>
      <c r="R388" s="558" t="n">
        <f aca="false">SUM(S388,T388,U388,V388)</f>
        <v>0</v>
      </c>
      <c r="S388" s="558"/>
      <c r="T388" s="558"/>
      <c r="U388" s="558"/>
      <c r="V388" s="558"/>
      <c r="AC388" s="303"/>
      <c r="AD388" s="474"/>
    </row>
    <row r="389" customFormat="false" ht="15.75" hidden="true" customHeight="false" outlineLevel="0" collapsed="false">
      <c r="A389" s="559" t="s">
        <v>1260</v>
      </c>
      <c r="B389" s="560"/>
      <c r="C389" s="560"/>
      <c r="D389" s="711"/>
      <c r="E389" s="560"/>
      <c r="F389" s="601"/>
      <c r="G389" s="560"/>
      <c r="H389" s="602"/>
      <c r="I389" s="603"/>
      <c r="J389" s="560"/>
      <c r="K389" s="672"/>
      <c r="L389" s="560"/>
      <c r="M389" s="561" t="s">
        <v>698</v>
      </c>
      <c r="N389" s="707" t="s">
        <v>528</v>
      </c>
      <c r="O389" s="564" t="n">
        <v>244</v>
      </c>
      <c r="P389" s="563" t="n">
        <v>225</v>
      </c>
      <c r="Q389" s="550"/>
      <c r="R389" s="657" t="n">
        <f aca="false">SUM(R390:R403)</f>
        <v>0</v>
      </c>
      <c r="S389" s="657" t="n">
        <f aca="false">SUM(S390:S403)</f>
        <v>0</v>
      </c>
      <c r="T389" s="657" t="n">
        <f aca="false">SUM(T390:T403)</f>
        <v>0</v>
      </c>
      <c r="U389" s="657" t="n">
        <f aca="false">SUM(U390:U403)</f>
        <v>0</v>
      </c>
      <c r="V389" s="657" t="n">
        <f aca="false">SUM(V390:V403)</f>
        <v>0</v>
      </c>
    </row>
    <row r="390" s="673" customFormat="true" ht="15.75" hidden="true" customHeight="false" outlineLevel="1" collapsed="false">
      <c r="A390" s="552" t="s">
        <v>1261</v>
      </c>
      <c r="B390" s="541"/>
      <c r="C390" s="541"/>
      <c r="D390" s="540"/>
      <c r="E390" s="541" t="s">
        <v>1149</v>
      </c>
      <c r="F390" s="607" t="s">
        <v>1064</v>
      </c>
      <c r="G390" s="540" t="n">
        <v>230</v>
      </c>
      <c r="H390" s="522" t="s">
        <v>1065</v>
      </c>
      <c r="I390" s="700"/>
      <c r="J390" s="541"/>
      <c r="K390" s="190"/>
      <c r="L390" s="541"/>
      <c r="M390" s="554"/>
      <c r="N390" s="701"/>
      <c r="O390" s="557"/>
      <c r="P390" s="556"/>
      <c r="Q390" s="550"/>
      <c r="R390" s="558" t="n">
        <f aca="false">SUM(S390,T390,U390,V390)</f>
        <v>0</v>
      </c>
      <c r="S390" s="558"/>
      <c r="T390" s="558"/>
      <c r="U390" s="558"/>
      <c r="V390" s="558"/>
      <c r="AC390" s="303"/>
      <c r="AD390" s="474"/>
    </row>
    <row r="391" customFormat="false" ht="15.75" hidden="true" customHeight="false" outlineLevel="1" collapsed="false">
      <c r="A391" s="552" t="s">
        <v>1262</v>
      </c>
      <c r="B391" s="541"/>
      <c r="C391" s="541"/>
      <c r="D391" s="540"/>
      <c r="E391" s="541" t="s">
        <v>1149</v>
      </c>
      <c r="F391" s="607" t="s">
        <v>1064</v>
      </c>
      <c r="G391" s="540" t="n">
        <v>180</v>
      </c>
      <c r="H391" s="522" t="s">
        <v>1065</v>
      </c>
      <c r="I391" s="700"/>
      <c r="J391" s="541"/>
      <c r="K391" s="190"/>
      <c r="L391" s="541"/>
      <c r="M391" s="554"/>
      <c r="N391" s="701"/>
      <c r="O391" s="557"/>
      <c r="P391" s="556"/>
      <c r="Q391" s="550"/>
      <c r="R391" s="558" t="n">
        <f aca="false">SUM(S391,T391,U391,V391)</f>
        <v>0</v>
      </c>
      <c r="S391" s="558"/>
      <c r="T391" s="558" t="n">
        <f aca="false">D391*G391</f>
        <v>0</v>
      </c>
      <c r="U391" s="558"/>
      <c r="V391" s="558"/>
    </row>
    <row r="392" customFormat="false" ht="15.75" hidden="true" customHeight="false" outlineLevel="1" collapsed="false">
      <c r="A392" s="552" t="s">
        <v>1263</v>
      </c>
      <c r="B392" s="541"/>
      <c r="C392" s="541"/>
      <c r="D392" s="540"/>
      <c r="E392" s="541" t="s">
        <v>1149</v>
      </c>
      <c r="F392" s="607" t="s">
        <v>1064</v>
      </c>
      <c r="G392" s="540" t="n">
        <v>180</v>
      </c>
      <c r="H392" s="522" t="s">
        <v>1065</v>
      </c>
      <c r="I392" s="700"/>
      <c r="J392" s="541"/>
      <c r="K392" s="190"/>
      <c r="L392" s="541"/>
      <c r="M392" s="554"/>
      <c r="N392" s="701"/>
      <c r="O392" s="557"/>
      <c r="P392" s="556"/>
      <c r="Q392" s="550"/>
      <c r="R392" s="558" t="n">
        <f aca="false">SUM(S392,T392,U392,V392)</f>
        <v>0</v>
      </c>
      <c r="S392" s="558"/>
      <c r="T392" s="558" t="n">
        <f aca="false">D392*G392</f>
        <v>0</v>
      </c>
      <c r="U392" s="558"/>
      <c r="V392" s="558"/>
    </row>
    <row r="393" customFormat="false" ht="15.75" hidden="true" customHeight="false" outlineLevel="1" collapsed="false">
      <c r="A393" s="552" t="s">
        <v>1264</v>
      </c>
      <c r="B393" s="541"/>
      <c r="C393" s="541"/>
      <c r="D393" s="540"/>
      <c r="E393" s="541" t="s">
        <v>1149</v>
      </c>
      <c r="F393" s="607" t="s">
        <v>1064</v>
      </c>
      <c r="G393" s="540" t="n">
        <v>90</v>
      </c>
      <c r="H393" s="522" t="s">
        <v>1065</v>
      </c>
      <c r="I393" s="700"/>
      <c r="J393" s="541"/>
      <c r="K393" s="190"/>
      <c r="L393" s="541"/>
      <c r="M393" s="554"/>
      <c r="N393" s="701"/>
      <c r="O393" s="557"/>
      <c r="P393" s="556"/>
      <c r="Q393" s="550"/>
      <c r="R393" s="558" t="n">
        <f aca="false">SUM(S393,T393,U393,V393)</f>
        <v>0</v>
      </c>
      <c r="S393" s="558"/>
      <c r="T393" s="558"/>
      <c r="U393" s="558"/>
      <c r="V393" s="558"/>
    </row>
    <row r="394" customFormat="false" ht="15.75" hidden="true" customHeight="false" outlineLevel="1" collapsed="false">
      <c r="A394" s="552" t="s">
        <v>1265</v>
      </c>
      <c r="B394" s="541"/>
      <c r="C394" s="541"/>
      <c r="D394" s="540"/>
      <c r="E394" s="541" t="s">
        <v>1149</v>
      </c>
      <c r="F394" s="607" t="s">
        <v>1064</v>
      </c>
      <c r="G394" s="540" t="n">
        <v>120</v>
      </c>
      <c r="H394" s="522" t="s">
        <v>1065</v>
      </c>
      <c r="I394" s="700"/>
      <c r="J394" s="541"/>
      <c r="K394" s="190"/>
      <c r="L394" s="541"/>
      <c r="M394" s="554"/>
      <c r="N394" s="701"/>
      <c r="O394" s="557"/>
      <c r="P394" s="556"/>
      <c r="Q394" s="550"/>
      <c r="R394" s="558" t="n">
        <f aca="false">SUM(S394,T394,U394,V394)</f>
        <v>0</v>
      </c>
      <c r="S394" s="558"/>
      <c r="T394" s="558" t="n">
        <f aca="false">D394*G394</f>
        <v>0</v>
      </c>
      <c r="U394" s="558"/>
      <c r="V394" s="558"/>
    </row>
    <row r="395" customFormat="false" ht="15.75" hidden="true" customHeight="false" outlineLevel="1" collapsed="false">
      <c r="A395" s="552" t="s">
        <v>1266</v>
      </c>
      <c r="B395" s="541"/>
      <c r="C395" s="541"/>
      <c r="D395" s="540"/>
      <c r="E395" s="541" t="s">
        <v>1149</v>
      </c>
      <c r="F395" s="607" t="s">
        <v>1064</v>
      </c>
      <c r="G395" s="540" t="n">
        <v>191</v>
      </c>
      <c r="H395" s="522" t="s">
        <v>1065</v>
      </c>
      <c r="I395" s="700"/>
      <c r="J395" s="541"/>
      <c r="K395" s="190"/>
      <c r="L395" s="541"/>
      <c r="M395" s="554"/>
      <c r="N395" s="701"/>
      <c r="O395" s="557"/>
      <c r="P395" s="556"/>
      <c r="Q395" s="550"/>
      <c r="R395" s="558" t="n">
        <f aca="false">SUM(S395,T395,U395,V395)</f>
        <v>0</v>
      </c>
      <c r="S395" s="558"/>
      <c r="T395" s="558"/>
      <c r="U395" s="558"/>
      <c r="V395" s="558"/>
    </row>
    <row r="396" customFormat="false" ht="15.75" hidden="true" customHeight="false" outlineLevel="1" collapsed="false">
      <c r="A396" s="552" t="s">
        <v>1267</v>
      </c>
      <c r="B396" s="541"/>
      <c r="C396" s="541"/>
      <c r="D396" s="540"/>
      <c r="E396" s="541" t="s">
        <v>1149</v>
      </c>
      <c r="F396" s="607" t="s">
        <v>1064</v>
      </c>
      <c r="G396" s="540" t="n">
        <v>77</v>
      </c>
      <c r="H396" s="522" t="s">
        <v>1065</v>
      </c>
      <c r="I396" s="700"/>
      <c r="J396" s="541"/>
      <c r="K396" s="190"/>
      <c r="L396" s="541"/>
      <c r="M396" s="554"/>
      <c r="N396" s="701"/>
      <c r="O396" s="557"/>
      <c r="P396" s="556"/>
      <c r="Q396" s="550"/>
      <c r="R396" s="558" t="n">
        <f aca="false">SUM(S396,T396,U396,V396)</f>
        <v>0</v>
      </c>
      <c r="S396" s="558"/>
      <c r="T396" s="558"/>
      <c r="U396" s="558"/>
      <c r="V396" s="558"/>
    </row>
    <row r="397" customFormat="false" ht="15.75" hidden="true" customHeight="false" outlineLevel="1" collapsed="false">
      <c r="A397" s="552" t="s">
        <v>1268</v>
      </c>
      <c r="B397" s="541"/>
      <c r="C397" s="541"/>
      <c r="D397" s="540"/>
      <c r="E397" s="541" t="s">
        <v>1149</v>
      </c>
      <c r="F397" s="607" t="s">
        <v>1064</v>
      </c>
      <c r="G397" s="540" t="n">
        <v>160</v>
      </c>
      <c r="H397" s="522" t="s">
        <v>1065</v>
      </c>
      <c r="I397" s="700"/>
      <c r="J397" s="541"/>
      <c r="K397" s="190"/>
      <c r="L397" s="541"/>
      <c r="M397" s="554"/>
      <c r="N397" s="701"/>
      <c r="O397" s="557"/>
      <c r="P397" s="556"/>
      <c r="Q397" s="550"/>
      <c r="R397" s="558" t="n">
        <f aca="false">SUM(S397,T397,U397,V397)</f>
        <v>0</v>
      </c>
      <c r="S397" s="558"/>
      <c r="T397" s="558"/>
      <c r="U397" s="558"/>
      <c r="V397" s="558"/>
    </row>
    <row r="398" customFormat="false" ht="15.75" hidden="true" customHeight="false" outlineLevel="1" collapsed="false">
      <c r="A398" s="552" t="s">
        <v>1268</v>
      </c>
      <c r="B398" s="541"/>
      <c r="C398" s="541"/>
      <c r="D398" s="540"/>
      <c r="E398" s="541" t="s">
        <v>1149</v>
      </c>
      <c r="F398" s="607" t="s">
        <v>1064</v>
      </c>
      <c r="G398" s="540" t="n">
        <v>380</v>
      </c>
      <c r="H398" s="522" t="s">
        <v>1065</v>
      </c>
      <c r="I398" s="700"/>
      <c r="J398" s="541"/>
      <c r="K398" s="190"/>
      <c r="L398" s="541"/>
      <c r="M398" s="554"/>
      <c r="N398" s="701"/>
      <c r="O398" s="557"/>
      <c r="P398" s="556"/>
      <c r="Q398" s="550"/>
      <c r="R398" s="558" t="n">
        <f aca="false">SUM(S398,T398,U398,V398)</f>
        <v>0</v>
      </c>
      <c r="S398" s="558"/>
      <c r="T398" s="558" t="n">
        <f aca="false">D398*G398</f>
        <v>0</v>
      </c>
      <c r="U398" s="558"/>
      <c r="V398" s="558"/>
    </row>
    <row r="399" customFormat="false" ht="15.75" hidden="true" customHeight="false" outlineLevel="1" collapsed="false">
      <c r="A399" s="552" t="s">
        <v>1269</v>
      </c>
      <c r="B399" s="541"/>
      <c r="C399" s="541"/>
      <c r="D399" s="540"/>
      <c r="E399" s="541" t="s">
        <v>1149</v>
      </c>
      <c r="F399" s="607" t="s">
        <v>1064</v>
      </c>
      <c r="G399" s="540" t="n">
        <v>380</v>
      </c>
      <c r="H399" s="522" t="s">
        <v>1065</v>
      </c>
      <c r="I399" s="700"/>
      <c r="J399" s="541"/>
      <c r="K399" s="190"/>
      <c r="L399" s="541"/>
      <c r="M399" s="554"/>
      <c r="N399" s="701"/>
      <c r="O399" s="557"/>
      <c r="P399" s="556"/>
      <c r="Q399" s="550"/>
      <c r="R399" s="558" t="n">
        <f aca="false">SUM(S399,T399,U399,V399)</f>
        <v>0</v>
      </c>
      <c r="S399" s="558"/>
      <c r="T399" s="558" t="n">
        <f aca="false">D399*G399</f>
        <v>0</v>
      </c>
      <c r="U399" s="558"/>
      <c r="V399" s="558"/>
    </row>
    <row r="400" customFormat="false" ht="15.75" hidden="true" customHeight="false" outlineLevel="1" collapsed="false">
      <c r="A400" s="552" t="s">
        <v>1269</v>
      </c>
      <c r="B400" s="541"/>
      <c r="C400" s="541"/>
      <c r="D400" s="540"/>
      <c r="E400" s="541" t="s">
        <v>1149</v>
      </c>
      <c r="F400" s="607" t="s">
        <v>1064</v>
      </c>
      <c r="G400" s="540" t="n">
        <v>80</v>
      </c>
      <c r="H400" s="522" t="s">
        <v>1065</v>
      </c>
      <c r="I400" s="700"/>
      <c r="J400" s="541"/>
      <c r="K400" s="190"/>
      <c r="L400" s="541"/>
      <c r="M400" s="554"/>
      <c r="N400" s="701"/>
      <c r="O400" s="557"/>
      <c r="P400" s="556"/>
      <c r="Q400" s="550"/>
      <c r="R400" s="558" t="n">
        <f aca="false">SUM(S400,T400,U400,V400)</f>
        <v>0</v>
      </c>
      <c r="S400" s="558"/>
      <c r="T400" s="558"/>
      <c r="U400" s="558"/>
      <c r="V400" s="558"/>
    </row>
    <row r="401" customFormat="false" ht="15.75" hidden="true" customHeight="false" outlineLevel="1" collapsed="false">
      <c r="A401" s="552" t="s">
        <v>1266</v>
      </c>
      <c r="B401" s="541"/>
      <c r="C401" s="541"/>
      <c r="D401" s="540"/>
      <c r="E401" s="541" t="s">
        <v>1149</v>
      </c>
      <c r="F401" s="607" t="s">
        <v>1064</v>
      </c>
      <c r="G401" s="540" t="n">
        <v>100</v>
      </c>
      <c r="H401" s="522" t="s">
        <v>1065</v>
      </c>
      <c r="I401" s="700"/>
      <c r="J401" s="541"/>
      <c r="K401" s="190"/>
      <c r="L401" s="541"/>
      <c r="M401" s="554"/>
      <c r="N401" s="701"/>
      <c r="O401" s="557"/>
      <c r="P401" s="556"/>
      <c r="Q401" s="550"/>
      <c r="R401" s="558" t="n">
        <f aca="false">SUM(S401,T401,U401,V401)</f>
        <v>0</v>
      </c>
      <c r="S401" s="558"/>
      <c r="T401" s="558"/>
      <c r="U401" s="558"/>
      <c r="V401" s="558"/>
    </row>
    <row r="402" customFormat="false" ht="15.75" hidden="true" customHeight="false" outlineLevel="1" collapsed="false">
      <c r="A402" s="552" t="s">
        <v>1265</v>
      </c>
      <c r="B402" s="541"/>
      <c r="C402" s="541"/>
      <c r="D402" s="540"/>
      <c r="E402" s="541" t="s">
        <v>1149</v>
      </c>
      <c r="F402" s="607" t="s">
        <v>1064</v>
      </c>
      <c r="G402" s="540" t="n">
        <v>65</v>
      </c>
      <c r="H402" s="522" t="s">
        <v>1065</v>
      </c>
      <c r="I402" s="700"/>
      <c r="J402" s="541"/>
      <c r="K402" s="190"/>
      <c r="L402" s="541"/>
      <c r="M402" s="554"/>
      <c r="N402" s="701"/>
      <c r="O402" s="557"/>
      <c r="P402" s="556"/>
      <c r="Q402" s="550"/>
      <c r="R402" s="558" t="n">
        <f aca="false">SUM(S402,T402,U402,V402)</f>
        <v>0</v>
      </c>
      <c r="S402" s="558"/>
      <c r="T402" s="558"/>
      <c r="U402" s="558"/>
      <c r="V402" s="558"/>
    </row>
    <row r="403" customFormat="false" ht="15.75" hidden="true" customHeight="false" outlineLevel="1" collapsed="false">
      <c r="A403" s="552"/>
      <c r="B403" s="541"/>
      <c r="C403" s="541"/>
      <c r="D403" s="540"/>
      <c r="E403" s="541" t="s">
        <v>1149</v>
      </c>
      <c r="F403" s="607" t="s">
        <v>1064</v>
      </c>
      <c r="G403" s="540"/>
      <c r="H403" s="522" t="s">
        <v>1065</v>
      </c>
      <c r="I403" s="700"/>
      <c r="J403" s="541"/>
      <c r="K403" s="190"/>
      <c r="L403" s="541"/>
      <c r="M403" s="554"/>
      <c r="N403" s="701"/>
      <c r="O403" s="557"/>
      <c r="P403" s="556"/>
      <c r="Q403" s="550"/>
      <c r="R403" s="558" t="n">
        <f aca="false">SUM(S403,T403,U403,V403)</f>
        <v>0</v>
      </c>
      <c r="S403" s="558"/>
      <c r="T403" s="558"/>
      <c r="U403" s="558"/>
      <c r="V403" s="558"/>
    </row>
    <row r="404" customFormat="false" ht="15.75" hidden="true" customHeight="false" outlineLevel="0" collapsed="false">
      <c r="A404" s="570" t="s">
        <v>1270</v>
      </c>
      <c r="B404" s="571"/>
      <c r="C404" s="571"/>
      <c r="D404" s="571"/>
      <c r="E404" s="592"/>
      <c r="F404" s="228"/>
      <c r="G404" s="228"/>
      <c r="H404" s="228"/>
      <c r="I404" s="228"/>
      <c r="J404" s="228"/>
      <c r="K404" s="228"/>
      <c r="L404" s="571"/>
      <c r="M404" s="624"/>
      <c r="N404" s="595"/>
      <c r="O404" s="625" t="n">
        <v>244</v>
      </c>
      <c r="P404" s="626" t="n">
        <v>225</v>
      </c>
      <c r="Q404" s="627"/>
      <c r="R404" s="529" t="n">
        <f aca="false">SUM(R405:R407)</f>
        <v>0</v>
      </c>
      <c r="S404" s="529" t="n">
        <f aca="false">SUM(S405:S407)</f>
        <v>0</v>
      </c>
      <c r="T404" s="529" t="n">
        <f aca="false">SUM(T405:T407)</f>
        <v>0</v>
      </c>
      <c r="U404" s="529" t="n">
        <f aca="false">SUM(U405:U407)</f>
        <v>0</v>
      </c>
      <c r="V404" s="529" t="n">
        <f aca="false">SUM(V405:V407)</f>
        <v>0</v>
      </c>
    </row>
    <row r="405" s="196" customFormat="true" ht="15.75" hidden="true" customHeight="false" outlineLevel="1" collapsed="false">
      <c r="A405" s="559" t="s">
        <v>1271</v>
      </c>
      <c r="B405" s="560"/>
      <c r="C405" s="560"/>
      <c r="D405" s="560"/>
      <c r="E405" s="560"/>
      <c r="F405" s="601"/>
      <c r="G405" s="560"/>
      <c r="H405" s="602"/>
      <c r="I405" s="603"/>
      <c r="J405" s="560"/>
      <c r="K405" s="228"/>
      <c r="L405" s="560"/>
      <c r="M405" s="561"/>
      <c r="N405" s="707"/>
      <c r="O405" s="564" t="n">
        <v>244</v>
      </c>
      <c r="P405" s="563" t="n">
        <v>225</v>
      </c>
      <c r="Q405" s="550"/>
      <c r="R405" s="551" t="n">
        <f aca="false">SUM(S405,T405,U405,V405)</f>
        <v>0</v>
      </c>
      <c r="S405" s="551"/>
      <c r="T405" s="551"/>
      <c r="U405" s="551"/>
      <c r="V405" s="551"/>
      <c r="AC405" s="303"/>
      <c r="AD405" s="474"/>
    </row>
    <row r="406" s="196" customFormat="true" ht="15.75" hidden="true" customHeight="false" outlineLevel="1" collapsed="false">
      <c r="A406" s="559" t="s">
        <v>1272</v>
      </c>
      <c r="B406" s="560"/>
      <c r="C406" s="560"/>
      <c r="D406" s="560"/>
      <c r="E406" s="560"/>
      <c r="F406" s="601"/>
      <c r="G406" s="560"/>
      <c r="H406" s="602"/>
      <c r="I406" s="603"/>
      <c r="J406" s="560"/>
      <c r="K406" s="228"/>
      <c r="L406" s="560"/>
      <c r="M406" s="561"/>
      <c r="N406" s="707"/>
      <c r="O406" s="564" t="n">
        <v>244</v>
      </c>
      <c r="P406" s="563" t="n">
        <v>225</v>
      </c>
      <c r="Q406" s="550"/>
      <c r="R406" s="551" t="n">
        <f aca="false">SUM(S406,T406,U406,V406)</f>
        <v>0</v>
      </c>
      <c r="S406" s="551"/>
      <c r="T406" s="551"/>
      <c r="U406" s="551"/>
      <c r="V406" s="551"/>
      <c r="AC406" s="303"/>
      <c r="AD406" s="474"/>
    </row>
    <row r="407" s="196" customFormat="true" ht="15.75" hidden="true" customHeight="false" outlineLevel="1" collapsed="false">
      <c r="A407" s="559" t="s">
        <v>1273</v>
      </c>
      <c r="B407" s="560"/>
      <c r="C407" s="560"/>
      <c r="D407" s="560"/>
      <c r="E407" s="560"/>
      <c r="F407" s="601"/>
      <c r="G407" s="560"/>
      <c r="H407" s="602"/>
      <c r="I407" s="603"/>
      <c r="J407" s="560"/>
      <c r="K407" s="228"/>
      <c r="L407" s="560"/>
      <c r="M407" s="561"/>
      <c r="N407" s="707"/>
      <c r="O407" s="564" t="n">
        <v>244</v>
      </c>
      <c r="P407" s="563" t="n">
        <v>225</v>
      </c>
      <c r="Q407" s="550"/>
      <c r="R407" s="551" t="n">
        <f aca="false">SUM(S407,T407,U407,V407)</f>
        <v>0</v>
      </c>
      <c r="S407" s="551"/>
      <c r="T407" s="551"/>
      <c r="U407" s="551"/>
      <c r="V407" s="551"/>
      <c r="AC407" s="303"/>
      <c r="AD407" s="474"/>
    </row>
    <row r="408" s="196" customFormat="true" ht="15.75" hidden="true" customHeight="false" outlineLevel="0" collapsed="false">
      <c r="A408" s="570" t="s">
        <v>1274</v>
      </c>
      <c r="B408" s="571"/>
      <c r="C408" s="571"/>
      <c r="D408" s="571"/>
      <c r="E408" s="571"/>
      <c r="F408" s="601"/>
      <c r="G408" s="560"/>
      <c r="H408" s="602"/>
      <c r="I408" s="603"/>
      <c r="J408" s="560"/>
      <c r="K408" s="228"/>
      <c r="L408" s="571"/>
      <c r="M408" s="624"/>
      <c r="N408" s="595"/>
      <c r="O408" s="625" t="n">
        <v>244</v>
      </c>
      <c r="P408" s="626" t="n">
        <v>225</v>
      </c>
      <c r="Q408" s="627"/>
      <c r="R408" s="529" t="n">
        <f aca="false">SUM(S408,T408,U408,V408)</f>
        <v>0</v>
      </c>
      <c r="S408" s="529"/>
      <c r="T408" s="529"/>
      <c r="U408" s="529"/>
      <c r="V408" s="529"/>
      <c r="AC408" s="303"/>
      <c r="AD408" s="474"/>
    </row>
    <row r="409" s="196" customFormat="true" ht="15.75" hidden="true" customHeight="false" outlineLevel="0" collapsed="false">
      <c r="A409" s="570" t="s">
        <v>1275</v>
      </c>
      <c r="B409" s="571"/>
      <c r="C409" s="571"/>
      <c r="D409" s="571"/>
      <c r="E409" s="571"/>
      <c r="F409" s="481"/>
      <c r="G409" s="571"/>
      <c r="H409" s="571"/>
      <c r="I409" s="482"/>
      <c r="J409" s="481"/>
      <c r="K409" s="228"/>
      <c r="L409" s="571"/>
      <c r="M409" s="624" t="s">
        <v>560</v>
      </c>
      <c r="N409" s="595"/>
      <c r="O409" s="625" t="n">
        <v>244</v>
      </c>
      <c r="P409" s="626" t="n">
        <v>225</v>
      </c>
      <c r="Q409" s="627"/>
      <c r="R409" s="529" t="n">
        <f aca="false">R410+R411+R412+R420+R421+R419+R418+R417</f>
        <v>0</v>
      </c>
      <c r="S409" s="529" t="n">
        <f aca="false">S410+S411+S412+S420+S421+S419+S418+S417</f>
        <v>0</v>
      </c>
      <c r="T409" s="529" t="n">
        <f aca="false">T410+T411+T412+T420+T421+T419+T418+T417</f>
        <v>0</v>
      </c>
      <c r="U409" s="529" t="n">
        <f aca="false">U410+U411+U412+U420+U421+U419+U418+U417</f>
        <v>0</v>
      </c>
      <c r="V409" s="529" t="n">
        <f aca="false">V410+V411+V412+V420+V421+V419+V418+V417</f>
        <v>0</v>
      </c>
      <c r="AC409" s="303"/>
      <c r="AD409" s="474"/>
    </row>
    <row r="410" s="196" customFormat="true" ht="15.75" hidden="true" customHeight="false" outlineLevel="1" collapsed="false">
      <c r="A410" s="737" t="s">
        <v>1276</v>
      </c>
      <c r="B410" s="560"/>
      <c r="C410" s="560"/>
      <c r="D410" s="560"/>
      <c r="E410" s="738"/>
      <c r="F410" s="601"/>
      <c r="G410" s="560"/>
      <c r="H410" s="602"/>
      <c r="I410" s="603"/>
      <c r="J410" s="560"/>
      <c r="K410" s="228"/>
      <c r="L410" s="560"/>
      <c r="M410" s="561"/>
      <c r="N410" s="707"/>
      <c r="O410" s="564" t="n">
        <v>244</v>
      </c>
      <c r="P410" s="563" t="n">
        <v>225</v>
      </c>
      <c r="Q410" s="550"/>
      <c r="R410" s="551" t="n">
        <f aca="false">SUM(S410,T410,U410,V410)</f>
        <v>0</v>
      </c>
      <c r="S410" s="551"/>
      <c r="T410" s="551"/>
      <c r="U410" s="551"/>
      <c r="V410" s="739"/>
      <c r="AC410" s="303"/>
      <c r="AD410" s="474"/>
    </row>
    <row r="411" s="196" customFormat="true" ht="15.75" hidden="true" customHeight="false" outlineLevel="1" collapsed="false">
      <c r="A411" s="737" t="s">
        <v>1277</v>
      </c>
      <c r="B411" s="560"/>
      <c r="C411" s="540"/>
      <c r="D411" s="540"/>
      <c r="E411" s="541" t="s">
        <v>1149</v>
      </c>
      <c r="F411" s="607" t="s">
        <v>1064</v>
      </c>
      <c r="G411" s="540" t="n">
        <v>12000</v>
      </c>
      <c r="H411" s="522" t="s">
        <v>1065</v>
      </c>
      <c r="I411" s="540" t="n">
        <v>12250</v>
      </c>
      <c r="J411" s="522" t="s">
        <v>1065</v>
      </c>
      <c r="K411" s="228"/>
      <c r="L411" s="560"/>
      <c r="M411" s="561"/>
      <c r="N411" s="707"/>
      <c r="O411" s="564" t="n">
        <v>244</v>
      </c>
      <c r="P411" s="563" t="n">
        <v>225</v>
      </c>
      <c r="Q411" s="550"/>
      <c r="R411" s="551" t="n">
        <f aca="false">SUM(S411,T411,U411,V411)</f>
        <v>0</v>
      </c>
      <c r="S411" s="551"/>
      <c r="T411" s="551"/>
      <c r="U411" s="551"/>
      <c r="V411" s="551"/>
      <c r="AC411" s="303"/>
      <c r="AD411" s="474"/>
    </row>
    <row r="412" s="673" customFormat="true" ht="15.75" hidden="true" customHeight="false" outlineLevel="1" collapsed="false">
      <c r="A412" s="559" t="s">
        <v>1278</v>
      </c>
      <c r="B412" s="560"/>
      <c r="C412" s="560"/>
      <c r="D412" s="740"/>
      <c r="E412" s="560"/>
      <c r="F412" s="601"/>
      <c r="G412" s="560"/>
      <c r="H412" s="602"/>
      <c r="I412" s="603"/>
      <c r="J412" s="560"/>
      <c r="K412" s="672"/>
      <c r="L412" s="560"/>
      <c r="M412" s="561"/>
      <c r="N412" s="707"/>
      <c r="O412" s="564" t="n">
        <v>244</v>
      </c>
      <c r="P412" s="563" t="n">
        <v>225</v>
      </c>
      <c r="Q412" s="550"/>
      <c r="R412" s="551" t="n">
        <f aca="false">SUM(R413:R416)</f>
        <v>0</v>
      </c>
      <c r="S412" s="551" t="n">
        <f aca="false">SUM(S413:S416)</f>
        <v>0</v>
      </c>
      <c r="T412" s="551" t="n">
        <f aca="false">SUM(T413:T416)</f>
        <v>0</v>
      </c>
      <c r="U412" s="551" t="n">
        <f aca="false">SUM(U413:U416)</f>
        <v>0</v>
      </c>
      <c r="V412" s="551" t="n">
        <f aca="false">SUM(V413:V416)</f>
        <v>0</v>
      </c>
      <c r="AC412" s="303"/>
      <c r="AD412" s="474"/>
    </row>
    <row r="413" s="673" customFormat="true" ht="15.75" hidden="true" customHeight="false" outlineLevel="1" collapsed="false">
      <c r="A413" s="552" t="s">
        <v>1279</v>
      </c>
      <c r="B413" s="541"/>
      <c r="C413" s="541"/>
      <c r="D413" s="540"/>
      <c r="E413" s="541" t="s">
        <v>1149</v>
      </c>
      <c r="F413" s="541" t="s">
        <v>1064</v>
      </c>
      <c r="G413" s="540" t="n">
        <v>10000</v>
      </c>
      <c r="H413" s="522" t="s">
        <v>1065</v>
      </c>
      <c r="I413" s="700"/>
      <c r="J413" s="541"/>
      <c r="K413" s="190"/>
      <c r="L413" s="541"/>
      <c r="M413" s="554"/>
      <c r="N413" s="701"/>
      <c r="O413" s="557" t="n">
        <v>244</v>
      </c>
      <c r="P413" s="556" t="n">
        <v>225</v>
      </c>
      <c r="Q413" s="550"/>
      <c r="R413" s="558" t="n">
        <f aca="false">SUM(S413,T413,U413,V413)</f>
        <v>0</v>
      </c>
      <c r="S413" s="558"/>
      <c r="T413" s="558"/>
      <c r="U413" s="558"/>
      <c r="V413" s="558"/>
      <c r="AC413" s="303"/>
      <c r="AD413" s="474"/>
    </row>
    <row r="414" s="673" customFormat="true" ht="15.75" hidden="true" customHeight="false" outlineLevel="1" collapsed="false">
      <c r="A414" s="552" t="s">
        <v>1280</v>
      </c>
      <c r="B414" s="541"/>
      <c r="C414" s="541"/>
      <c r="D414" s="540"/>
      <c r="E414" s="541" t="s">
        <v>1149</v>
      </c>
      <c r="F414" s="541" t="s">
        <v>1064</v>
      </c>
      <c r="G414" s="540" t="n">
        <v>80000</v>
      </c>
      <c r="H414" s="522" t="s">
        <v>1065</v>
      </c>
      <c r="I414" s="700"/>
      <c r="J414" s="541"/>
      <c r="K414" s="190"/>
      <c r="L414" s="541"/>
      <c r="M414" s="554"/>
      <c r="N414" s="701"/>
      <c r="O414" s="557" t="n">
        <v>244</v>
      </c>
      <c r="P414" s="556" t="n">
        <v>225</v>
      </c>
      <c r="Q414" s="550"/>
      <c r="R414" s="558" t="n">
        <f aca="false">SUM(S414,T414,U414,V414)</f>
        <v>0</v>
      </c>
      <c r="S414" s="558"/>
      <c r="T414" s="558"/>
      <c r="U414" s="558"/>
      <c r="V414" s="558"/>
      <c r="AC414" s="303"/>
      <c r="AD414" s="474"/>
    </row>
    <row r="415" customFormat="false" ht="15.75" hidden="true" customHeight="false" outlineLevel="1" collapsed="false">
      <c r="A415" s="552" t="s">
        <v>1281</v>
      </c>
      <c r="B415" s="541"/>
      <c r="C415" s="541"/>
      <c r="D415" s="540"/>
      <c r="E415" s="541" t="s">
        <v>1149</v>
      </c>
      <c r="F415" s="541" t="s">
        <v>1064</v>
      </c>
      <c r="G415" s="540" t="n">
        <f aca="false">69758/2</f>
        <v>34879</v>
      </c>
      <c r="H415" s="522" t="s">
        <v>1065</v>
      </c>
      <c r="I415" s="700"/>
      <c r="J415" s="541"/>
      <c r="K415" s="190"/>
      <c r="L415" s="541"/>
      <c r="M415" s="554"/>
      <c r="N415" s="701"/>
      <c r="O415" s="557" t="n">
        <v>244</v>
      </c>
      <c r="P415" s="556" t="n">
        <v>225</v>
      </c>
      <c r="Q415" s="550"/>
      <c r="R415" s="558" t="n">
        <f aca="false">SUM(S415,T415,U415,V415)</f>
        <v>0</v>
      </c>
      <c r="S415" s="558"/>
      <c r="T415" s="558"/>
      <c r="U415" s="558"/>
      <c r="V415" s="558"/>
    </row>
    <row r="416" customFormat="false" ht="15.75" hidden="true" customHeight="false" outlineLevel="1" collapsed="false">
      <c r="A416" s="552" t="s">
        <v>1282</v>
      </c>
      <c r="B416" s="541"/>
      <c r="C416" s="541"/>
      <c r="D416" s="601"/>
      <c r="E416" s="541"/>
      <c r="F416" s="607"/>
      <c r="G416" s="601"/>
      <c r="H416" s="522"/>
      <c r="I416" s="522"/>
      <c r="J416" s="541"/>
      <c r="K416" s="190"/>
      <c r="L416" s="541"/>
      <c r="M416" s="554"/>
      <c r="N416" s="701"/>
      <c r="O416" s="557" t="n">
        <v>244</v>
      </c>
      <c r="P416" s="556" t="n">
        <v>225</v>
      </c>
      <c r="Q416" s="550"/>
      <c r="R416" s="558" t="n">
        <f aca="false">SUM(S416,T416,U416,V416)</f>
        <v>0</v>
      </c>
      <c r="S416" s="558"/>
      <c r="T416" s="558"/>
      <c r="U416" s="558"/>
      <c r="V416" s="558"/>
      <c r="AC416" s="741"/>
      <c r="AD416" s="742"/>
    </row>
    <row r="417" s="196" customFormat="true" ht="15.75" hidden="true" customHeight="false" outlineLevel="1" collapsed="false">
      <c r="A417" s="559" t="s">
        <v>1283</v>
      </c>
      <c r="B417" s="560"/>
      <c r="C417" s="560"/>
      <c r="D417" s="540"/>
      <c r="E417" s="541" t="s">
        <v>1149</v>
      </c>
      <c r="F417" s="607" t="s">
        <v>1064</v>
      </c>
      <c r="G417" s="540"/>
      <c r="H417" s="522" t="s">
        <v>1065</v>
      </c>
      <c r="I417" s="603"/>
      <c r="J417" s="560"/>
      <c r="K417" s="228"/>
      <c r="L417" s="560"/>
      <c r="M417" s="561"/>
      <c r="N417" s="707"/>
      <c r="O417" s="564" t="n">
        <v>244</v>
      </c>
      <c r="P417" s="563" t="n">
        <v>225</v>
      </c>
      <c r="Q417" s="550"/>
      <c r="R417" s="551" t="n">
        <f aca="false">SUM(S417,T417,U417,V417)</f>
        <v>0</v>
      </c>
      <c r="S417" s="551"/>
      <c r="T417" s="551"/>
      <c r="U417" s="551"/>
      <c r="V417" s="551"/>
      <c r="AC417" s="303"/>
      <c r="AD417" s="474"/>
    </row>
    <row r="418" s="196" customFormat="true" ht="15.75" hidden="true" customHeight="false" outlineLevel="1" collapsed="false">
      <c r="A418" s="559" t="s">
        <v>1284</v>
      </c>
      <c r="B418" s="560"/>
      <c r="C418" s="560"/>
      <c r="D418" s="540"/>
      <c r="E418" s="541" t="s">
        <v>1149</v>
      </c>
      <c r="F418" s="607" t="s">
        <v>1064</v>
      </c>
      <c r="G418" s="540" t="n">
        <v>25047.31</v>
      </c>
      <c r="H418" s="522" t="s">
        <v>1065</v>
      </c>
      <c r="I418" s="603"/>
      <c r="J418" s="560"/>
      <c r="K418" s="228"/>
      <c r="L418" s="560"/>
      <c r="M418" s="561"/>
      <c r="N418" s="707"/>
      <c r="O418" s="564" t="n">
        <v>244</v>
      </c>
      <c r="P418" s="563" t="n">
        <v>225</v>
      </c>
      <c r="Q418" s="550"/>
      <c r="R418" s="551" t="n">
        <f aca="false">SUM(S418,T418,U418,V418)</f>
        <v>0</v>
      </c>
      <c r="S418" s="551"/>
      <c r="T418" s="551"/>
      <c r="U418" s="551"/>
      <c r="V418" s="551"/>
      <c r="AC418" s="303"/>
      <c r="AD418" s="474"/>
    </row>
    <row r="419" s="196" customFormat="true" ht="15.75" hidden="true" customHeight="false" outlineLevel="1" collapsed="false">
      <c r="A419" s="559" t="s">
        <v>1285</v>
      </c>
      <c r="B419" s="560"/>
      <c r="C419" s="560"/>
      <c r="D419" s="601"/>
      <c r="E419" s="541"/>
      <c r="F419" s="607"/>
      <c r="G419" s="601"/>
      <c r="H419" s="522"/>
      <c r="I419" s="603"/>
      <c r="J419" s="560"/>
      <c r="K419" s="228"/>
      <c r="L419" s="560"/>
      <c r="M419" s="561"/>
      <c r="N419" s="707"/>
      <c r="O419" s="564" t="n">
        <v>244</v>
      </c>
      <c r="P419" s="563" t="n">
        <v>225</v>
      </c>
      <c r="Q419" s="550"/>
      <c r="R419" s="551" t="n">
        <f aca="false">SUM(S419,T419,U419,V419)</f>
        <v>0</v>
      </c>
      <c r="S419" s="551"/>
      <c r="T419" s="551"/>
      <c r="U419" s="551"/>
      <c r="V419" s="551"/>
      <c r="AC419" s="303"/>
      <c r="AD419" s="474"/>
    </row>
    <row r="420" s="196" customFormat="true" ht="15.75" hidden="true" customHeight="false" outlineLevel="1" collapsed="false">
      <c r="A420" s="559" t="s">
        <v>1286</v>
      </c>
      <c r="B420" s="560"/>
      <c r="C420" s="560"/>
      <c r="D420" s="560"/>
      <c r="E420" s="738"/>
      <c r="F420" s="601"/>
      <c r="G420" s="560"/>
      <c r="H420" s="602"/>
      <c r="I420" s="603"/>
      <c r="J420" s="560"/>
      <c r="K420" s="228"/>
      <c r="L420" s="560"/>
      <c r="M420" s="561"/>
      <c r="N420" s="707"/>
      <c r="O420" s="564" t="n">
        <v>244</v>
      </c>
      <c r="P420" s="563" t="n">
        <v>225</v>
      </c>
      <c r="Q420" s="550"/>
      <c r="R420" s="551" t="n">
        <f aca="false">SUM(S420,T420,U420,V420)</f>
        <v>0</v>
      </c>
      <c r="S420" s="551"/>
      <c r="T420" s="551"/>
      <c r="U420" s="551"/>
      <c r="V420" s="551"/>
      <c r="AC420" s="303"/>
      <c r="AD420" s="474"/>
    </row>
    <row r="421" s="196" customFormat="true" ht="15.75" hidden="true" customHeight="false" outlineLevel="1" collapsed="false">
      <c r="A421" s="559" t="s">
        <v>1287</v>
      </c>
      <c r="B421" s="560"/>
      <c r="C421" s="560"/>
      <c r="D421" s="560"/>
      <c r="E421" s="738"/>
      <c r="F421" s="601"/>
      <c r="G421" s="560"/>
      <c r="H421" s="602"/>
      <c r="I421" s="603"/>
      <c r="J421" s="560"/>
      <c r="K421" s="228"/>
      <c r="L421" s="560"/>
      <c r="M421" s="561"/>
      <c r="N421" s="707"/>
      <c r="O421" s="564" t="n">
        <v>244</v>
      </c>
      <c r="P421" s="563" t="n">
        <v>225</v>
      </c>
      <c r="Q421" s="550"/>
      <c r="R421" s="551" t="n">
        <f aca="false">SUM(S421,T421,U421,V421)</f>
        <v>0</v>
      </c>
      <c r="S421" s="551"/>
      <c r="T421" s="551"/>
      <c r="U421" s="551"/>
      <c r="V421" s="551"/>
      <c r="AC421" s="303"/>
      <c r="AD421" s="474"/>
    </row>
    <row r="422" s="196" customFormat="true" ht="15.75" hidden="true" customHeight="false" outlineLevel="0" collapsed="false">
      <c r="A422" s="664" t="s">
        <v>1288</v>
      </c>
      <c r="B422" s="481"/>
      <c r="C422" s="671"/>
      <c r="D422" s="481"/>
      <c r="E422" s="481"/>
      <c r="F422" s="481"/>
      <c r="G422" s="493"/>
      <c r="H422" s="481"/>
      <c r="I422" s="481"/>
      <c r="J422" s="482"/>
      <c r="K422" s="481"/>
      <c r="L422" s="481"/>
      <c r="M422" s="524"/>
      <c r="N422" s="665"/>
      <c r="O422" s="527" t="n">
        <v>244</v>
      </c>
      <c r="P422" s="526" t="n">
        <v>225</v>
      </c>
      <c r="Q422" s="528"/>
      <c r="R422" s="529" t="n">
        <f aca="false">SUM(S422,T422,U422,V422)</f>
        <v>0</v>
      </c>
      <c r="S422" s="529"/>
      <c r="T422" s="529"/>
      <c r="U422" s="529"/>
      <c r="V422" s="529"/>
      <c r="AC422" s="303"/>
      <c r="AD422" s="474"/>
    </row>
    <row r="423" s="745" customFormat="true" ht="18.75" hidden="false" customHeight="false" outlineLevel="0" collapsed="false">
      <c r="A423" s="683" t="s">
        <v>1289</v>
      </c>
      <c r="B423" s="684"/>
      <c r="C423" s="684"/>
      <c r="D423" s="684"/>
      <c r="E423" s="684"/>
      <c r="F423" s="684"/>
      <c r="G423" s="684"/>
      <c r="H423" s="684"/>
      <c r="I423" s="743"/>
      <c r="J423" s="684"/>
      <c r="K423" s="744"/>
      <c r="L423" s="684"/>
      <c r="M423" s="689"/>
      <c r="N423" s="690"/>
      <c r="O423" s="691" t="n">
        <v>244</v>
      </c>
      <c r="P423" s="692" t="n">
        <v>226</v>
      </c>
      <c r="Q423" s="693"/>
      <c r="R423" s="694" t="n">
        <f aca="false">SUM(R424,R428,R429,R431,R433,R435,R439,R444,R448,R461,R468,R478,R488,R489,R492,R470,R472,R475)</f>
        <v>791129.6</v>
      </c>
      <c r="S423" s="694" t="n">
        <f aca="false">SUM(S424,S428,S429,S431,S433,S435,S439,S444,S448,S461,S468,S478,S488,S489,S492,S470,S472,S475)</f>
        <v>448344.6</v>
      </c>
      <c r="T423" s="694" t="n">
        <f aca="false">SUM(T424,T428,T429,T431,T433,T435,T439,T444,T448,T461,T468,T478,T488,T489,T492,T470,T472,T475)</f>
        <v>0</v>
      </c>
      <c r="U423" s="694" t="n">
        <f aca="false">SUM(U424,U428,U429,U431,U433,U435,U439,U444,U448,U461,U468,U478,U488,U489,U492,U470,U472,U475)</f>
        <v>0</v>
      </c>
      <c r="V423" s="694" t="n">
        <f aca="false">SUM(V424,V428,V429,V431,V433,V435,V439,V444,V448,V461,V468,V478,V488,V489,V492,V470,V472,V475)</f>
        <v>342785</v>
      </c>
      <c r="AC423" s="696"/>
      <c r="AD423" s="697"/>
    </row>
    <row r="424" s="196" customFormat="true" ht="15.75" hidden="true" customHeight="false" outlineLevel="0" collapsed="false">
      <c r="A424" s="559" t="s">
        <v>1290</v>
      </c>
      <c r="B424" s="560"/>
      <c r="C424" s="560"/>
      <c r="D424" s="560"/>
      <c r="E424" s="560"/>
      <c r="F424" s="601"/>
      <c r="G424" s="560"/>
      <c r="H424" s="602"/>
      <c r="I424" s="603"/>
      <c r="J424" s="560"/>
      <c r="K424" s="672"/>
      <c r="L424" s="560"/>
      <c r="M424" s="561"/>
      <c r="N424" s="707"/>
      <c r="O424" s="564" t="n">
        <v>244</v>
      </c>
      <c r="P424" s="563" t="n">
        <v>226</v>
      </c>
      <c r="Q424" s="550"/>
      <c r="R424" s="551" t="n">
        <f aca="false">SUM(R425:R427)</f>
        <v>0</v>
      </c>
      <c r="S424" s="551" t="n">
        <f aca="false">SUM(S425:S427)</f>
        <v>0</v>
      </c>
      <c r="T424" s="551" t="n">
        <f aca="false">SUM(T425:T427)</f>
        <v>0</v>
      </c>
      <c r="U424" s="551" t="n">
        <f aca="false">SUM(U425:U427)</f>
        <v>0</v>
      </c>
      <c r="V424" s="551" t="n">
        <f aca="false">SUM(V425:V427)</f>
        <v>0</v>
      </c>
      <c r="W424" s="188" t="s">
        <v>1291</v>
      </c>
      <c r="AC424" s="303"/>
      <c r="AD424" s="474"/>
    </row>
    <row r="425" s="673" customFormat="true" ht="15.75" hidden="true" customHeight="false" outlineLevel="1" collapsed="false">
      <c r="A425" s="559"/>
      <c r="B425" s="560"/>
      <c r="C425" s="560"/>
      <c r="D425" s="560"/>
      <c r="E425" s="746"/>
      <c r="F425" s="711"/>
      <c r="G425" s="746"/>
      <c r="H425" s="522" t="s">
        <v>1065</v>
      </c>
      <c r="I425" s="712"/>
      <c r="J425" s="560"/>
      <c r="K425" s="672"/>
      <c r="L425" s="560"/>
      <c r="M425" s="561"/>
      <c r="N425" s="707"/>
      <c r="O425" s="564"/>
      <c r="P425" s="563"/>
      <c r="Q425" s="550" t="n">
        <v>12</v>
      </c>
      <c r="R425" s="558" t="n">
        <f aca="false">SUM(S425,T425,U425,V425)</f>
        <v>0</v>
      </c>
      <c r="S425" s="558"/>
      <c r="T425" s="558"/>
      <c r="U425" s="558"/>
      <c r="V425" s="558"/>
      <c r="W425" s="188" t="s">
        <v>1292</v>
      </c>
      <c r="AC425" s="303"/>
      <c r="AD425" s="474"/>
    </row>
    <row r="426" s="673" customFormat="true" ht="15.75" hidden="true" customHeight="false" outlineLevel="1" collapsed="false">
      <c r="A426" s="559"/>
      <c r="B426" s="560"/>
      <c r="C426" s="560"/>
      <c r="D426" s="560"/>
      <c r="E426" s="746"/>
      <c r="F426" s="711"/>
      <c r="G426" s="746"/>
      <c r="H426" s="522" t="s">
        <v>1065</v>
      </c>
      <c r="I426" s="712"/>
      <c r="J426" s="560"/>
      <c r="K426" s="672"/>
      <c r="L426" s="560"/>
      <c r="M426" s="561"/>
      <c r="N426" s="707"/>
      <c r="O426" s="564"/>
      <c r="P426" s="563"/>
      <c r="Q426" s="550"/>
      <c r="R426" s="558" t="n">
        <f aca="false">SUM(S426,T426,U426,V426)</f>
        <v>0</v>
      </c>
      <c r="S426" s="558"/>
      <c r="T426" s="558"/>
      <c r="U426" s="558"/>
      <c r="V426" s="558"/>
      <c r="W426" s="188" t="s">
        <v>1293</v>
      </c>
      <c r="AC426" s="303"/>
      <c r="AD426" s="474"/>
    </row>
    <row r="427" s="673" customFormat="true" ht="15.75" hidden="true" customHeight="false" outlineLevel="1" collapsed="false">
      <c r="A427" s="559"/>
      <c r="B427" s="560"/>
      <c r="C427" s="560"/>
      <c r="D427" s="560"/>
      <c r="E427" s="746"/>
      <c r="F427" s="711"/>
      <c r="G427" s="746"/>
      <c r="H427" s="522" t="s">
        <v>1065</v>
      </c>
      <c r="I427" s="712"/>
      <c r="J427" s="560"/>
      <c r="K427" s="672"/>
      <c r="L427" s="560"/>
      <c r="M427" s="561"/>
      <c r="N427" s="707"/>
      <c r="O427" s="564"/>
      <c r="P427" s="563"/>
      <c r="Q427" s="550"/>
      <c r="R427" s="558" t="n">
        <f aca="false">SUM(S427,T427,U427,V427)</f>
        <v>0</v>
      </c>
      <c r="S427" s="558"/>
      <c r="T427" s="558"/>
      <c r="U427" s="558"/>
      <c r="V427" s="558"/>
      <c r="W427" s="188" t="s">
        <v>1294</v>
      </c>
      <c r="AC427" s="303"/>
      <c r="AD427" s="474"/>
    </row>
    <row r="428" s="673" customFormat="true" ht="15.75" hidden="false" customHeight="false" outlineLevel="0" collapsed="false">
      <c r="A428" s="559" t="s">
        <v>1295</v>
      </c>
      <c r="B428" s="560"/>
      <c r="C428" s="560"/>
      <c r="D428" s="540" t="n">
        <v>6</v>
      </c>
      <c r="E428" s="541" t="s">
        <v>1079</v>
      </c>
      <c r="F428" s="601"/>
      <c r="G428" s="746" t="n">
        <v>4000</v>
      </c>
      <c r="H428" s="522" t="s">
        <v>1065</v>
      </c>
      <c r="I428" s="746"/>
      <c r="J428" s="522" t="s">
        <v>1065</v>
      </c>
      <c r="K428" s="672"/>
      <c r="L428" s="560"/>
      <c r="M428" s="561"/>
      <c r="N428" s="707"/>
      <c r="O428" s="564" t="n">
        <v>244</v>
      </c>
      <c r="P428" s="563" t="n">
        <v>226</v>
      </c>
      <c r="Q428" s="550"/>
      <c r="R428" s="551" t="n">
        <f aca="false">SUM(S428,T428,U428,V428)</f>
        <v>24000</v>
      </c>
      <c r="S428" s="551" t="n">
        <f aca="false">D428*G428</f>
        <v>24000</v>
      </c>
      <c r="T428" s="551"/>
      <c r="U428" s="551"/>
      <c r="V428" s="551"/>
      <c r="W428" s="188" t="s">
        <v>1296</v>
      </c>
      <c r="AC428" s="303"/>
      <c r="AD428" s="474"/>
    </row>
    <row r="429" s="673" customFormat="true" ht="15.75" hidden="false" customHeight="false" outlineLevel="0" collapsed="false">
      <c r="A429" s="559" t="s">
        <v>1297</v>
      </c>
      <c r="B429" s="560"/>
      <c r="C429" s="560"/>
      <c r="D429" s="560"/>
      <c r="E429" s="560"/>
      <c r="F429" s="601"/>
      <c r="G429" s="560"/>
      <c r="H429" s="602"/>
      <c r="I429" s="603"/>
      <c r="J429" s="560"/>
      <c r="K429" s="672"/>
      <c r="L429" s="560"/>
      <c r="M429" s="561"/>
      <c r="N429" s="707" t="s">
        <v>528</v>
      </c>
      <c r="O429" s="564" t="n">
        <v>244</v>
      </c>
      <c r="P429" s="563" t="n">
        <v>226</v>
      </c>
      <c r="Q429" s="550"/>
      <c r="R429" s="551" t="n">
        <f aca="false">SUM(R430)</f>
        <v>189488</v>
      </c>
      <c r="S429" s="551" t="n">
        <f aca="false">SUM(S430)</f>
        <v>0</v>
      </c>
      <c r="T429" s="551" t="n">
        <f aca="false">SUM(T430)</f>
        <v>0</v>
      </c>
      <c r="U429" s="551" t="n">
        <f aca="false">SUM(U430)</f>
        <v>0</v>
      </c>
      <c r="V429" s="551" t="n">
        <f aca="false">SUM(V430)</f>
        <v>189488</v>
      </c>
      <c r="AC429" s="303"/>
      <c r="AD429" s="474"/>
    </row>
    <row r="430" s="673" customFormat="true" ht="15.75" hidden="false" customHeight="false" outlineLevel="1" collapsed="false">
      <c r="A430" s="747"/>
      <c r="B430" s="541"/>
      <c r="C430" s="541"/>
      <c r="D430" s="541"/>
      <c r="E430" s="541"/>
      <c r="F430" s="541"/>
      <c r="G430" s="540" t="n">
        <v>47372</v>
      </c>
      <c r="H430" s="522" t="s">
        <v>1065</v>
      </c>
      <c r="I430" s="700"/>
      <c r="J430" s="541"/>
      <c r="K430" s="190"/>
      <c r="L430" s="541"/>
      <c r="M430" s="554"/>
      <c r="N430" s="701"/>
      <c r="O430" s="557"/>
      <c r="P430" s="556"/>
      <c r="Q430" s="550" t="n">
        <v>4</v>
      </c>
      <c r="R430" s="558" t="n">
        <f aca="false">SUM(S430,T430,U430,V430)</f>
        <v>189488</v>
      </c>
      <c r="S430" s="558"/>
      <c r="T430" s="558"/>
      <c r="U430" s="558"/>
      <c r="V430" s="558" t="n">
        <f aca="false">G430*Q430</f>
        <v>189488</v>
      </c>
      <c r="AC430" s="303"/>
      <c r="AD430" s="474"/>
    </row>
    <row r="431" customFormat="false" ht="15.75" hidden="false" customHeight="false" outlineLevel="0" collapsed="false">
      <c r="A431" s="559" t="s">
        <v>1298</v>
      </c>
      <c r="B431" s="560"/>
      <c r="C431" s="560"/>
      <c r="D431" s="711"/>
      <c r="E431" s="560"/>
      <c r="F431" s="601"/>
      <c r="G431" s="560"/>
      <c r="H431" s="602"/>
      <c r="I431" s="603"/>
      <c r="J431" s="560"/>
      <c r="K431" s="228"/>
      <c r="L431" s="560"/>
      <c r="M431" s="561"/>
      <c r="N431" s="707"/>
      <c r="O431" s="564" t="n">
        <v>244</v>
      </c>
      <c r="P431" s="563" t="n">
        <v>226</v>
      </c>
      <c r="Q431" s="550"/>
      <c r="R431" s="551" t="n">
        <f aca="false">SUM(R432)</f>
        <v>0</v>
      </c>
      <c r="S431" s="551" t="n">
        <f aca="false">SUM(S432)</f>
        <v>0</v>
      </c>
      <c r="T431" s="551" t="n">
        <f aca="false">SUM(T432)</f>
        <v>0</v>
      </c>
      <c r="U431" s="551" t="n">
        <f aca="false">SUM(U432)</f>
        <v>0</v>
      </c>
      <c r="V431" s="551" t="n">
        <f aca="false">SUM(V432)</f>
        <v>0</v>
      </c>
    </row>
    <row r="432" s="196" customFormat="true" ht="15.75" hidden="false" customHeight="false" outlineLevel="1" collapsed="false">
      <c r="A432" s="552"/>
      <c r="B432" s="541"/>
      <c r="C432" s="540"/>
      <c r="D432" s="540"/>
      <c r="E432" s="541" t="s">
        <v>1299</v>
      </c>
      <c r="F432" s="541" t="s">
        <v>1064</v>
      </c>
      <c r="G432" s="540" t="n">
        <v>1000</v>
      </c>
      <c r="H432" s="522" t="s">
        <v>1065</v>
      </c>
      <c r="I432" s="700"/>
      <c r="J432" s="541"/>
      <c r="K432" s="190"/>
      <c r="L432" s="541"/>
      <c r="M432" s="554"/>
      <c r="N432" s="701"/>
      <c r="O432" s="557"/>
      <c r="P432" s="556"/>
      <c r="Q432" s="550"/>
      <c r="R432" s="558" t="n">
        <f aca="false">SUM(S432,T432,U432,V432)</f>
        <v>0</v>
      </c>
      <c r="S432" s="558"/>
      <c r="T432" s="558"/>
      <c r="U432" s="558"/>
      <c r="V432" s="558"/>
      <c r="AC432" s="303"/>
      <c r="AD432" s="474"/>
    </row>
    <row r="433" customFormat="false" ht="15.75" hidden="false" customHeight="false" outlineLevel="0" collapsed="false">
      <c r="A433" s="559" t="s">
        <v>1300</v>
      </c>
      <c r="B433" s="560"/>
      <c r="C433" s="560"/>
      <c r="D433" s="711"/>
      <c r="E433" s="560"/>
      <c r="F433" s="601"/>
      <c r="G433" s="560"/>
      <c r="H433" s="602"/>
      <c r="I433" s="603"/>
      <c r="J433" s="560"/>
      <c r="K433" s="228"/>
      <c r="L433" s="560"/>
      <c r="M433" s="561"/>
      <c r="N433" s="707"/>
      <c r="O433" s="564" t="n">
        <v>244</v>
      </c>
      <c r="P433" s="563" t="n">
        <v>226</v>
      </c>
      <c r="Q433" s="550"/>
      <c r="R433" s="551" t="n">
        <f aca="false">SUM(R434)</f>
        <v>137597</v>
      </c>
      <c r="S433" s="551" t="n">
        <f aca="false">SUM(S434)</f>
        <v>0</v>
      </c>
      <c r="T433" s="551" t="n">
        <f aca="false">SUM(T434)</f>
        <v>0</v>
      </c>
      <c r="U433" s="551" t="n">
        <f aca="false">SUM(U434)</f>
        <v>0</v>
      </c>
      <c r="V433" s="551" t="n">
        <f aca="false">SUM(V434)</f>
        <v>137597</v>
      </c>
    </row>
    <row r="434" s="196" customFormat="true" ht="15.75" hidden="false" customHeight="false" outlineLevel="1" collapsed="false">
      <c r="A434" s="552"/>
      <c r="B434" s="541"/>
      <c r="C434" s="541"/>
      <c r="D434" s="541"/>
      <c r="E434" s="541"/>
      <c r="F434" s="541"/>
      <c r="G434" s="540"/>
      <c r="H434" s="522" t="s">
        <v>1065</v>
      </c>
      <c r="I434" s="748"/>
      <c r="J434" s="522"/>
      <c r="K434" s="190"/>
      <c r="L434" s="541"/>
      <c r="M434" s="554"/>
      <c r="N434" s="701"/>
      <c r="O434" s="557"/>
      <c r="P434" s="556"/>
      <c r="Q434" s="550"/>
      <c r="R434" s="558" t="n">
        <f aca="false">SUM(S434,T434,U434,V434)</f>
        <v>137597</v>
      </c>
      <c r="S434" s="558"/>
      <c r="T434" s="558"/>
      <c r="U434" s="558"/>
      <c r="V434" s="558" t="n">
        <v>137597</v>
      </c>
      <c r="AC434" s="303"/>
      <c r="AD434" s="474"/>
    </row>
    <row r="435" customFormat="false" ht="15.75" hidden="false" customHeight="false" outlineLevel="0" collapsed="false">
      <c r="A435" s="559" t="s">
        <v>1301</v>
      </c>
      <c r="B435" s="560"/>
      <c r="C435" s="560"/>
      <c r="D435" s="711"/>
      <c r="E435" s="727"/>
      <c r="F435" s="601"/>
      <c r="G435" s="560"/>
      <c r="H435" s="602"/>
      <c r="I435" s="603"/>
      <c r="J435" s="560"/>
      <c r="K435" s="228"/>
      <c r="L435" s="560"/>
      <c r="M435" s="561" t="s">
        <v>698</v>
      </c>
      <c r="N435" s="707" t="s">
        <v>528</v>
      </c>
      <c r="O435" s="564" t="n">
        <v>244</v>
      </c>
      <c r="P435" s="563" t="n">
        <v>226</v>
      </c>
      <c r="Q435" s="550"/>
      <c r="R435" s="551" t="n">
        <f aca="false">SUM(R436:R438)</f>
        <v>11200</v>
      </c>
      <c r="S435" s="551" t="n">
        <f aca="false">SUM(S436:S438)</f>
        <v>11200</v>
      </c>
      <c r="T435" s="551" t="n">
        <f aca="false">SUM(T436:T438)</f>
        <v>0</v>
      </c>
      <c r="U435" s="551" t="n">
        <f aca="false">SUM(U436:U438)</f>
        <v>0</v>
      </c>
      <c r="V435" s="551" t="n">
        <f aca="false">SUM(V436:V438)</f>
        <v>0</v>
      </c>
    </row>
    <row r="436" s="196" customFormat="true" ht="15.75" hidden="false" customHeight="false" outlineLevel="1" collapsed="false">
      <c r="A436" s="605" t="s">
        <v>1115</v>
      </c>
      <c r="B436" s="522" t="n">
        <f aca="false">$W$2</f>
        <v>2026</v>
      </c>
      <c r="C436" s="541"/>
      <c r="D436" s="540" t="n">
        <v>1</v>
      </c>
      <c r="E436" s="731" t="s">
        <v>1253</v>
      </c>
      <c r="F436" s="541" t="s">
        <v>1064</v>
      </c>
      <c r="G436" s="540" t="n">
        <v>1600</v>
      </c>
      <c r="H436" s="522" t="s">
        <v>1065</v>
      </c>
      <c r="I436" s="540" t="n">
        <v>423</v>
      </c>
      <c r="J436" s="522" t="s">
        <v>1065</v>
      </c>
      <c r="K436" s="190"/>
      <c r="L436" s="541"/>
      <c r="M436" s="554"/>
      <c r="N436" s="701"/>
      <c r="O436" s="564" t="n">
        <v>244</v>
      </c>
      <c r="P436" s="563" t="n">
        <v>226</v>
      </c>
      <c r="Q436" s="550" t="n">
        <v>1</v>
      </c>
      <c r="R436" s="558" t="n">
        <f aca="false">SUM(S436,T436,U436,V436)</f>
        <v>1600</v>
      </c>
      <c r="S436" s="558" t="n">
        <f aca="false">D436*G436*Q436</f>
        <v>1600</v>
      </c>
      <c r="T436" s="558"/>
      <c r="U436" s="558"/>
      <c r="V436" s="558"/>
      <c r="AC436" s="303"/>
      <c r="AD436" s="474"/>
    </row>
    <row r="437" customFormat="false" ht="15.75" hidden="false" customHeight="false" outlineLevel="1" collapsed="false">
      <c r="A437" s="605" t="s">
        <v>1302</v>
      </c>
      <c r="B437" s="522" t="n">
        <f aca="false">$W$1</f>
        <v>2027</v>
      </c>
      <c r="C437" s="541"/>
      <c r="D437" s="540" t="n">
        <v>1</v>
      </c>
      <c r="E437" s="731" t="s">
        <v>1253</v>
      </c>
      <c r="F437" s="541" t="s">
        <v>1064</v>
      </c>
      <c r="G437" s="540" t="n">
        <v>1600</v>
      </c>
      <c r="H437" s="522" t="s">
        <v>1065</v>
      </c>
      <c r="I437" s="540" t="n">
        <v>437.04</v>
      </c>
      <c r="J437" s="522" t="s">
        <v>1065</v>
      </c>
      <c r="K437" s="190"/>
      <c r="L437" s="541"/>
      <c r="M437" s="554"/>
      <c r="N437" s="701"/>
      <c r="O437" s="564" t="n">
        <v>244</v>
      </c>
      <c r="P437" s="563" t="n">
        <v>226</v>
      </c>
      <c r="Q437" s="550" t="n">
        <v>6</v>
      </c>
      <c r="R437" s="558" t="n">
        <f aca="false">SUM(S437,T437,U437,V437)</f>
        <v>9600</v>
      </c>
      <c r="S437" s="558" t="n">
        <f aca="false">D437*G437*Q437</f>
        <v>9600</v>
      </c>
      <c r="T437" s="558"/>
      <c r="U437" s="558"/>
      <c r="V437" s="558"/>
    </row>
    <row r="438" customFormat="false" ht="15.75" hidden="false" customHeight="false" outlineLevel="1" collapsed="false">
      <c r="A438" s="605" t="s">
        <v>1302</v>
      </c>
      <c r="B438" s="522" t="n">
        <f aca="false">$W$1</f>
        <v>2027</v>
      </c>
      <c r="C438" s="541"/>
      <c r="D438" s="540"/>
      <c r="E438" s="731" t="s">
        <v>1253</v>
      </c>
      <c r="F438" s="541" t="s">
        <v>1064</v>
      </c>
      <c r="G438" s="540" t="n">
        <v>1600</v>
      </c>
      <c r="H438" s="522" t="s">
        <v>1065</v>
      </c>
      <c r="I438" s="540" t="n">
        <v>423</v>
      </c>
      <c r="J438" s="522" t="s">
        <v>1065</v>
      </c>
      <c r="K438" s="190"/>
      <c r="L438" s="541"/>
      <c r="M438" s="554"/>
      <c r="N438" s="701"/>
      <c r="O438" s="564" t="n">
        <v>244</v>
      </c>
      <c r="P438" s="563" t="n">
        <v>226</v>
      </c>
      <c r="Q438" s="550"/>
      <c r="R438" s="558" t="n">
        <f aca="false">SUM(S438,T438,U438,V438)</f>
        <v>0</v>
      </c>
      <c r="S438" s="558"/>
      <c r="T438" s="558"/>
      <c r="U438" s="558"/>
      <c r="V438" s="558"/>
    </row>
    <row r="439" customFormat="false" ht="15.75" hidden="false" customHeight="false" outlineLevel="0" collapsed="false">
      <c r="A439" s="559" t="s">
        <v>1303</v>
      </c>
      <c r="B439" s="560"/>
      <c r="C439" s="560"/>
      <c r="D439" s="601"/>
      <c r="E439" s="541"/>
      <c r="F439" s="607"/>
      <c r="G439" s="601"/>
      <c r="H439" s="522"/>
      <c r="I439" s="603"/>
      <c r="J439" s="560"/>
      <c r="K439" s="228"/>
      <c r="L439" s="560"/>
      <c r="M439" s="561"/>
      <c r="N439" s="707"/>
      <c r="O439" s="564" t="n">
        <v>244</v>
      </c>
      <c r="P439" s="563" t="n">
        <v>226</v>
      </c>
      <c r="Q439" s="550"/>
      <c r="R439" s="551" t="n">
        <f aca="false">SUM(S439,T439,U439,V439)</f>
        <v>8500</v>
      </c>
      <c r="S439" s="551" t="n">
        <f aca="false">SUM(S440:S443)</f>
        <v>0</v>
      </c>
      <c r="T439" s="551" t="n">
        <f aca="false">SUM(T440:T443)</f>
        <v>0</v>
      </c>
      <c r="U439" s="551" t="n">
        <f aca="false">SUM(U440:U443)</f>
        <v>0</v>
      </c>
      <c r="V439" s="551" t="n">
        <f aca="false">SUM(V440:V443)</f>
        <v>8500</v>
      </c>
      <c r="AB439" s="193"/>
    </row>
    <row r="440" customFormat="false" ht="15.75" hidden="true" customHeight="false" outlineLevel="1" collapsed="false">
      <c r="A440" s="605" t="s">
        <v>1304</v>
      </c>
      <c r="B440" s="560"/>
      <c r="C440" s="560"/>
      <c r="D440" s="540" t="n">
        <v>4</v>
      </c>
      <c r="E440" s="541" t="s">
        <v>1149</v>
      </c>
      <c r="F440" s="607" t="s">
        <v>1064</v>
      </c>
      <c r="G440" s="540" t="n">
        <v>2125</v>
      </c>
      <c r="H440" s="522" t="s">
        <v>1065</v>
      </c>
      <c r="I440" s="603"/>
      <c r="J440" s="560"/>
      <c r="K440" s="228"/>
      <c r="L440" s="560"/>
      <c r="M440" s="561"/>
      <c r="N440" s="707"/>
      <c r="O440" s="564"/>
      <c r="P440" s="563"/>
      <c r="Q440" s="550"/>
      <c r="R440" s="558" t="n">
        <f aca="false">SUM(S440,T440,U440,V440)</f>
        <v>8500</v>
      </c>
      <c r="S440" s="558"/>
      <c r="T440" s="558"/>
      <c r="U440" s="558"/>
      <c r="V440" s="558" t="n">
        <f aca="false">D440*G440</f>
        <v>8500</v>
      </c>
    </row>
    <row r="441" customFormat="false" ht="15.75" hidden="true" customHeight="false" outlineLevel="1" collapsed="false">
      <c r="A441" s="559"/>
      <c r="B441" s="560"/>
      <c r="C441" s="560"/>
      <c r="D441" s="540"/>
      <c r="E441" s="541" t="s">
        <v>1149</v>
      </c>
      <c r="F441" s="607" t="s">
        <v>1064</v>
      </c>
      <c r="G441" s="540"/>
      <c r="H441" s="522" t="s">
        <v>1065</v>
      </c>
      <c r="I441" s="603"/>
      <c r="J441" s="560"/>
      <c r="K441" s="228"/>
      <c r="L441" s="560"/>
      <c r="M441" s="561"/>
      <c r="N441" s="707"/>
      <c r="O441" s="564"/>
      <c r="P441" s="563"/>
      <c r="Q441" s="550"/>
      <c r="R441" s="558" t="n">
        <f aca="false">SUM(S441,T441,U441,V441)</f>
        <v>0</v>
      </c>
      <c r="S441" s="558"/>
      <c r="T441" s="558"/>
      <c r="U441" s="558"/>
      <c r="V441" s="558"/>
    </row>
    <row r="442" customFormat="false" ht="15.75" hidden="true" customHeight="false" outlineLevel="1" collapsed="false">
      <c r="A442" s="559"/>
      <c r="B442" s="560"/>
      <c r="C442" s="560"/>
      <c r="D442" s="540"/>
      <c r="E442" s="541" t="s">
        <v>1149</v>
      </c>
      <c r="F442" s="607" t="s">
        <v>1064</v>
      </c>
      <c r="G442" s="540"/>
      <c r="H442" s="522" t="s">
        <v>1065</v>
      </c>
      <c r="I442" s="603"/>
      <c r="J442" s="560"/>
      <c r="K442" s="228"/>
      <c r="L442" s="560"/>
      <c r="M442" s="561"/>
      <c r="N442" s="707"/>
      <c r="O442" s="564"/>
      <c r="P442" s="563"/>
      <c r="Q442" s="550"/>
      <c r="R442" s="558" t="n">
        <f aca="false">SUM(S442,T442,U442,V442)</f>
        <v>0</v>
      </c>
      <c r="S442" s="558"/>
      <c r="T442" s="558"/>
      <c r="U442" s="558"/>
      <c r="V442" s="558"/>
    </row>
    <row r="443" customFormat="false" ht="15.75" hidden="true" customHeight="false" outlineLevel="1" collapsed="false">
      <c r="A443" s="559"/>
      <c r="B443" s="560"/>
      <c r="C443" s="560"/>
      <c r="D443" s="540"/>
      <c r="E443" s="541" t="s">
        <v>1149</v>
      </c>
      <c r="F443" s="607" t="s">
        <v>1064</v>
      </c>
      <c r="G443" s="540"/>
      <c r="H443" s="522" t="s">
        <v>1065</v>
      </c>
      <c r="I443" s="603"/>
      <c r="J443" s="560"/>
      <c r="K443" s="228"/>
      <c r="L443" s="560"/>
      <c r="M443" s="561"/>
      <c r="N443" s="707"/>
      <c r="O443" s="564"/>
      <c r="P443" s="563"/>
      <c r="Q443" s="550"/>
      <c r="R443" s="558" t="n">
        <f aca="false">SUM(S443,T443,U443,V443)</f>
        <v>0</v>
      </c>
      <c r="S443" s="558"/>
      <c r="T443" s="558"/>
      <c r="U443" s="558"/>
      <c r="V443" s="558"/>
    </row>
    <row r="444" customFormat="false" ht="15.75" hidden="false" customHeight="false" outlineLevel="0" collapsed="false">
      <c r="A444" s="559" t="s">
        <v>1305</v>
      </c>
      <c r="B444" s="560"/>
      <c r="C444" s="730"/>
      <c r="D444" s="711"/>
      <c r="E444" s="722"/>
      <c r="F444" s="601"/>
      <c r="G444" s="560"/>
      <c r="H444" s="602"/>
      <c r="I444" s="603"/>
      <c r="J444" s="560"/>
      <c r="K444" s="672"/>
      <c r="L444" s="722"/>
      <c r="M444" s="561" t="s">
        <v>1208</v>
      </c>
      <c r="N444" s="707" t="s">
        <v>1306</v>
      </c>
      <c r="O444" s="749" t="n">
        <v>244</v>
      </c>
      <c r="P444" s="750" t="n">
        <v>226</v>
      </c>
      <c r="Q444" s="751"/>
      <c r="R444" s="551" t="n">
        <f aca="false">SUM(R445:R447)</f>
        <v>19815.6</v>
      </c>
      <c r="S444" s="551" t="n">
        <f aca="false">SUM(S445:S447)</f>
        <v>19815.6</v>
      </c>
      <c r="T444" s="551" t="n">
        <f aca="false">SUM(T445:T447)</f>
        <v>0</v>
      </c>
      <c r="U444" s="551" t="n">
        <f aca="false">SUM(U445:U447)</f>
        <v>0</v>
      </c>
      <c r="V444" s="551" t="n">
        <f aca="false">SUM(V445:V447)</f>
        <v>0</v>
      </c>
      <c r="AD444" s="313"/>
    </row>
    <row r="445" s="673" customFormat="true" ht="15.75" hidden="false" customHeight="false" outlineLevel="1" collapsed="false">
      <c r="A445" s="605" t="s">
        <v>1115</v>
      </c>
      <c r="B445" s="522" t="n">
        <f aca="false">$W$2</f>
        <v>2026</v>
      </c>
      <c r="C445" s="752"/>
      <c r="D445" s="631" t="n">
        <v>243</v>
      </c>
      <c r="E445" s="541" t="s">
        <v>1211</v>
      </c>
      <c r="F445" s="541" t="s">
        <v>1064</v>
      </c>
      <c r="G445" s="540"/>
      <c r="H445" s="540" t="n">
        <v>11.81</v>
      </c>
      <c r="I445" s="522" t="s">
        <v>1065</v>
      </c>
      <c r="J445" s="753"/>
      <c r="K445" s="540"/>
      <c r="L445" s="522" t="s">
        <v>1211</v>
      </c>
      <c r="M445" s="538"/>
      <c r="N445" s="610"/>
      <c r="O445" s="611"/>
      <c r="P445" s="612"/>
      <c r="Q445" s="613" t="n">
        <v>1</v>
      </c>
      <c r="R445" s="558" t="n">
        <f aca="false">SUM(S445,T445,U445,V445)</f>
        <v>2869.83</v>
      </c>
      <c r="S445" s="558" t="n">
        <f aca="false">D445*H445*Q445</f>
        <v>2869.83</v>
      </c>
      <c r="T445" s="558"/>
      <c r="U445" s="558"/>
      <c r="V445" s="558"/>
      <c r="AC445" s="303"/>
      <c r="AD445" s="474"/>
    </row>
    <row r="446" customFormat="false" ht="15.75" hidden="false" customHeight="false" outlineLevel="1" collapsed="false">
      <c r="A446" s="605" t="s">
        <v>1212</v>
      </c>
      <c r="B446" s="522" t="n">
        <f aca="false">$W$1</f>
        <v>2027</v>
      </c>
      <c r="C446" s="754"/>
      <c r="D446" s="631" t="n">
        <v>243</v>
      </c>
      <c r="E446" s="541" t="s">
        <v>1211</v>
      </c>
      <c r="F446" s="541" t="s">
        <v>1064</v>
      </c>
      <c r="G446" s="540"/>
      <c r="H446" s="540" t="n">
        <v>11.81</v>
      </c>
      <c r="I446" s="522" t="s">
        <v>1065</v>
      </c>
      <c r="J446" s="755"/>
      <c r="K446" s="540"/>
      <c r="L446" s="522" t="s">
        <v>1211</v>
      </c>
      <c r="M446" s="538"/>
      <c r="N446" s="610"/>
      <c r="O446" s="611"/>
      <c r="P446" s="612"/>
      <c r="Q446" s="613" t="n">
        <v>6</v>
      </c>
      <c r="R446" s="558" t="n">
        <f aca="false">SUM(S446,T446,U446,V446)</f>
        <v>16945.77</v>
      </c>
      <c r="S446" s="558" t="n">
        <f aca="false">D446*H446*Q446-273.21</f>
        <v>16945.77</v>
      </c>
      <c r="T446" s="558"/>
      <c r="U446" s="558"/>
      <c r="V446" s="558"/>
    </row>
    <row r="447" customFormat="false" ht="15.75" hidden="false" customHeight="false" outlineLevel="1" collapsed="false">
      <c r="A447" s="605" t="s">
        <v>1307</v>
      </c>
      <c r="B447" s="522" t="n">
        <f aca="false">$W$1</f>
        <v>2027</v>
      </c>
      <c r="C447" s="754"/>
      <c r="D447" s="631" t="n">
        <v>243</v>
      </c>
      <c r="E447" s="541" t="s">
        <v>1211</v>
      </c>
      <c r="F447" s="541" t="s">
        <v>1064</v>
      </c>
      <c r="G447" s="540"/>
      <c r="H447" s="540" t="n">
        <v>11.81</v>
      </c>
      <c r="I447" s="522" t="s">
        <v>1065</v>
      </c>
      <c r="J447" s="755"/>
      <c r="K447" s="540"/>
      <c r="L447" s="522" t="s">
        <v>1211</v>
      </c>
      <c r="M447" s="538"/>
      <c r="N447" s="610"/>
      <c r="O447" s="611"/>
      <c r="P447" s="612"/>
      <c r="Q447" s="613"/>
      <c r="R447" s="558" t="n">
        <f aca="false">SUM(S447,T447,U447,V447)</f>
        <v>0</v>
      </c>
      <c r="S447" s="558" t="n">
        <f aca="false">D447*H447*Q447</f>
        <v>0</v>
      </c>
      <c r="T447" s="558"/>
      <c r="U447" s="558"/>
      <c r="V447" s="558"/>
    </row>
    <row r="448" customFormat="false" ht="15.75" hidden="false" customHeight="false" outlineLevel="0" collapsed="false">
      <c r="A448" s="559" t="s">
        <v>1308</v>
      </c>
      <c r="B448" s="560"/>
      <c r="C448" s="560"/>
      <c r="D448" s="711"/>
      <c r="E448" s="560"/>
      <c r="F448" s="601"/>
      <c r="G448" s="560"/>
      <c r="H448" s="602"/>
      <c r="I448" s="603"/>
      <c r="J448" s="560"/>
      <c r="K448" s="672"/>
      <c r="L448" s="560"/>
      <c r="M448" s="561" t="s">
        <v>1208</v>
      </c>
      <c r="N448" s="707" t="s">
        <v>1201</v>
      </c>
      <c r="O448" s="564" t="n">
        <v>244</v>
      </c>
      <c r="P448" s="563" t="n">
        <v>226</v>
      </c>
      <c r="Q448" s="550"/>
      <c r="R448" s="551" t="n">
        <f aca="false">R449+R455</f>
        <v>293220</v>
      </c>
      <c r="S448" s="551" t="n">
        <f aca="false">S449+S455</f>
        <v>293220</v>
      </c>
      <c r="T448" s="551" t="n">
        <f aca="false">T449+T455</f>
        <v>0</v>
      </c>
      <c r="U448" s="551" t="n">
        <f aca="false">U449+U455</f>
        <v>0</v>
      </c>
      <c r="V448" s="551" t="n">
        <f aca="false">V449+V455</f>
        <v>0</v>
      </c>
      <c r="AD448" s="313"/>
      <c r="AE448" s="311"/>
      <c r="AF448" s="314"/>
    </row>
    <row r="449" customFormat="false" ht="15.75" hidden="true" customHeight="false" outlineLevel="1" collapsed="false">
      <c r="A449" s="600" t="s">
        <v>1089</v>
      </c>
      <c r="B449" s="617" t="str">
        <f aca="false">B256</f>
        <v>Дружбы</v>
      </c>
      <c r="C449" s="567"/>
      <c r="D449" s="568" t="s">
        <v>1091</v>
      </c>
      <c r="E449" s="569" t="str">
        <f aca="false">E256</f>
        <v>35 В</v>
      </c>
      <c r="F449" s="601"/>
      <c r="G449" s="560"/>
      <c r="H449" s="602"/>
      <c r="I449" s="603"/>
      <c r="J449" s="756"/>
      <c r="K449" s="757"/>
      <c r="L449" s="560"/>
      <c r="M449" s="561"/>
      <c r="N449" s="707"/>
      <c r="O449" s="564"/>
      <c r="P449" s="563"/>
      <c r="Q449" s="550"/>
      <c r="R449" s="551" t="n">
        <f aca="false">SUM(R450:R454)</f>
        <v>293220</v>
      </c>
      <c r="S449" s="551" t="n">
        <f aca="false">SUM(S450:S454)</f>
        <v>293220</v>
      </c>
      <c r="T449" s="551" t="n">
        <f aca="false">SUM(T450:T454)</f>
        <v>0</v>
      </c>
      <c r="U449" s="551" t="n">
        <f aca="false">SUM(U450:U454)</f>
        <v>0</v>
      </c>
      <c r="V449" s="551" t="n">
        <f aca="false">SUM(V450:V454)</f>
        <v>0</v>
      </c>
      <c r="AB449" s="193"/>
      <c r="AD449" s="313"/>
      <c r="AE449" s="311"/>
      <c r="AF449" s="314"/>
    </row>
    <row r="450" s="673" customFormat="true" ht="15.75" hidden="true" customHeight="false" outlineLevel="1" collapsed="false">
      <c r="A450" s="605" t="s">
        <v>1115</v>
      </c>
      <c r="B450" s="522" t="n">
        <f aca="false">$W$2</f>
        <v>2026</v>
      </c>
      <c r="C450" s="709"/>
      <c r="D450" s="540" t="n">
        <f aca="false">21*12</f>
        <v>252</v>
      </c>
      <c r="E450" s="541" t="s">
        <v>1211</v>
      </c>
      <c r="F450" s="541" t="s">
        <v>1064</v>
      </c>
      <c r="G450" s="540" t="n">
        <v>180</v>
      </c>
      <c r="H450" s="522" t="s">
        <v>1065</v>
      </c>
      <c r="I450" s="700"/>
      <c r="J450" s="541"/>
      <c r="K450" s="190"/>
      <c r="L450" s="541"/>
      <c r="M450" s="554"/>
      <c r="N450" s="701"/>
      <c r="O450" s="557"/>
      <c r="P450" s="556"/>
      <c r="Q450" s="550" t="n">
        <v>1</v>
      </c>
      <c r="R450" s="558" t="n">
        <f aca="false">SUM(S450,T450,U450,V450)</f>
        <v>45360</v>
      </c>
      <c r="S450" s="558" t="n">
        <f aca="false">D450*G450</f>
        <v>45360</v>
      </c>
      <c r="T450" s="558"/>
      <c r="U450" s="558"/>
      <c r="V450" s="558"/>
      <c r="AC450" s="303"/>
      <c r="AD450" s="474"/>
    </row>
    <row r="451" customFormat="false" ht="15.75" hidden="true" customHeight="false" outlineLevel="1" collapsed="false">
      <c r="A451" s="605" t="s">
        <v>1309</v>
      </c>
      <c r="B451" s="522" t="n">
        <f aca="false">$W$1</f>
        <v>2027</v>
      </c>
      <c r="C451" s="709"/>
      <c r="D451" s="540" t="n">
        <f aca="false">57*12</f>
        <v>684</v>
      </c>
      <c r="E451" s="541" t="s">
        <v>1211</v>
      </c>
      <c r="F451" s="541" t="s">
        <v>1064</v>
      </c>
      <c r="G451" s="540" t="n">
        <v>180</v>
      </c>
      <c r="H451" s="522" t="s">
        <v>1065</v>
      </c>
      <c r="I451" s="700"/>
      <c r="J451" s="541"/>
      <c r="K451" s="190"/>
      <c r="L451" s="541"/>
      <c r="M451" s="554"/>
      <c r="N451" s="701"/>
      <c r="O451" s="557"/>
      <c r="P451" s="556"/>
      <c r="Q451" s="550" t="n">
        <v>3</v>
      </c>
      <c r="R451" s="558" t="n">
        <f aca="false">SUM(S451,T451,U451,V451)</f>
        <v>123120</v>
      </c>
      <c r="S451" s="558" t="n">
        <f aca="false">D451*G451</f>
        <v>123120</v>
      </c>
      <c r="T451" s="558"/>
      <c r="U451" s="558"/>
      <c r="V451" s="558"/>
      <c r="AB451" s="758"/>
    </row>
    <row r="452" customFormat="false" ht="15.75" hidden="true" customHeight="false" outlineLevel="1" collapsed="false">
      <c r="A452" s="605" t="s">
        <v>1310</v>
      </c>
      <c r="B452" s="522" t="n">
        <f aca="false">$W$1</f>
        <v>2027</v>
      </c>
      <c r="C452" s="709"/>
      <c r="D452" s="540" t="n">
        <f aca="false">41*12+80</f>
        <v>572</v>
      </c>
      <c r="E452" s="541" t="s">
        <v>1211</v>
      </c>
      <c r="F452" s="541" t="s">
        <v>1064</v>
      </c>
      <c r="G452" s="540" t="n">
        <v>180</v>
      </c>
      <c r="H452" s="522" t="s">
        <v>1065</v>
      </c>
      <c r="I452" s="700"/>
      <c r="J452" s="541"/>
      <c r="K452" s="190"/>
      <c r="L452" s="541"/>
      <c r="M452" s="554"/>
      <c r="N452" s="701"/>
      <c r="O452" s="557"/>
      <c r="P452" s="556"/>
      <c r="Q452" s="550" t="n">
        <v>2</v>
      </c>
      <c r="R452" s="558" t="n">
        <f aca="false">SUM(S452,T452,U452,V452)</f>
        <v>102960</v>
      </c>
      <c r="S452" s="558" t="n">
        <f aca="false">D452*G452</f>
        <v>102960</v>
      </c>
      <c r="T452" s="558"/>
      <c r="U452" s="558"/>
      <c r="V452" s="558"/>
      <c r="AB452" s="758"/>
    </row>
    <row r="453" customFormat="false" ht="15.75" hidden="true" customHeight="false" outlineLevel="1" collapsed="false">
      <c r="A453" s="605" t="s">
        <v>1311</v>
      </c>
      <c r="B453" s="522" t="n">
        <f aca="false">$W$1</f>
        <v>2027</v>
      </c>
      <c r="C453" s="709"/>
      <c r="D453" s="540" t="n">
        <v>121</v>
      </c>
      <c r="E453" s="541" t="s">
        <v>1211</v>
      </c>
      <c r="F453" s="541" t="s">
        <v>1064</v>
      </c>
      <c r="G453" s="540" t="n">
        <v>180</v>
      </c>
      <c r="H453" s="522" t="s">
        <v>1065</v>
      </c>
      <c r="I453" s="700"/>
      <c r="J453" s="541"/>
      <c r="K453" s="190"/>
      <c r="L453" s="541"/>
      <c r="M453" s="554"/>
      <c r="N453" s="701"/>
      <c r="O453" s="557"/>
      <c r="P453" s="556"/>
      <c r="Q453" s="550" t="n">
        <v>4</v>
      </c>
      <c r="R453" s="558" t="n">
        <f aca="false">SUM(S453,T453,U453,V453)</f>
        <v>21780</v>
      </c>
      <c r="S453" s="558" t="n">
        <f aca="false">D453*G453</f>
        <v>21780</v>
      </c>
      <c r="T453" s="558"/>
      <c r="U453" s="558"/>
      <c r="V453" s="558"/>
      <c r="AB453" s="758"/>
    </row>
    <row r="454" customFormat="false" ht="15.75" hidden="true" customHeight="false" outlineLevel="1" collapsed="false">
      <c r="A454" s="605" t="s">
        <v>1307</v>
      </c>
      <c r="B454" s="522" t="n">
        <f aca="false">$W$1</f>
        <v>2027</v>
      </c>
      <c r="C454" s="709"/>
      <c r="D454" s="540"/>
      <c r="E454" s="541" t="s">
        <v>1211</v>
      </c>
      <c r="F454" s="541" t="s">
        <v>1064</v>
      </c>
      <c r="G454" s="540" t="n">
        <v>180</v>
      </c>
      <c r="H454" s="522" t="s">
        <v>1065</v>
      </c>
      <c r="I454" s="700"/>
      <c r="J454" s="541"/>
      <c r="K454" s="190"/>
      <c r="L454" s="541"/>
      <c r="M454" s="554"/>
      <c r="N454" s="701"/>
      <c r="O454" s="557"/>
      <c r="P454" s="556"/>
      <c r="Q454" s="550" t="n">
        <v>2</v>
      </c>
      <c r="R454" s="558" t="n">
        <f aca="false">SUM(S454,T454,U454,V454)</f>
        <v>0</v>
      </c>
      <c r="S454" s="558" t="n">
        <f aca="false">D454*G454</f>
        <v>0</v>
      </c>
      <c r="T454" s="558"/>
      <c r="U454" s="558"/>
      <c r="V454" s="558"/>
      <c r="AB454" s="758"/>
    </row>
    <row r="455" customFormat="false" ht="15.75" hidden="true" customHeight="false" outlineLevel="1" collapsed="false">
      <c r="A455" s="600" t="s">
        <v>1089</v>
      </c>
      <c r="B455" s="617"/>
      <c r="C455" s="567"/>
      <c r="D455" s="568" t="s">
        <v>1091</v>
      </c>
      <c r="E455" s="569"/>
      <c r="F455" s="601"/>
      <c r="G455" s="560"/>
      <c r="H455" s="602"/>
      <c r="I455" s="603"/>
      <c r="J455" s="560"/>
      <c r="K455" s="672"/>
      <c r="L455" s="560"/>
      <c r="M455" s="561"/>
      <c r="N455" s="707"/>
      <c r="O455" s="564"/>
      <c r="P455" s="563"/>
      <c r="Q455" s="550"/>
      <c r="R455" s="551" t="n">
        <f aca="false">SUM(R456:R460)</f>
        <v>0</v>
      </c>
      <c r="S455" s="551" t="n">
        <f aca="false">SUM(S456:S460)</f>
        <v>0</v>
      </c>
      <c r="T455" s="551" t="n">
        <f aca="false">SUM(T456:T460)</f>
        <v>0</v>
      </c>
      <c r="U455" s="551" t="n">
        <f aca="false">SUM(U456:U460)</f>
        <v>0</v>
      </c>
      <c r="V455" s="551" t="n">
        <f aca="false">SUM(V456:V460)</f>
        <v>0</v>
      </c>
      <c r="AB455" s="193"/>
      <c r="AD455" s="313"/>
      <c r="AE455" s="311"/>
      <c r="AF455" s="314"/>
    </row>
    <row r="456" s="673" customFormat="true" ht="15.75" hidden="true" customHeight="false" outlineLevel="1" collapsed="false">
      <c r="A456" s="605" t="s">
        <v>1115</v>
      </c>
      <c r="B456" s="522" t="n">
        <f aca="false">$W$2</f>
        <v>2026</v>
      </c>
      <c r="C456" s="759"/>
      <c r="D456" s="619"/>
      <c r="E456" s="541" t="s">
        <v>1211</v>
      </c>
      <c r="F456" s="541" t="s">
        <v>1064</v>
      </c>
      <c r="G456" s="540" t="n">
        <v>103.7</v>
      </c>
      <c r="H456" s="522" t="s">
        <v>1065</v>
      </c>
      <c r="I456" s="700"/>
      <c r="J456" s="541"/>
      <c r="K456" s="190"/>
      <c r="L456" s="541"/>
      <c r="M456" s="554"/>
      <c r="N456" s="701"/>
      <c r="O456" s="557"/>
      <c r="P456" s="556"/>
      <c r="Q456" s="550" t="n">
        <v>1</v>
      </c>
      <c r="R456" s="558" t="n">
        <f aca="false">SUM(S456,T456,U456,V456)</f>
        <v>0</v>
      </c>
      <c r="S456" s="558"/>
      <c r="T456" s="558"/>
      <c r="U456" s="558"/>
      <c r="V456" s="558"/>
      <c r="AC456" s="303"/>
      <c r="AD456" s="474"/>
    </row>
    <row r="457" customFormat="false" ht="15.75" hidden="true" customHeight="false" outlineLevel="1" collapsed="false">
      <c r="A457" s="605" t="s">
        <v>1309</v>
      </c>
      <c r="B457" s="522" t="n">
        <f aca="false">$W$1</f>
        <v>2027</v>
      </c>
      <c r="C457" s="728"/>
      <c r="D457" s="619"/>
      <c r="E457" s="541" t="s">
        <v>1211</v>
      </c>
      <c r="F457" s="541" t="s">
        <v>1064</v>
      </c>
      <c r="G457" s="540" t="n">
        <v>103.7</v>
      </c>
      <c r="H457" s="522" t="s">
        <v>1065</v>
      </c>
      <c r="I457" s="700"/>
      <c r="J457" s="541"/>
      <c r="K457" s="190"/>
      <c r="L457" s="541"/>
      <c r="M457" s="554"/>
      <c r="N457" s="701"/>
      <c r="O457" s="557"/>
      <c r="P457" s="556"/>
      <c r="Q457" s="550" t="n">
        <v>3</v>
      </c>
      <c r="R457" s="558" t="n">
        <f aca="false">SUM(S457,T457,U457,V457)</f>
        <v>0</v>
      </c>
      <c r="S457" s="558"/>
      <c r="T457" s="558"/>
      <c r="U457" s="558"/>
      <c r="V457" s="558"/>
    </row>
    <row r="458" customFormat="false" ht="15.75" hidden="true" customHeight="false" outlineLevel="1" collapsed="false">
      <c r="A458" s="605" t="s">
        <v>1310</v>
      </c>
      <c r="B458" s="522" t="n">
        <f aca="false">$W$1</f>
        <v>2027</v>
      </c>
      <c r="C458" s="728"/>
      <c r="D458" s="619"/>
      <c r="E458" s="541" t="s">
        <v>1211</v>
      </c>
      <c r="F458" s="541" t="s">
        <v>1064</v>
      </c>
      <c r="G458" s="540" t="n">
        <v>103.7</v>
      </c>
      <c r="H458" s="522" t="s">
        <v>1065</v>
      </c>
      <c r="I458" s="700"/>
      <c r="J458" s="541"/>
      <c r="K458" s="190"/>
      <c r="L458" s="541"/>
      <c r="M458" s="554"/>
      <c r="N458" s="701"/>
      <c r="O458" s="557"/>
      <c r="P458" s="556"/>
      <c r="Q458" s="550" t="n">
        <v>2</v>
      </c>
      <c r="R458" s="558" t="n">
        <f aca="false">SUM(S458,T458,U458,V458)</f>
        <v>0</v>
      </c>
      <c r="S458" s="558"/>
      <c r="T458" s="558"/>
      <c r="U458" s="558"/>
      <c r="V458" s="558"/>
    </row>
    <row r="459" customFormat="false" ht="15.75" hidden="true" customHeight="false" outlineLevel="1" collapsed="false">
      <c r="A459" s="605" t="s">
        <v>1311</v>
      </c>
      <c r="B459" s="522" t="n">
        <f aca="false">$W$1</f>
        <v>2027</v>
      </c>
      <c r="C459" s="728"/>
      <c r="D459" s="619"/>
      <c r="E459" s="541" t="s">
        <v>1211</v>
      </c>
      <c r="F459" s="541" t="s">
        <v>1064</v>
      </c>
      <c r="G459" s="540" t="n">
        <v>126.13</v>
      </c>
      <c r="H459" s="522" t="s">
        <v>1065</v>
      </c>
      <c r="I459" s="700"/>
      <c r="J459" s="541"/>
      <c r="K459" s="190"/>
      <c r="L459" s="541"/>
      <c r="M459" s="554"/>
      <c r="N459" s="701"/>
      <c r="O459" s="557"/>
      <c r="P459" s="556"/>
      <c r="Q459" s="550" t="n">
        <v>4</v>
      </c>
      <c r="R459" s="558" t="n">
        <f aca="false">SUM(S459,T459,U459,V459)</f>
        <v>0</v>
      </c>
      <c r="S459" s="558"/>
      <c r="T459" s="558"/>
      <c r="U459" s="558"/>
      <c r="V459" s="558"/>
    </row>
    <row r="460" customFormat="false" ht="15.75" hidden="true" customHeight="false" outlineLevel="1" collapsed="false">
      <c r="A460" s="605" t="s">
        <v>1307</v>
      </c>
      <c r="B460" s="522" t="n">
        <f aca="false">$W$1</f>
        <v>2027</v>
      </c>
      <c r="C460" s="728"/>
      <c r="D460" s="619"/>
      <c r="E460" s="541" t="s">
        <v>1211</v>
      </c>
      <c r="F460" s="541" t="s">
        <v>1064</v>
      </c>
      <c r="G460" s="540" t="n">
        <v>126.13</v>
      </c>
      <c r="H460" s="522" t="s">
        <v>1065</v>
      </c>
      <c r="I460" s="700"/>
      <c r="J460" s="541"/>
      <c r="K460" s="190"/>
      <c r="L460" s="541"/>
      <c r="M460" s="554"/>
      <c r="N460" s="701"/>
      <c r="O460" s="557"/>
      <c r="P460" s="556"/>
      <c r="Q460" s="550" t="n">
        <v>2</v>
      </c>
      <c r="R460" s="558" t="n">
        <f aca="false">SUM(S460,T460,U460,V460)</f>
        <v>0</v>
      </c>
      <c r="S460" s="558"/>
      <c r="T460" s="558"/>
      <c r="U460" s="558"/>
      <c r="V460" s="558"/>
    </row>
    <row r="461" customFormat="false" ht="15.75" hidden="false" customHeight="false" outlineLevel="0" collapsed="false">
      <c r="A461" s="559" t="s">
        <v>1313</v>
      </c>
      <c r="B461" s="560"/>
      <c r="C461" s="560"/>
      <c r="D461" s="711"/>
      <c r="E461" s="560"/>
      <c r="F461" s="601"/>
      <c r="G461" s="560"/>
      <c r="H461" s="602"/>
      <c r="I461" s="760"/>
      <c r="J461" s="560"/>
      <c r="K461" s="672"/>
      <c r="L461" s="560"/>
      <c r="M461" s="561"/>
      <c r="N461" s="707" t="s">
        <v>531</v>
      </c>
      <c r="O461" s="564" t="n">
        <v>244</v>
      </c>
      <c r="P461" s="563" t="n">
        <v>226</v>
      </c>
      <c r="Q461" s="550"/>
      <c r="R461" s="551" t="n">
        <f aca="false">SUM(R462:R467)</f>
        <v>70025</v>
      </c>
      <c r="S461" s="551" t="n">
        <f aca="false">SUM(S462:S467)</f>
        <v>70025</v>
      </c>
      <c r="T461" s="551" t="n">
        <f aca="false">SUM(T462:T467)</f>
        <v>0</v>
      </c>
      <c r="U461" s="551" t="n">
        <f aca="false">SUM(U462:U467)</f>
        <v>0</v>
      </c>
      <c r="V461" s="551" t="n">
        <f aca="false">SUM(V462:V467)</f>
        <v>0</v>
      </c>
      <c r="AB461" s="193"/>
    </row>
    <row r="462" s="673" customFormat="true" ht="15.75" hidden="false" customHeight="false" outlineLevel="1" collapsed="false">
      <c r="A462" s="552" t="s">
        <v>1314</v>
      </c>
      <c r="B462" s="541"/>
      <c r="C462" s="541"/>
      <c r="D462" s="540" t="n">
        <v>4</v>
      </c>
      <c r="E462" s="541" t="s">
        <v>1079</v>
      </c>
      <c r="F462" s="541" t="s">
        <v>1064</v>
      </c>
      <c r="G462" s="540" t="n">
        <v>1300</v>
      </c>
      <c r="H462" s="522" t="s">
        <v>1065</v>
      </c>
      <c r="I462" s="700"/>
      <c r="J462" s="541"/>
      <c r="K462" s="668"/>
      <c r="L462" s="541"/>
      <c r="M462" s="554"/>
      <c r="N462" s="701"/>
      <c r="O462" s="557"/>
      <c r="P462" s="556"/>
      <c r="Q462" s="550" t="n">
        <v>1</v>
      </c>
      <c r="R462" s="558" t="n">
        <f aca="false">SUM(S462,T462,U462,V462)</f>
        <v>5200</v>
      </c>
      <c r="S462" s="558" t="n">
        <f aca="false">D462*G462</f>
        <v>5200</v>
      </c>
      <c r="T462" s="558"/>
      <c r="U462" s="558"/>
      <c r="V462" s="558"/>
      <c r="AB462" s="761"/>
      <c r="AC462" s="303"/>
      <c r="AD462" s="474"/>
    </row>
    <row r="463" s="669" customFormat="true" ht="15.75" hidden="false" customHeight="false" outlineLevel="1" collapsed="false">
      <c r="A463" s="552" t="s">
        <v>1315</v>
      </c>
      <c r="B463" s="541"/>
      <c r="C463" s="541"/>
      <c r="D463" s="540" t="n">
        <v>33</v>
      </c>
      <c r="E463" s="541" t="s">
        <v>1079</v>
      </c>
      <c r="F463" s="541" t="s">
        <v>1064</v>
      </c>
      <c r="G463" s="540" t="n">
        <v>1750</v>
      </c>
      <c r="H463" s="522" t="s">
        <v>1065</v>
      </c>
      <c r="I463" s="762"/>
      <c r="J463" s="541"/>
      <c r="L463" s="541"/>
      <c r="M463" s="554"/>
      <c r="N463" s="701"/>
      <c r="O463" s="557"/>
      <c r="P463" s="556"/>
      <c r="Q463" s="550" t="n">
        <v>1</v>
      </c>
      <c r="R463" s="558" t="n">
        <f aca="false">SUM(S463,T463,U463,V463)</f>
        <v>57625</v>
      </c>
      <c r="S463" s="558" t="n">
        <f aca="false">D463*G463-125</f>
        <v>57625</v>
      </c>
      <c r="T463" s="558"/>
      <c r="U463" s="558"/>
      <c r="V463" s="558"/>
      <c r="AC463" s="303"/>
      <c r="AD463" s="474"/>
      <c r="AF463" s="763"/>
    </row>
    <row r="464" s="669" customFormat="true" ht="15.75" hidden="false" customHeight="false" outlineLevel="1" collapsed="false">
      <c r="A464" s="552" t="s">
        <v>1316</v>
      </c>
      <c r="B464" s="541"/>
      <c r="C464" s="541"/>
      <c r="D464" s="540"/>
      <c r="E464" s="541" t="s">
        <v>1079</v>
      </c>
      <c r="F464" s="541" t="s">
        <v>1064</v>
      </c>
      <c r="G464" s="540"/>
      <c r="H464" s="522" t="s">
        <v>1065</v>
      </c>
      <c r="I464" s="764"/>
      <c r="J464" s="541"/>
      <c r="K464" s="765"/>
      <c r="L464" s="541"/>
      <c r="M464" s="554"/>
      <c r="N464" s="701"/>
      <c r="O464" s="557"/>
      <c r="P464" s="556"/>
      <c r="Q464" s="550" t="n">
        <v>1</v>
      </c>
      <c r="R464" s="558" t="n">
        <f aca="false">SUM(S464,T464,U464,V464)</f>
        <v>0</v>
      </c>
      <c r="S464" s="558" t="n">
        <f aca="false">D464*G464</f>
        <v>0</v>
      </c>
      <c r="T464" s="558"/>
      <c r="U464" s="558"/>
      <c r="V464" s="558"/>
      <c r="AC464" s="303"/>
      <c r="AD464" s="474"/>
    </row>
    <row r="465" s="669" customFormat="true" ht="15.75" hidden="false" customHeight="false" outlineLevel="1" collapsed="false">
      <c r="A465" s="552" t="s">
        <v>1317</v>
      </c>
      <c r="B465" s="541"/>
      <c r="C465" s="541"/>
      <c r="D465" s="540"/>
      <c r="E465" s="541" t="s">
        <v>1079</v>
      </c>
      <c r="F465" s="541" t="s">
        <v>1064</v>
      </c>
      <c r="G465" s="540"/>
      <c r="H465" s="522" t="s">
        <v>1065</v>
      </c>
      <c r="I465" s="766"/>
      <c r="J465" s="541"/>
      <c r="K465" s="765"/>
      <c r="L465" s="541"/>
      <c r="M465" s="554"/>
      <c r="N465" s="701"/>
      <c r="O465" s="557"/>
      <c r="P465" s="556"/>
      <c r="Q465" s="550" t="n">
        <v>1</v>
      </c>
      <c r="R465" s="558" t="n">
        <f aca="false">SUM(S465,T465,U465,V465)</f>
        <v>0</v>
      </c>
      <c r="S465" s="558" t="n">
        <f aca="false">D465*G465</f>
        <v>0</v>
      </c>
      <c r="T465" s="558"/>
      <c r="U465" s="558"/>
      <c r="V465" s="558"/>
      <c r="AC465" s="303"/>
      <c r="AD465" s="474"/>
    </row>
    <row r="466" s="669" customFormat="true" ht="15.75" hidden="false" customHeight="false" outlineLevel="1" collapsed="false">
      <c r="A466" s="552" t="s">
        <v>1318</v>
      </c>
      <c r="B466" s="541"/>
      <c r="C466" s="541"/>
      <c r="D466" s="540" t="n">
        <v>24</v>
      </c>
      <c r="E466" s="541" t="s">
        <v>1079</v>
      </c>
      <c r="F466" s="541" t="s">
        <v>1064</v>
      </c>
      <c r="G466" s="540" t="n">
        <v>300</v>
      </c>
      <c r="H466" s="522" t="s">
        <v>1065</v>
      </c>
      <c r="I466" s="766"/>
      <c r="J466" s="541"/>
      <c r="K466" s="668"/>
      <c r="L466" s="541"/>
      <c r="M466" s="554"/>
      <c r="N466" s="701"/>
      <c r="O466" s="557"/>
      <c r="P466" s="556"/>
      <c r="Q466" s="550" t="n">
        <v>1</v>
      </c>
      <c r="R466" s="558" t="n">
        <f aca="false">SUM(S466,T466,U466,V466)</f>
        <v>7200</v>
      </c>
      <c r="S466" s="558" t="n">
        <f aca="false">D466*G466</f>
        <v>7200</v>
      </c>
      <c r="T466" s="558"/>
      <c r="U466" s="558"/>
      <c r="V466" s="558"/>
      <c r="AC466" s="303"/>
      <c r="AD466" s="474"/>
    </row>
    <row r="467" s="669" customFormat="true" ht="15.75" hidden="true" customHeight="false" outlineLevel="1" collapsed="false">
      <c r="A467" s="767" t="s">
        <v>1319</v>
      </c>
      <c r="B467" s="668"/>
      <c r="C467" s="668"/>
      <c r="D467" s="540"/>
      <c r="E467" s="541" t="s">
        <v>1079</v>
      </c>
      <c r="F467" s="541" t="s">
        <v>1064</v>
      </c>
      <c r="G467" s="540" t="n">
        <v>1536.66</v>
      </c>
      <c r="H467" s="522" t="s">
        <v>1065</v>
      </c>
      <c r="I467" s="700"/>
      <c r="J467" s="541"/>
      <c r="K467" s="668"/>
      <c r="L467" s="541"/>
      <c r="M467" s="554"/>
      <c r="N467" s="701"/>
      <c r="O467" s="557"/>
      <c r="P467" s="556"/>
      <c r="Q467" s="550" t="n">
        <v>12</v>
      </c>
      <c r="R467" s="558" t="n">
        <f aca="false">SUM(S467,T467,U467,V467)</f>
        <v>0</v>
      </c>
      <c r="S467" s="558"/>
      <c r="T467" s="558"/>
      <c r="U467" s="558"/>
      <c r="V467" s="558"/>
      <c r="AC467" s="303"/>
      <c r="AD467" s="474"/>
    </row>
    <row r="468" s="669" customFormat="true" ht="15.75" hidden="true" customHeight="false" outlineLevel="0" collapsed="false">
      <c r="A468" s="559" t="s">
        <v>1320</v>
      </c>
      <c r="B468" s="560"/>
      <c r="C468" s="712"/>
      <c r="D468" s="711"/>
      <c r="E468" s="560"/>
      <c r="F468" s="601"/>
      <c r="G468" s="560"/>
      <c r="H468" s="602"/>
      <c r="I468" s="603"/>
      <c r="J468" s="560"/>
      <c r="K468" s="228"/>
      <c r="L468" s="560"/>
      <c r="M468" s="561"/>
      <c r="N468" s="707" t="s">
        <v>528</v>
      </c>
      <c r="O468" s="564" t="n">
        <v>244</v>
      </c>
      <c r="P468" s="563" t="n">
        <v>226</v>
      </c>
      <c r="Q468" s="550"/>
      <c r="R468" s="551" t="n">
        <f aca="false">SUM(R469)</f>
        <v>0</v>
      </c>
      <c r="S468" s="551" t="n">
        <f aca="false">SUM(S469)</f>
        <v>0</v>
      </c>
      <c r="T468" s="551" t="n">
        <f aca="false">SUM(T469)</f>
        <v>0</v>
      </c>
      <c r="U468" s="551" t="n">
        <f aca="false">SUM(U469)</f>
        <v>0</v>
      </c>
      <c r="V468" s="551" t="n">
        <f aca="false">SUM(V469)</f>
        <v>0</v>
      </c>
      <c r="AC468" s="303"/>
      <c r="AD468" s="474"/>
    </row>
    <row r="469" s="196" customFormat="true" ht="15.75" hidden="true" customHeight="false" outlineLevel="1" collapsed="false">
      <c r="A469" s="552"/>
      <c r="B469" s="709"/>
      <c r="C469" s="768"/>
      <c r="D469" s="540"/>
      <c r="E469" s="541" t="s">
        <v>1321</v>
      </c>
      <c r="F469" s="541" t="s">
        <v>1064</v>
      </c>
      <c r="G469" s="540" t="n">
        <v>13.5</v>
      </c>
      <c r="H469" s="522" t="s">
        <v>1065</v>
      </c>
      <c r="I469" s="540" t="n">
        <v>21</v>
      </c>
      <c r="J469" s="522" t="s">
        <v>1065</v>
      </c>
      <c r="K469" s="190"/>
      <c r="L469" s="541"/>
      <c r="M469" s="554"/>
      <c r="N469" s="701"/>
      <c r="O469" s="557"/>
      <c r="P469" s="556"/>
      <c r="Q469" s="550" t="n">
        <v>1</v>
      </c>
      <c r="R469" s="558" t="n">
        <f aca="false">SUM(S469,T469,U469,V469)</f>
        <v>0</v>
      </c>
      <c r="S469" s="558"/>
      <c r="T469" s="558"/>
      <c r="U469" s="558"/>
      <c r="V469" s="558"/>
      <c r="AC469" s="303"/>
      <c r="AD469" s="474"/>
    </row>
    <row r="470" customFormat="false" ht="15.75" hidden="true" customHeight="false" outlineLevel="0" collapsed="false">
      <c r="A470" s="559" t="s">
        <v>1322</v>
      </c>
      <c r="B470" s="560"/>
      <c r="C470" s="560"/>
      <c r="D470" s="711"/>
      <c r="E470" s="560"/>
      <c r="F470" s="601"/>
      <c r="G470" s="560"/>
      <c r="H470" s="602"/>
      <c r="I470" s="603"/>
      <c r="J470" s="560"/>
      <c r="K470" s="672"/>
      <c r="L470" s="560"/>
      <c r="M470" s="561"/>
      <c r="N470" s="707"/>
      <c r="O470" s="564" t="n">
        <v>244</v>
      </c>
      <c r="P470" s="563" t="n">
        <v>226</v>
      </c>
      <c r="Q470" s="550"/>
      <c r="R470" s="551" t="n">
        <f aca="false">SUM(R471)</f>
        <v>0</v>
      </c>
      <c r="S470" s="551" t="n">
        <f aca="false">SUM(S471)</f>
        <v>0</v>
      </c>
      <c r="T470" s="551" t="n">
        <f aca="false">SUM(T471)</f>
        <v>0</v>
      </c>
      <c r="U470" s="551" t="n">
        <f aca="false">SUM(U471)</f>
        <v>0</v>
      </c>
      <c r="V470" s="551" t="n">
        <f aca="false">SUM(V471)</f>
        <v>0</v>
      </c>
    </row>
    <row r="471" s="673" customFormat="true" ht="15.75" hidden="true" customHeight="false" outlineLevel="1" collapsed="false">
      <c r="A471" s="605"/>
      <c r="B471" s="522"/>
      <c r="C471" s="541"/>
      <c r="D471" s="540"/>
      <c r="E471" s="541" t="s">
        <v>1079</v>
      </c>
      <c r="F471" s="541" t="s">
        <v>1064</v>
      </c>
      <c r="G471" s="540" t="n">
        <v>570</v>
      </c>
      <c r="H471" s="522" t="s">
        <v>1065</v>
      </c>
      <c r="I471" s="700"/>
      <c r="J471" s="541"/>
      <c r="K471" s="190"/>
      <c r="L471" s="541"/>
      <c r="M471" s="554"/>
      <c r="N471" s="701"/>
      <c r="O471" s="557"/>
      <c r="P471" s="556"/>
      <c r="Q471" s="550"/>
      <c r="R471" s="558" t="n">
        <f aca="false">SUM(S471,T471,U471,V471)</f>
        <v>0</v>
      </c>
      <c r="S471" s="558" t="n">
        <f aca="false">D471*G471</f>
        <v>0</v>
      </c>
      <c r="T471" s="558"/>
      <c r="U471" s="558"/>
      <c r="V471" s="558"/>
      <c r="AC471" s="303"/>
      <c r="AD471" s="474"/>
    </row>
    <row r="472" customFormat="false" ht="15.75" hidden="false" customHeight="false" outlineLevel="0" collapsed="false">
      <c r="A472" s="559" t="s">
        <v>1323</v>
      </c>
      <c r="B472" s="560"/>
      <c r="C472" s="560"/>
      <c r="D472" s="560"/>
      <c r="E472" s="560"/>
      <c r="F472" s="601"/>
      <c r="G472" s="560"/>
      <c r="H472" s="602"/>
      <c r="I472" s="603"/>
      <c r="J472" s="560"/>
      <c r="K472" s="672"/>
      <c r="L472" s="560"/>
      <c r="M472" s="561"/>
      <c r="N472" s="707" t="s">
        <v>528</v>
      </c>
      <c r="O472" s="564" t="n">
        <v>244</v>
      </c>
      <c r="P472" s="563" t="n">
        <v>226</v>
      </c>
      <c r="Q472" s="550"/>
      <c r="R472" s="551" t="n">
        <f aca="false">SUM(R473:R474)</f>
        <v>19619</v>
      </c>
      <c r="S472" s="551" t="n">
        <f aca="false">SUM(S473:S474)</f>
        <v>19619</v>
      </c>
      <c r="T472" s="551" t="n">
        <f aca="false">SUM(T473:T474)</f>
        <v>0</v>
      </c>
      <c r="U472" s="551" t="n">
        <f aca="false">SUM(U473:U474)</f>
        <v>0</v>
      </c>
      <c r="V472" s="551" t="n">
        <f aca="false">SUM(V473:V474)</f>
        <v>0</v>
      </c>
    </row>
    <row r="473" s="673" customFormat="true" ht="15.75" hidden="false" customHeight="false" outlineLevel="1" collapsed="false">
      <c r="A473" s="605" t="s">
        <v>1115</v>
      </c>
      <c r="B473" s="522" t="n">
        <f aca="false">$W$2</f>
        <v>2026</v>
      </c>
      <c r="C473" s="541"/>
      <c r="D473" s="540"/>
      <c r="E473" s="769"/>
      <c r="F473" s="541"/>
      <c r="G473" s="540"/>
      <c r="H473" s="522" t="s">
        <v>1065</v>
      </c>
      <c r="I473" s="700"/>
      <c r="J473" s="541"/>
      <c r="K473" s="190"/>
      <c r="L473" s="541"/>
      <c r="M473" s="554"/>
      <c r="N473" s="701"/>
      <c r="O473" s="557"/>
      <c r="P473" s="556"/>
      <c r="Q473" s="550" t="n">
        <v>1</v>
      </c>
      <c r="R473" s="558" t="n">
        <f aca="false">SUM(S473,T473,U473,V473)</f>
        <v>0</v>
      </c>
      <c r="S473" s="558"/>
      <c r="T473" s="558"/>
      <c r="U473" s="558"/>
      <c r="V473" s="558"/>
      <c r="AC473" s="303"/>
      <c r="AD473" s="474"/>
    </row>
    <row r="474" customFormat="false" ht="15.75" hidden="false" customHeight="false" outlineLevel="1" collapsed="false">
      <c r="A474" s="605" t="s">
        <v>1302</v>
      </c>
      <c r="B474" s="522" t="n">
        <f aca="false">$W$1</f>
        <v>2027</v>
      </c>
      <c r="C474" s="541"/>
      <c r="D474" s="631"/>
      <c r="E474" s="769"/>
      <c r="F474" s="541"/>
      <c r="G474" s="540"/>
      <c r="H474" s="522" t="s">
        <v>1065</v>
      </c>
      <c r="I474" s="700"/>
      <c r="J474" s="541"/>
      <c r="K474" s="190"/>
      <c r="L474" s="541"/>
      <c r="M474" s="554"/>
      <c r="N474" s="701"/>
      <c r="O474" s="557"/>
      <c r="P474" s="556"/>
      <c r="Q474" s="550" t="n">
        <v>1</v>
      </c>
      <c r="R474" s="558" t="n">
        <f aca="false">SUM(S474,T474,U474,V474)</f>
        <v>19619</v>
      </c>
      <c r="S474" s="558" t="n">
        <v>19619</v>
      </c>
      <c r="T474" s="558"/>
      <c r="U474" s="558"/>
      <c r="V474" s="558"/>
    </row>
    <row r="475" customFormat="false" ht="15.75" hidden="true" customHeight="false" outlineLevel="0" collapsed="false">
      <c r="A475" s="559" t="s">
        <v>1324</v>
      </c>
      <c r="B475" s="560"/>
      <c r="C475" s="560"/>
      <c r="D475" s="560"/>
      <c r="E475" s="560"/>
      <c r="F475" s="601"/>
      <c r="G475" s="560"/>
      <c r="H475" s="602"/>
      <c r="I475" s="603"/>
      <c r="J475" s="560"/>
      <c r="K475" s="672"/>
      <c r="L475" s="560"/>
      <c r="M475" s="561"/>
      <c r="N475" s="707"/>
      <c r="O475" s="564" t="n">
        <v>244</v>
      </c>
      <c r="P475" s="563" t="n">
        <v>226</v>
      </c>
      <c r="Q475" s="550"/>
      <c r="R475" s="551" t="n">
        <f aca="false">SUM(R476:R477)</f>
        <v>0</v>
      </c>
      <c r="S475" s="551" t="n">
        <f aca="false">SUM(S476:S477)</f>
        <v>0</v>
      </c>
      <c r="T475" s="551" t="n">
        <f aca="false">SUM(T476:T477)</f>
        <v>0</v>
      </c>
      <c r="U475" s="551" t="n">
        <f aca="false">SUM(U476:U477)</f>
        <v>0</v>
      </c>
      <c r="V475" s="551" t="n">
        <f aca="false">SUM(V476:V477)</f>
        <v>0</v>
      </c>
    </row>
    <row r="476" s="673" customFormat="true" ht="15.75" hidden="true" customHeight="false" outlineLevel="1" collapsed="false">
      <c r="A476" s="605" t="s">
        <v>1115</v>
      </c>
      <c r="B476" s="522" t="n">
        <f aca="false">$W$2</f>
        <v>2026</v>
      </c>
      <c r="C476" s="541"/>
      <c r="D476" s="541"/>
      <c r="E476" s="541"/>
      <c r="F476" s="541"/>
      <c r="G476" s="540"/>
      <c r="H476" s="522" t="s">
        <v>1065</v>
      </c>
      <c r="I476" s="700"/>
      <c r="J476" s="541"/>
      <c r="K476" s="190"/>
      <c r="L476" s="541"/>
      <c r="M476" s="554"/>
      <c r="N476" s="701"/>
      <c r="O476" s="557"/>
      <c r="P476" s="556"/>
      <c r="Q476" s="550"/>
      <c r="R476" s="558" t="n">
        <f aca="false">SUM(S476,T476,U476,V476)</f>
        <v>0</v>
      </c>
      <c r="S476" s="558"/>
      <c r="T476" s="558"/>
      <c r="U476" s="558"/>
      <c r="V476" s="558"/>
      <c r="AC476" s="303"/>
      <c r="AD476" s="474"/>
    </row>
    <row r="477" customFormat="false" ht="15.75" hidden="true" customHeight="false" outlineLevel="1" collapsed="false">
      <c r="A477" s="605" t="s">
        <v>1302</v>
      </c>
      <c r="B477" s="522" t="n">
        <f aca="false">$W$1</f>
        <v>2027</v>
      </c>
      <c r="C477" s="541"/>
      <c r="D477" s="541"/>
      <c r="E477" s="541"/>
      <c r="F477" s="541"/>
      <c r="G477" s="540"/>
      <c r="H477" s="522" t="s">
        <v>1065</v>
      </c>
      <c r="I477" s="700"/>
      <c r="J477" s="541"/>
      <c r="K477" s="190"/>
      <c r="L477" s="541"/>
      <c r="M477" s="554"/>
      <c r="N477" s="701"/>
      <c r="O477" s="557"/>
      <c r="P477" s="556"/>
      <c r="Q477" s="550"/>
      <c r="R477" s="558" t="n">
        <f aca="false">SUM(S477,T477,U477,V477)</f>
        <v>0</v>
      </c>
      <c r="S477" s="558"/>
      <c r="T477" s="558"/>
      <c r="U477" s="558"/>
      <c r="V477" s="558"/>
    </row>
    <row r="478" customFormat="false" ht="15.75" hidden="false" customHeight="false" outlineLevel="0" collapsed="false">
      <c r="A478" s="559" t="s">
        <v>1325</v>
      </c>
      <c r="B478" s="560"/>
      <c r="C478" s="560"/>
      <c r="D478" s="560"/>
      <c r="E478" s="560"/>
      <c r="F478" s="601"/>
      <c r="G478" s="560"/>
      <c r="H478" s="602"/>
      <c r="I478" s="603"/>
      <c r="J478" s="560"/>
      <c r="K478" s="672"/>
      <c r="L478" s="560"/>
      <c r="M478" s="561"/>
      <c r="N478" s="707" t="s">
        <v>528</v>
      </c>
      <c r="O478" s="564" t="n">
        <v>244</v>
      </c>
      <c r="P478" s="563" t="n">
        <v>226</v>
      </c>
      <c r="Q478" s="550"/>
      <c r="R478" s="551" t="n">
        <f aca="false">SUM(R479:R487)</f>
        <v>10465</v>
      </c>
      <c r="S478" s="551" t="n">
        <f aca="false">SUM(S479:S487)</f>
        <v>10465</v>
      </c>
      <c r="T478" s="551" t="n">
        <f aca="false">SUM(T479:T487)</f>
        <v>0</v>
      </c>
      <c r="U478" s="551" t="n">
        <f aca="false">SUM(U479:U487)</f>
        <v>0</v>
      </c>
      <c r="V478" s="551" t="n">
        <f aca="false">SUM(V479:V487)</f>
        <v>0</v>
      </c>
    </row>
    <row r="479" customFormat="false" ht="15.75" hidden="false" customHeight="false" outlineLevel="1" collapsed="false">
      <c r="A479" s="552"/>
      <c r="B479" s="709" t="s">
        <v>1326</v>
      </c>
      <c r="C479" s="541"/>
      <c r="D479" s="540" t="n">
        <v>1</v>
      </c>
      <c r="E479" s="541" t="s">
        <v>1149</v>
      </c>
      <c r="F479" s="541" t="s">
        <v>1064</v>
      </c>
      <c r="G479" s="540" t="n">
        <v>2015</v>
      </c>
      <c r="H479" s="522" t="s">
        <v>1065</v>
      </c>
      <c r="I479" s="603"/>
      <c r="J479" s="560"/>
      <c r="K479" s="672"/>
      <c r="L479" s="560"/>
      <c r="M479" s="561"/>
      <c r="N479" s="707"/>
      <c r="O479" s="564"/>
      <c r="P479" s="563"/>
      <c r="Q479" s="550" t="n">
        <v>4</v>
      </c>
      <c r="R479" s="558" t="n">
        <f aca="false">SUM(S479,T479,U479,V479)</f>
        <v>7965</v>
      </c>
      <c r="S479" s="558" t="n">
        <f aca="false">D479*G479*Q479-95</f>
        <v>7965</v>
      </c>
      <c r="T479" s="558"/>
      <c r="U479" s="558"/>
      <c r="V479" s="558"/>
    </row>
    <row r="480" customFormat="false" ht="15.75" hidden="false" customHeight="false" outlineLevel="1" collapsed="false">
      <c r="A480" s="552"/>
      <c r="B480" s="709" t="s">
        <v>1327</v>
      </c>
      <c r="C480" s="560"/>
      <c r="D480" s="540"/>
      <c r="E480" s="541" t="s">
        <v>1149</v>
      </c>
      <c r="F480" s="541" t="s">
        <v>1064</v>
      </c>
      <c r="G480" s="540" t="n">
        <v>2500</v>
      </c>
      <c r="H480" s="522" t="s">
        <v>1065</v>
      </c>
      <c r="I480" s="603"/>
      <c r="J480" s="560"/>
      <c r="K480" s="672"/>
      <c r="L480" s="560"/>
      <c r="M480" s="561"/>
      <c r="N480" s="707"/>
      <c r="O480" s="564"/>
      <c r="P480" s="563"/>
      <c r="Q480" s="550" t="n">
        <v>1</v>
      </c>
      <c r="R480" s="558" t="n">
        <f aca="false">SUM(S480,T480,U480,V480)</f>
        <v>2500</v>
      </c>
      <c r="S480" s="558" t="n">
        <f aca="false">G480*Q480</f>
        <v>2500</v>
      </c>
      <c r="T480" s="558"/>
      <c r="U480" s="558"/>
      <c r="V480" s="558"/>
    </row>
    <row r="481" customFormat="false" ht="15.75" hidden="true" customHeight="false" outlineLevel="1" collapsed="false">
      <c r="A481" s="552"/>
      <c r="B481" s="770"/>
      <c r="C481" s="560"/>
      <c r="D481" s="540"/>
      <c r="E481" s="541" t="s">
        <v>1149</v>
      </c>
      <c r="F481" s="541" t="s">
        <v>1064</v>
      </c>
      <c r="G481" s="540"/>
      <c r="H481" s="522" t="s">
        <v>1065</v>
      </c>
      <c r="I481" s="603"/>
      <c r="J481" s="560"/>
      <c r="K481" s="672"/>
      <c r="L481" s="560"/>
      <c r="M481" s="561"/>
      <c r="N481" s="707"/>
      <c r="O481" s="564"/>
      <c r="P481" s="563"/>
      <c r="Q481" s="550" t="n">
        <v>1</v>
      </c>
      <c r="R481" s="558" t="n">
        <f aca="false">SUM(S481,T481,U481,V481)</f>
        <v>0</v>
      </c>
      <c r="S481" s="558"/>
      <c r="T481" s="558"/>
      <c r="U481" s="558"/>
      <c r="V481" s="558"/>
    </row>
    <row r="482" customFormat="false" ht="15.75" hidden="true" customHeight="false" outlineLevel="1" collapsed="false">
      <c r="A482" s="552"/>
      <c r="B482" s="770"/>
      <c r="C482" s="560"/>
      <c r="D482" s="540"/>
      <c r="E482" s="541" t="s">
        <v>1149</v>
      </c>
      <c r="F482" s="541" t="s">
        <v>1064</v>
      </c>
      <c r="G482" s="540"/>
      <c r="H482" s="522" t="s">
        <v>1065</v>
      </c>
      <c r="I482" s="603"/>
      <c r="J482" s="560"/>
      <c r="K482" s="672"/>
      <c r="L482" s="560"/>
      <c r="M482" s="561"/>
      <c r="N482" s="707"/>
      <c r="O482" s="564"/>
      <c r="P482" s="563"/>
      <c r="Q482" s="550" t="n">
        <v>1</v>
      </c>
      <c r="R482" s="558" t="n">
        <f aca="false">SUM(S482,T482,U482,V482)</f>
        <v>0</v>
      </c>
      <c r="S482" s="558"/>
      <c r="T482" s="558"/>
      <c r="U482" s="558"/>
      <c r="V482" s="558"/>
    </row>
    <row r="483" customFormat="false" ht="15.75" hidden="true" customHeight="false" outlineLevel="1" collapsed="false">
      <c r="A483" s="552"/>
      <c r="B483" s="770"/>
      <c r="C483" s="560"/>
      <c r="D483" s="540"/>
      <c r="E483" s="541" t="s">
        <v>1149</v>
      </c>
      <c r="F483" s="541" t="s">
        <v>1064</v>
      </c>
      <c r="G483" s="540"/>
      <c r="H483" s="522" t="s">
        <v>1065</v>
      </c>
      <c r="I483" s="603"/>
      <c r="J483" s="560"/>
      <c r="K483" s="672"/>
      <c r="L483" s="560"/>
      <c r="M483" s="561"/>
      <c r="N483" s="707"/>
      <c r="O483" s="564"/>
      <c r="P483" s="563"/>
      <c r="Q483" s="550" t="n">
        <v>1</v>
      </c>
      <c r="R483" s="558" t="n">
        <f aca="false">SUM(S483,T483,U483,V483)</f>
        <v>0</v>
      </c>
      <c r="S483" s="558"/>
      <c r="T483" s="558"/>
      <c r="U483" s="558"/>
      <c r="V483" s="558"/>
    </row>
    <row r="484" customFormat="false" ht="15.75" hidden="true" customHeight="false" outlineLevel="1" collapsed="false">
      <c r="A484" s="552"/>
      <c r="B484" s="770"/>
      <c r="C484" s="560"/>
      <c r="D484" s="540"/>
      <c r="E484" s="541" t="s">
        <v>1149</v>
      </c>
      <c r="F484" s="541" t="s">
        <v>1064</v>
      </c>
      <c r="G484" s="540"/>
      <c r="H484" s="522" t="s">
        <v>1065</v>
      </c>
      <c r="I484" s="603"/>
      <c r="J484" s="560"/>
      <c r="K484" s="672"/>
      <c r="L484" s="560"/>
      <c r="M484" s="561"/>
      <c r="N484" s="707"/>
      <c r="O484" s="564"/>
      <c r="P484" s="563"/>
      <c r="Q484" s="550" t="n">
        <v>1</v>
      </c>
      <c r="R484" s="558" t="n">
        <f aca="false">SUM(S484,T484,U484,V484)</f>
        <v>0</v>
      </c>
      <c r="S484" s="558"/>
      <c r="T484" s="558"/>
      <c r="U484" s="558"/>
      <c r="V484" s="558"/>
    </row>
    <row r="485" customFormat="false" ht="15.75" hidden="true" customHeight="false" outlineLevel="1" collapsed="false">
      <c r="A485" s="552"/>
      <c r="B485" s="770"/>
      <c r="C485" s="560"/>
      <c r="D485" s="540"/>
      <c r="E485" s="541" t="s">
        <v>1149</v>
      </c>
      <c r="F485" s="541" t="s">
        <v>1064</v>
      </c>
      <c r="G485" s="540"/>
      <c r="H485" s="522" t="s">
        <v>1065</v>
      </c>
      <c r="I485" s="603"/>
      <c r="J485" s="560"/>
      <c r="K485" s="672"/>
      <c r="L485" s="560"/>
      <c r="M485" s="561"/>
      <c r="N485" s="707"/>
      <c r="O485" s="564"/>
      <c r="P485" s="563"/>
      <c r="Q485" s="550" t="n">
        <v>1</v>
      </c>
      <c r="R485" s="558" t="n">
        <f aca="false">SUM(S485,T485,U485,V485)</f>
        <v>0</v>
      </c>
      <c r="S485" s="558"/>
      <c r="T485" s="558"/>
      <c r="U485" s="558"/>
      <c r="V485" s="558"/>
    </row>
    <row r="486" customFormat="false" ht="15.75" hidden="true" customHeight="false" outlineLevel="1" collapsed="false">
      <c r="A486" s="552"/>
      <c r="B486" s="770"/>
      <c r="C486" s="560"/>
      <c r="D486" s="540"/>
      <c r="E486" s="541" t="s">
        <v>1149</v>
      </c>
      <c r="F486" s="541" t="s">
        <v>1064</v>
      </c>
      <c r="G486" s="540"/>
      <c r="H486" s="522" t="s">
        <v>1065</v>
      </c>
      <c r="I486" s="603"/>
      <c r="J486" s="560"/>
      <c r="K486" s="672"/>
      <c r="L486" s="560"/>
      <c r="M486" s="561"/>
      <c r="N486" s="707"/>
      <c r="O486" s="564"/>
      <c r="P486" s="563"/>
      <c r="Q486" s="550" t="n">
        <v>1</v>
      </c>
      <c r="R486" s="558" t="n">
        <f aca="false">SUM(S486,T486,U486,V486)</f>
        <v>0</v>
      </c>
      <c r="S486" s="558"/>
      <c r="T486" s="558"/>
      <c r="U486" s="558"/>
      <c r="V486" s="558"/>
    </row>
    <row r="487" customFormat="false" ht="15.75" hidden="true" customHeight="false" outlineLevel="1" collapsed="false">
      <c r="A487" s="552"/>
      <c r="B487" s="770"/>
      <c r="C487" s="560"/>
      <c r="D487" s="540"/>
      <c r="E487" s="541" t="s">
        <v>1149</v>
      </c>
      <c r="F487" s="541" t="s">
        <v>1064</v>
      </c>
      <c r="G487" s="540"/>
      <c r="H487" s="522" t="s">
        <v>1065</v>
      </c>
      <c r="I487" s="603"/>
      <c r="J487" s="560"/>
      <c r="K487" s="672"/>
      <c r="L487" s="560"/>
      <c r="M487" s="561"/>
      <c r="N487" s="707"/>
      <c r="O487" s="564"/>
      <c r="P487" s="563"/>
      <c r="Q487" s="550" t="n">
        <v>1</v>
      </c>
      <c r="R487" s="558" t="n">
        <f aca="false">SUM(S487,T487,U487,V487)</f>
        <v>0</v>
      </c>
      <c r="S487" s="558"/>
      <c r="T487" s="558"/>
      <c r="U487" s="558"/>
      <c r="V487" s="558"/>
    </row>
    <row r="488" s="673" customFormat="true" ht="15.75" hidden="true" customHeight="false" outlineLevel="0" collapsed="false">
      <c r="A488" s="559"/>
      <c r="B488" s="770"/>
      <c r="C488" s="560"/>
      <c r="D488" s="540"/>
      <c r="E488" s="541" t="s">
        <v>1149</v>
      </c>
      <c r="F488" s="541" t="s">
        <v>1064</v>
      </c>
      <c r="G488" s="540"/>
      <c r="H488" s="522" t="s">
        <v>1065</v>
      </c>
      <c r="K488" s="672"/>
      <c r="L488" s="560"/>
      <c r="M488" s="561"/>
      <c r="N488" s="707" t="s">
        <v>528</v>
      </c>
      <c r="O488" s="564" t="n">
        <v>244</v>
      </c>
      <c r="P488" s="563" t="n">
        <v>226</v>
      </c>
      <c r="Q488" s="550" t="n">
        <v>12</v>
      </c>
      <c r="R488" s="551" t="n">
        <f aca="false">SUM(S488,T488,U488,V488)</f>
        <v>0</v>
      </c>
      <c r="S488" s="551"/>
      <c r="T488" s="551"/>
      <c r="U488" s="551"/>
      <c r="V488" s="551"/>
      <c r="AC488" s="303"/>
      <c r="AD488" s="474"/>
    </row>
    <row r="489" customFormat="false" ht="15.75" hidden="false" customHeight="false" outlineLevel="0" collapsed="false">
      <c r="A489" s="559" t="s">
        <v>1328</v>
      </c>
      <c r="B489" s="560"/>
      <c r="C489" s="560"/>
      <c r="D489" s="601"/>
      <c r="E489" s="522"/>
      <c r="F489" s="601"/>
      <c r="G489" s="560"/>
      <c r="H489" s="602"/>
      <c r="I489" s="540" t="n">
        <v>600</v>
      </c>
      <c r="J489" s="522" t="s">
        <v>1065</v>
      </c>
      <c r="K489" s="228"/>
      <c r="L489" s="560"/>
      <c r="M489" s="561"/>
      <c r="N489" s="707"/>
      <c r="O489" s="564" t="n">
        <v>244</v>
      </c>
      <c r="P489" s="563" t="n">
        <v>226</v>
      </c>
      <c r="Q489" s="550" t="n">
        <v>12</v>
      </c>
      <c r="R489" s="551" t="n">
        <f aca="false">SUM(S489,T489,U489,V489)</f>
        <v>7200</v>
      </c>
      <c r="S489" s="551"/>
      <c r="T489" s="551"/>
      <c r="U489" s="551"/>
      <c r="V489" s="551" t="n">
        <f aca="false">I489*Q489</f>
        <v>7200</v>
      </c>
    </row>
    <row r="490" s="669" customFormat="true" ht="15.75" hidden="true" customHeight="false" outlineLevel="0" collapsed="false">
      <c r="A490" s="654" t="s">
        <v>1329</v>
      </c>
      <c r="B490" s="603"/>
      <c r="C490" s="662"/>
      <c r="D490" s="603"/>
      <c r="E490" s="603"/>
      <c r="F490" s="603"/>
      <c r="G490" s="760"/>
      <c r="H490" s="603"/>
      <c r="I490" s="603"/>
      <c r="J490" s="603"/>
      <c r="K490" s="603"/>
      <c r="L490" s="603"/>
      <c r="M490" s="653"/>
      <c r="N490" s="654"/>
      <c r="O490" s="655" t="n">
        <v>244</v>
      </c>
      <c r="P490" s="656" t="n">
        <v>226</v>
      </c>
      <c r="Q490" s="613"/>
      <c r="R490" s="657" t="n">
        <f aca="false">SUM(S490,T490,U490,V490)</f>
        <v>0</v>
      </c>
      <c r="S490" s="657"/>
      <c r="T490" s="657"/>
      <c r="U490" s="657"/>
      <c r="V490" s="657"/>
      <c r="AC490" s="771"/>
      <c r="AD490" s="772"/>
    </row>
    <row r="491" s="745" customFormat="true" ht="19.5" hidden="true" customHeight="false" outlineLevel="0" collapsed="false">
      <c r="A491" s="683" t="s">
        <v>1405</v>
      </c>
      <c r="B491" s="684"/>
      <c r="C491" s="684"/>
      <c r="D491" s="684"/>
      <c r="E491" s="684"/>
      <c r="F491" s="685"/>
      <c r="G491" s="686"/>
      <c r="H491" s="687"/>
      <c r="I491" s="688"/>
      <c r="J491" s="686"/>
      <c r="K491" s="744"/>
      <c r="L491" s="684"/>
      <c r="M491" s="689"/>
      <c r="N491" s="690" t="s">
        <v>528</v>
      </c>
      <c r="O491" s="691" t="n">
        <v>244</v>
      </c>
      <c r="P491" s="692" t="n">
        <v>227</v>
      </c>
      <c r="Q491" s="693"/>
      <c r="R491" s="694" t="n">
        <f aca="false">SUM(S491,T491,U491,V491)</f>
        <v>0</v>
      </c>
      <c r="S491" s="694"/>
      <c r="T491" s="694"/>
      <c r="U491" s="694"/>
      <c r="V491" s="694"/>
      <c r="AC491" s="696"/>
      <c r="AD491" s="697"/>
    </row>
    <row r="492" s="669" customFormat="true" ht="15.75" hidden="true" customHeight="false" outlineLevel="0" collapsed="false">
      <c r="A492" s="559" t="s">
        <v>1406</v>
      </c>
      <c r="B492" s="560"/>
      <c r="C492" s="560"/>
      <c r="D492" s="711"/>
      <c r="E492" s="560"/>
      <c r="F492" s="601"/>
      <c r="G492" s="560"/>
      <c r="H492" s="602"/>
      <c r="I492" s="603"/>
      <c r="J492" s="560"/>
      <c r="K492" s="672"/>
      <c r="L492" s="560"/>
      <c r="M492" s="561"/>
      <c r="N492" s="707"/>
      <c r="O492" s="564" t="n">
        <v>244</v>
      </c>
      <c r="P492" s="563" t="n">
        <v>228</v>
      </c>
      <c r="Q492" s="550"/>
      <c r="R492" s="551" t="n">
        <f aca="false">SUM(R493)</f>
        <v>0</v>
      </c>
      <c r="S492" s="551" t="n">
        <f aca="false">SUM(S493)</f>
        <v>0</v>
      </c>
      <c r="T492" s="551" t="n">
        <f aca="false">SUM(T493)</f>
        <v>0</v>
      </c>
      <c r="U492" s="551" t="n">
        <f aca="false">SUM(U493)</f>
        <v>0</v>
      </c>
      <c r="V492" s="551" t="n">
        <f aca="false">SUM(V493)</f>
        <v>0</v>
      </c>
      <c r="AC492" s="303"/>
      <c r="AD492" s="474"/>
    </row>
    <row r="493" s="673" customFormat="true" ht="15.75" hidden="true" customHeight="false" outlineLevel="1" collapsed="false">
      <c r="A493" s="605"/>
      <c r="B493" s="522"/>
      <c r="C493" s="541"/>
      <c r="D493" s="540"/>
      <c r="E493" s="541"/>
      <c r="F493" s="541"/>
      <c r="G493" s="540"/>
      <c r="H493" s="522"/>
      <c r="I493" s="700"/>
      <c r="J493" s="541"/>
      <c r="K493" s="190"/>
      <c r="L493" s="541"/>
      <c r="M493" s="554"/>
      <c r="N493" s="701"/>
      <c r="O493" s="557"/>
      <c r="P493" s="556"/>
      <c r="Q493" s="550"/>
      <c r="R493" s="558" t="n">
        <f aca="false">SUM(S493,T493,U493,V493)</f>
        <v>0</v>
      </c>
      <c r="S493" s="558"/>
      <c r="T493" s="558"/>
      <c r="U493" s="558"/>
      <c r="V493" s="558"/>
      <c r="AC493" s="303"/>
      <c r="AD493" s="474"/>
    </row>
    <row r="494" s="695" customFormat="true" ht="19.5" hidden="false" customHeight="false" outlineLevel="0" collapsed="false">
      <c r="A494" s="683" t="s">
        <v>1332</v>
      </c>
      <c r="B494" s="684"/>
      <c r="C494" s="684"/>
      <c r="D494" s="684"/>
      <c r="E494" s="684"/>
      <c r="F494" s="684"/>
      <c r="G494" s="684"/>
      <c r="H494" s="773"/>
      <c r="I494" s="773"/>
      <c r="J494" s="773"/>
      <c r="K494" s="773"/>
      <c r="L494" s="684"/>
      <c r="M494" s="689"/>
      <c r="N494" s="690"/>
      <c r="O494" s="691" t="n">
        <v>244</v>
      </c>
      <c r="P494" s="692" t="n">
        <v>310</v>
      </c>
      <c r="Q494" s="693"/>
      <c r="R494" s="774" t="n">
        <f aca="false">SUM(R495,R523,R544)</f>
        <v>883090</v>
      </c>
      <c r="S494" s="774" t="n">
        <f aca="false">SUM(S495,S523,S544)</f>
        <v>83090</v>
      </c>
      <c r="T494" s="774" t="n">
        <f aca="false">SUM(T495,T523,T544)</f>
        <v>0</v>
      </c>
      <c r="U494" s="774" t="n">
        <f aca="false">SUM(U495,U523,U544)</f>
        <v>0</v>
      </c>
      <c r="V494" s="774" t="n">
        <f aca="false">SUM(V495,V523,V544)</f>
        <v>800000</v>
      </c>
      <c r="AC494" s="696"/>
      <c r="AD494" s="697"/>
    </row>
    <row r="495" s="196" customFormat="true" ht="15.75" hidden="false" customHeight="false" outlineLevel="0" collapsed="false">
      <c r="A495" s="559" t="s">
        <v>1333</v>
      </c>
      <c r="B495" s="560"/>
      <c r="C495" s="560"/>
      <c r="D495" s="560"/>
      <c r="E495" s="560"/>
      <c r="F495" s="601"/>
      <c r="G495" s="560"/>
      <c r="H495" s="602"/>
      <c r="I495" s="603"/>
      <c r="J495" s="560"/>
      <c r="K495" s="738"/>
      <c r="L495" s="560"/>
      <c r="M495" s="561"/>
      <c r="N495" s="707"/>
      <c r="O495" s="564" t="n">
        <v>244</v>
      </c>
      <c r="P495" s="563" t="n">
        <v>310</v>
      </c>
      <c r="Q495" s="550"/>
      <c r="R495" s="551" t="n">
        <f aca="false">SUM(R496:R522)</f>
        <v>183090</v>
      </c>
      <c r="S495" s="551" t="n">
        <f aca="false">SUM(S496:S522)</f>
        <v>83090</v>
      </c>
      <c r="T495" s="551" t="n">
        <f aca="false">SUM(T496:T522)</f>
        <v>0</v>
      </c>
      <c r="U495" s="551" t="n">
        <f aca="false">SUM(U496:U522)</f>
        <v>0</v>
      </c>
      <c r="V495" s="551" t="n">
        <f aca="false">SUM(V496:V522)</f>
        <v>100000</v>
      </c>
      <c r="W495" s="188" t="s">
        <v>1334</v>
      </c>
      <c r="AC495" s="303"/>
      <c r="AD495" s="474"/>
    </row>
    <row r="496" s="196" customFormat="true" ht="15.75" hidden="true" customHeight="false" outlineLevel="1" collapsed="false">
      <c r="A496" s="552"/>
      <c r="B496" s="775"/>
      <c r="C496" s="583"/>
      <c r="D496" s="540"/>
      <c r="E496" s="541" t="s">
        <v>1149</v>
      </c>
      <c r="F496" s="541" t="s">
        <v>1064</v>
      </c>
      <c r="G496" s="540"/>
      <c r="H496" s="522" t="s">
        <v>1065</v>
      </c>
      <c r="I496" s="776"/>
      <c r="J496" s="776"/>
      <c r="K496" s="776"/>
      <c r="L496" s="541"/>
      <c r="M496" s="554"/>
      <c r="N496" s="701"/>
      <c r="O496" s="557"/>
      <c r="P496" s="556"/>
      <c r="Q496" s="550"/>
      <c r="R496" s="558" t="n">
        <f aca="false">SUM(S496,T496,U496,V496)</f>
        <v>183090</v>
      </c>
      <c r="S496" s="558" t="n">
        <v>83090</v>
      </c>
      <c r="T496" s="558"/>
      <c r="U496" s="558"/>
      <c r="V496" s="558" t="n">
        <v>100000</v>
      </c>
      <c r="AC496" s="303"/>
      <c r="AD496" s="474"/>
    </row>
    <row r="497" customFormat="false" ht="15.75" hidden="true" customHeight="false" outlineLevel="1" collapsed="false">
      <c r="A497" s="552"/>
      <c r="B497" s="755"/>
      <c r="C497" s="583"/>
      <c r="D497" s="540"/>
      <c r="E497" s="541" t="s">
        <v>1149</v>
      </c>
      <c r="F497" s="541" t="s">
        <v>1064</v>
      </c>
      <c r="G497" s="540"/>
      <c r="H497" s="522" t="s">
        <v>1065</v>
      </c>
      <c r="I497" s="776"/>
      <c r="J497" s="776"/>
      <c r="K497" s="776"/>
      <c r="L497" s="541"/>
      <c r="M497" s="554"/>
      <c r="N497" s="701"/>
      <c r="O497" s="557"/>
      <c r="P497" s="556"/>
      <c r="Q497" s="550"/>
      <c r="R497" s="558" t="n">
        <f aca="false">SUM(S497,T497,U497,V497)</f>
        <v>0</v>
      </c>
      <c r="S497" s="558"/>
      <c r="T497" s="558"/>
      <c r="U497" s="558"/>
      <c r="V497" s="558"/>
    </row>
    <row r="498" customFormat="false" ht="15.75" hidden="true" customHeight="false" outlineLevel="1" collapsed="false">
      <c r="A498" s="552"/>
      <c r="B498" s="755"/>
      <c r="C498" s="583"/>
      <c r="D498" s="540"/>
      <c r="E498" s="541" t="s">
        <v>1149</v>
      </c>
      <c r="F498" s="541" t="s">
        <v>1064</v>
      </c>
      <c r="G498" s="540"/>
      <c r="H498" s="522" t="s">
        <v>1065</v>
      </c>
      <c r="I498" s="776"/>
      <c r="J498" s="776"/>
      <c r="K498" s="776"/>
      <c r="L498" s="541"/>
      <c r="M498" s="554"/>
      <c r="N498" s="701"/>
      <c r="O498" s="557"/>
      <c r="P498" s="556"/>
      <c r="Q498" s="550"/>
      <c r="R498" s="558" t="n">
        <f aca="false">SUM(S498,T498,U498,V498)</f>
        <v>0</v>
      </c>
      <c r="S498" s="558"/>
      <c r="T498" s="558"/>
      <c r="U498" s="558"/>
      <c r="V498" s="558"/>
    </row>
    <row r="499" customFormat="false" ht="15.75" hidden="true" customHeight="false" outlineLevel="1" collapsed="false">
      <c r="A499" s="552"/>
      <c r="B499" s="553"/>
      <c r="C499" s="583"/>
      <c r="D499" s="540"/>
      <c r="E499" s="541" t="s">
        <v>1149</v>
      </c>
      <c r="F499" s="541" t="s">
        <v>1064</v>
      </c>
      <c r="G499" s="540"/>
      <c r="H499" s="522" t="s">
        <v>1065</v>
      </c>
      <c r="I499" s="778"/>
      <c r="J499" s="776"/>
      <c r="K499" s="776"/>
      <c r="L499" s="541"/>
      <c r="M499" s="554"/>
      <c r="N499" s="701"/>
      <c r="O499" s="557"/>
      <c r="P499" s="556"/>
      <c r="Q499" s="550"/>
      <c r="R499" s="558" t="n">
        <f aca="false">SUM(S499,T499,U499,V499)</f>
        <v>0</v>
      </c>
      <c r="S499" s="558"/>
      <c r="T499" s="558"/>
      <c r="U499" s="558"/>
      <c r="V499" s="558"/>
    </row>
    <row r="500" customFormat="false" ht="15.75" hidden="true" customHeight="false" outlineLevel="1" collapsed="false">
      <c r="A500" s="552"/>
      <c r="B500" s="755"/>
      <c r="C500" s="583"/>
      <c r="D500" s="540"/>
      <c r="E500" s="541" t="s">
        <v>1149</v>
      </c>
      <c r="F500" s="541" t="s">
        <v>1064</v>
      </c>
      <c r="G500" s="540"/>
      <c r="H500" s="522" t="s">
        <v>1065</v>
      </c>
      <c r="I500" s="776"/>
      <c r="J500" s="776"/>
      <c r="K500" s="776"/>
      <c r="L500" s="541"/>
      <c r="M500" s="554"/>
      <c r="N500" s="701"/>
      <c r="O500" s="557"/>
      <c r="P500" s="556"/>
      <c r="Q500" s="550"/>
      <c r="R500" s="558" t="n">
        <f aca="false">SUM(S500,T500,U500,V500)</f>
        <v>0</v>
      </c>
      <c r="S500" s="558"/>
      <c r="T500" s="558"/>
      <c r="U500" s="558"/>
      <c r="V500" s="558"/>
    </row>
    <row r="501" customFormat="false" ht="14.25" hidden="true" customHeight="true" outlineLevel="1" collapsed="false">
      <c r="A501" s="552"/>
      <c r="B501" s="755"/>
      <c r="C501" s="583"/>
      <c r="D501" s="540"/>
      <c r="E501" s="541" t="s">
        <v>1149</v>
      </c>
      <c r="F501" s="541" t="s">
        <v>1064</v>
      </c>
      <c r="G501" s="540"/>
      <c r="H501" s="522" t="s">
        <v>1065</v>
      </c>
      <c r="I501" s="776"/>
      <c r="J501" s="776"/>
      <c r="K501" s="776"/>
      <c r="L501" s="541"/>
      <c r="M501" s="554"/>
      <c r="N501" s="701"/>
      <c r="O501" s="557"/>
      <c r="P501" s="556"/>
      <c r="Q501" s="550"/>
      <c r="R501" s="558" t="n">
        <f aca="false">SUM(S501,T501,U501,V501)</f>
        <v>0</v>
      </c>
      <c r="S501" s="558"/>
      <c r="T501" s="558"/>
      <c r="U501" s="558"/>
      <c r="V501" s="558"/>
    </row>
    <row r="502" customFormat="false" ht="15.75" hidden="true" customHeight="false" outlineLevel="1" collapsed="false">
      <c r="A502" s="552"/>
      <c r="B502" s="755"/>
      <c r="C502" s="583"/>
      <c r="D502" s="540"/>
      <c r="E502" s="541" t="s">
        <v>1149</v>
      </c>
      <c r="F502" s="541" t="s">
        <v>1064</v>
      </c>
      <c r="G502" s="540"/>
      <c r="H502" s="522" t="s">
        <v>1065</v>
      </c>
      <c r="I502" s="776"/>
      <c r="J502" s="776"/>
      <c r="K502" s="776"/>
      <c r="L502" s="541"/>
      <c r="M502" s="554"/>
      <c r="N502" s="701"/>
      <c r="O502" s="557"/>
      <c r="P502" s="556"/>
      <c r="Q502" s="550"/>
      <c r="R502" s="558" t="n">
        <f aca="false">SUM(S502,T502,U502,V502)</f>
        <v>0</v>
      </c>
      <c r="S502" s="558"/>
      <c r="T502" s="558"/>
      <c r="U502" s="558"/>
      <c r="V502" s="558"/>
    </row>
    <row r="503" customFormat="false" ht="15.75" hidden="true" customHeight="false" outlineLevel="1" collapsed="false">
      <c r="A503" s="552"/>
      <c r="B503" s="755"/>
      <c r="C503" s="583"/>
      <c r="D503" s="540"/>
      <c r="E503" s="541" t="s">
        <v>1149</v>
      </c>
      <c r="F503" s="541" t="s">
        <v>1064</v>
      </c>
      <c r="G503" s="540"/>
      <c r="H503" s="522" t="s">
        <v>1065</v>
      </c>
      <c r="I503" s="776"/>
      <c r="J503" s="776"/>
      <c r="K503" s="776"/>
      <c r="L503" s="541"/>
      <c r="M503" s="554"/>
      <c r="N503" s="701"/>
      <c r="O503" s="557"/>
      <c r="P503" s="556"/>
      <c r="Q503" s="550"/>
      <c r="R503" s="558" t="n">
        <f aca="false">SUM(S503,T503,U503,V503)</f>
        <v>0</v>
      </c>
      <c r="S503" s="558"/>
      <c r="T503" s="558"/>
      <c r="U503" s="558"/>
      <c r="V503" s="558"/>
    </row>
    <row r="504" customFormat="false" ht="15.75" hidden="true" customHeight="false" outlineLevel="1" collapsed="false">
      <c r="A504" s="552"/>
      <c r="B504" s="755"/>
      <c r="C504" s="583"/>
      <c r="D504" s="540"/>
      <c r="E504" s="541" t="s">
        <v>1149</v>
      </c>
      <c r="F504" s="541" t="s">
        <v>1064</v>
      </c>
      <c r="G504" s="540"/>
      <c r="H504" s="522" t="s">
        <v>1065</v>
      </c>
      <c r="I504" s="776"/>
      <c r="J504" s="776"/>
      <c r="K504" s="776"/>
      <c r="L504" s="541"/>
      <c r="M504" s="554"/>
      <c r="N504" s="701"/>
      <c r="O504" s="557"/>
      <c r="P504" s="556"/>
      <c r="Q504" s="550"/>
      <c r="R504" s="558" t="n">
        <f aca="false">SUM(S504,T504,U504,V504)</f>
        <v>0</v>
      </c>
      <c r="S504" s="558"/>
      <c r="T504" s="558"/>
      <c r="U504" s="558"/>
      <c r="V504" s="558"/>
    </row>
    <row r="505" customFormat="false" ht="15.75" hidden="true" customHeight="false" outlineLevel="1" collapsed="false">
      <c r="A505" s="552"/>
      <c r="B505" s="755"/>
      <c r="C505" s="583"/>
      <c r="D505" s="540"/>
      <c r="E505" s="541" t="s">
        <v>1149</v>
      </c>
      <c r="F505" s="541" t="s">
        <v>1064</v>
      </c>
      <c r="G505" s="540"/>
      <c r="H505" s="522" t="s">
        <v>1065</v>
      </c>
      <c r="I505" s="776"/>
      <c r="J505" s="776"/>
      <c r="K505" s="776"/>
      <c r="L505" s="541"/>
      <c r="M505" s="554"/>
      <c r="N505" s="701"/>
      <c r="O505" s="557"/>
      <c r="P505" s="556"/>
      <c r="Q505" s="550"/>
      <c r="R505" s="558" t="n">
        <f aca="false">SUM(S505,T505,U505,V505)</f>
        <v>0</v>
      </c>
      <c r="S505" s="558"/>
      <c r="T505" s="558"/>
      <c r="U505" s="558"/>
      <c r="V505" s="558"/>
    </row>
    <row r="506" customFormat="false" ht="15.75" hidden="true" customHeight="false" outlineLevel="1" collapsed="false">
      <c r="A506" s="552"/>
      <c r="B506" s="755"/>
      <c r="C506" s="583"/>
      <c r="D506" s="540"/>
      <c r="E506" s="541" t="s">
        <v>1149</v>
      </c>
      <c r="F506" s="541" t="s">
        <v>1064</v>
      </c>
      <c r="G506" s="540"/>
      <c r="H506" s="522" t="s">
        <v>1065</v>
      </c>
      <c r="I506" s="776"/>
      <c r="J506" s="776"/>
      <c r="K506" s="776"/>
      <c r="L506" s="541"/>
      <c r="M506" s="554"/>
      <c r="N506" s="701"/>
      <c r="O506" s="557"/>
      <c r="P506" s="556"/>
      <c r="Q506" s="550"/>
      <c r="R506" s="558" t="n">
        <f aca="false">SUM(S506,T506,U506,V506)</f>
        <v>0</v>
      </c>
      <c r="S506" s="558"/>
      <c r="T506" s="558"/>
      <c r="U506" s="558"/>
      <c r="V506" s="558"/>
    </row>
    <row r="507" customFormat="false" ht="15.75" hidden="true" customHeight="false" outlineLevel="1" collapsed="false">
      <c r="A507" s="552"/>
      <c r="B507" s="755"/>
      <c r="C507" s="583"/>
      <c r="D507" s="540"/>
      <c r="E507" s="541" t="s">
        <v>1149</v>
      </c>
      <c r="F507" s="541" t="s">
        <v>1064</v>
      </c>
      <c r="G507" s="540"/>
      <c r="H507" s="522" t="s">
        <v>1065</v>
      </c>
      <c r="I507" s="776"/>
      <c r="J507" s="776"/>
      <c r="K507" s="776"/>
      <c r="L507" s="541"/>
      <c r="M507" s="554"/>
      <c r="N507" s="701"/>
      <c r="O507" s="557"/>
      <c r="P507" s="556"/>
      <c r="Q507" s="550"/>
      <c r="R507" s="558" t="n">
        <f aca="false">SUM(S507,T507,U507,V507)</f>
        <v>0</v>
      </c>
      <c r="S507" s="558"/>
      <c r="T507" s="558"/>
      <c r="U507" s="558"/>
      <c r="V507" s="558"/>
    </row>
    <row r="508" customFormat="false" ht="15.75" hidden="true" customHeight="false" outlineLevel="1" collapsed="false">
      <c r="A508" s="552"/>
      <c r="B508" s="755"/>
      <c r="C508" s="583"/>
      <c r="D508" s="540"/>
      <c r="E508" s="541" t="s">
        <v>1149</v>
      </c>
      <c r="F508" s="541" t="s">
        <v>1064</v>
      </c>
      <c r="G508" s="540"/>
      <c r="H508" s="522" t="s">
        <v>1065</v>
      </c>
      <c r="I508" s="776"/>
      <c r="J508" s="776"/>
      <c r="K508" s="776"/>
      <c r="L508" s="541"/>
      <c r="M508" s="554"/>
      <c r="N508" s="701"/>
      <c r="O508" s="557"/>
      <c r="P508" s="556"/>
      <c r="Q508" s="550"/>
      <c r="R508" s="558" t="n">
        <f aca="false">SUM(S508,T508,U508,V508)</f>
        <v>0</v>
      </c>
      <c r="S508" s="558"/>
      <c r="T508" s="558"/>
      <c r="U508" s="558"/>
      <c r="V508" s="558"/>
    </row>
    <row r="509" customFormat="false" ht="15.75" hidden="true" customHeight="false" outlineLevel="1" collapsed="false">
      <c r="A509" s="552"/>
      <c r="B509" s="755"/>
      <c r="C509" s="583"/>
      <c r="D509" s="540"/>
      <c r="E509" s="541" t="s">
        <v>1149</v>
      </c>
      <c r="F509" s="541" t="s">
        <v>1064</v>
      </c>
      <c r="G509" s="540"/>
      <c r="H509" s="522" t="s">
        <v>1065</v>
      </c>
      <c r="I509" s="776"/>
      <c r="J509" s="776"/>
      <c r="K509" s="776"/>
      <c r="L509" s="541"/>
      <c r="M509" s="554"/>
      <c r="N509" s="701"/>
      <c r="O509" s="557"/>
      <c r="P509" s="556"/>
      <c r="Q509" s="550"/>
      <c r="R509" s="558" t="n">
        <f aca="false">SUM(S509,T509,U509,V509)</f>
        <v>0</v>
      </c>
      <c r="S509" s="558"/>
      <c r="T509" s="558"/>
      <c r="U509" s="558"/>
      <c r="V509" s="558"/>
    </row>
    <row r="510" s="196" customFormat="true" ht="15.75" hidden="true" customHeight="false" outlineLevel="1" collapsed="false">
      <c r="A510" s="552"/>
      <c r="B510" s="775"/>
      <c r="C510" s="583"/>
      <c r="D510" s="540"/>
      <c r="E510" s="541" t="s">
        <v>1149</v>
      </c>
      <c r="F510" s="541" t="s">
        <v>1064</v>
      </c>
      <c r="G510" s="540"/>
      <c r="H510" s="522" t="s">
        <v>1065</v>
      </c>
      <c r="I510" s="776"/>
      <c r="J510" s="776"/>
      <c r="K510" s="776"/>
      <c r="L510" s="541"/>
      <c r="M510" s="554"/>
      <c r="N510" s="701"/>
      <c r="O510" s="557"/>
      <c r="P510" s="556"/>
      <c r="Q510" s="550"/>
      <c r="R510" s="558" t="n">
        <f aca="false">SUM(S510,T510,U510,V510)</f>
        <v>0</v>
      </c>
      <c r="S510" s="558"/>
      <c r="T510" s="558"/>
      <c r="U510" s="558"/>
      <c r="V510" s="558"/>
      <c r="AC510" s="303"/>
      <c r="AD510" s="474"/>
    </row>
    <row r="511" customFormat="false" ht="15.75" hidden="true" customHeight="false" outlineLevel="1" collapsed="false">
      <c r="A511" s="552"/>
      <c r="B511" s="553"/>
      <c r="C511" s="583"/>
      <c r="D511" s="540"/>
      <c r="E511" s="541" t="s">
        <v>1149</v>
      </c>
      <c r="F511" s="541" t="s">
        <v>1064</v>
      </c>
      <c r="G511" s="540"/>
      <c r="H511" s="522" t="s">
        <v>1065</v>
      </c>
      <c r="I511" s="776"/>
      <c r="J511" s="776"/>
      <c r="K511" s="776"/>
      <c r="L511" s="541"/>
      <c r="M511" s="554"/>
      <c r="N511" s="701"/>
      <c r="O511" s="557"/>
      <c r="P511" s="556"/>
      <c r="Q511" s="550"/>
      <c r="R511" s="558" t="n">
        <f aca="false">SUM(S511,T511,U511,V511)</f>
        <v>0</v>
      </c>
      <c r="S511" s="558"/>
      <c r="T511" s="558"/>
      <c r="U511" s="558"/>
      <c r="V511" s="558"/>
    </row>
    <row r="512" customFormat="false" ht="15.75" hidden="true" customHeight="false" outlineLevel="1" collapsed="false">
      <c r="A512" s="552"/>
      <c r="B512" s="553"/>
      <c r="C512" s="583"/>
      <c r="D512" s="540"/>
      <c r="E512" s="541" t="s">
        <v>1149</v>
      </c>
      <c r="F512" s="541" t="s">
        <v>1064</v>
      </c>
      <c r="G512" s="540"/>
      <c r="H512" s="522" t="s">
        <v>1065</v>
      </c>
      <c r="I512" s="776"/>
      <c r="J512" s="776"/>
      <c r="K512" s="776"/>
      <c r="L512" s="541"/>
      <c r="M512" s="554"/>
      <c r="N512" s="701"/>
      <c r="O512" s="557"/>
      <c r="P512" s="556"/>
      <c r="Q512" s="550"/>
      <c r="R512" s="558" t="n">
        <f aca="false">SUM(S512,T512,U512,V512)</f>
        <v>0</v>
      </c>
      <c r="S512" s="558"/>
      <c r="T512" s="558"/>
      <c r="U512" s="558"/>
      <c r="V512" s="558"/>
    </row>
    <row r="513" customFormat="false" ht="15.75" hidden="true" customHeight="false" outlineLevel="1" collapsed="false">
      <c r="A513" s="552"/>
      <c r="B513" s="553"/>
      <c r="C513" s="583"/>
      <c r="D513" s="540"/>
      <c r="E513" s="541" t="s">
        <v>1149</v>
      </c>
      <c r="F513" s="541" t="s">
        <v>1064</v>
      </c>
      <c r="G513" s="540"/>
      <c r="H513" s="522" t="s">
        <v>1065</v>
      </c>
      <c r="I513" s="776"/>
      <c r="J513" s="776"/>
      <c r="K513" s="776"/>
      <c r="L513" s="541"/>
      <c r="M513" s="554"/>
      <c r="N513" s="701"/>
      <c r="O513" s="557"/>
      <c r="P513" s="556"/>
      <c r="Q513" s="550"/>
      <c r="R513" s="558" t="n">
        <f aca="false">SUM(S513,T513,U513,V513)</f>
        <v>0</v>
      </c>
      <c r="S513" s="558"/>
      <c r="T513" s="558"/>
      <c r="U513" s="558"/>
      <c r="V513" s="558"/>
    </row>
    <row r="514" customFormat="false" ht="15.75" hidden="true" customHeight="false" outlineLevel="1" collapsed="false">
      <c r="A514" s="552"/>
      <c r="B514" s="553"/>
      <c r="C514" s="583"/>
      <c r="D514" s="540"/>
      <c r="E514" s="541" t="s">
        <v>1149</v>
      </c>
      <c r="F514" s="541" t="s">
        <v>1064</v>
      </c>
      <c r="G514" s="540"/>
      <c r="H514" s="522" t="s">
        <v>1065</v>
      </c>
      <c r="I514" s="776"/>
      <c r="J514" s="776"/>
      <c r="K514" s="776"/>
      <c r="L514" s="541"/>
      <c r="M514" s="554"/>
      <c r="N514" s="701"/>
      <c r="O514" s="557"/>
      <c r="P514" s="556"/>
      <c r="Q514" s="550"/>
      <c r="R514" s="558" t="n">
        <f aca="false">SUM(S514,T514,U514,V514)</f>
        <v>0</v>
      </c>
      <c r="S514" s="558"/>
      <c r="T514" s="558"/>
      <c r="U514" s="558"/>
      <c r="V514" s="558"/>
    </row>
    <row r="515" customFormat="false" ht="15.75" hidden="true" customHeight="false" outlineLevel="1" collapsed="false">
      <c r="A515" s="552"/>
      <c r="B515" s="553"/>
      <c r="C515" s="583"/>
      <c r="D515" s="540"/>
      <c r="E515" s="541" t="s">
        <v>1149</v>
      </c>
      <c r="F515" s="541" t="s">
        <v>1064</v>
      </c>
      <c r="G515" s="540"/>
      <c r="H515" s="522" t="s">
        <v>1065</v>
      </c>
      <c r="I515" s="776"/>
      <c r="J515" s="776"/>
      <c r="K515" s="776"/>
      <c r="L515" s="541"/>
      <c r="M515" s="554"/>
      <c r="N515" s="701"/>
      <c r="O515" s="557"/>
      <c r="P515" s="556"/>
      <c r="Q515" s="550"/>
      <c r="R515" s="558" t="n">
        <f aca="false">SUM(S515,T515,U515,V515)</f>
        <v>0</v>
      </c>
      <c r="S515" s="558"/>
      <c r="T515" s="558"/>
      <c r="U515" s="558"/>
      <c r="V515" s="558"/>
    </row>
    <row r="516" customFormat="false" ht="15.75" hidden="true" customHeight="false" outlineLevel="1" collapsed="false">
      <c r="A516" s="552"/>
      <c r="B516" s="553"/>
      <c r="C516" s="583"/>
      <c r="D516" s="540"/>
      <c r="E516" s="541" t="s">
        <v>1149</v>
      </c>
      <c r="F516" s="541" t="s">
        <v>1064</v>
      </c>
      <c r="G516" s="540"/>
      <c r="H516" s="522" t="s">
        <v>1065</v>
      </c>
      <c r="I516" s="776"/>
      <c r="J516" s="776"/>
      <c r="K516" s="776"/>
      <c r="L516" s="541"/>
      <c r="M516" s="554"/>
      <c r="N516" s="701"/>
      <c r="O516" s="557"/>
      <c r="P516" s="556"/>
      <c r="Q516" s="550"/>
      <c r="R516" s="558" t="n">
        <f aca="false">SUM(S516,T516,U516,V516)</f>
        <v>0</v>
      </c>
      <c r="S516" s="558"/>
      <c r="T516" s="558"/>
      <c r="U516" s="558"/>
      <c r="V516" s="558"/>
    </row>
    <row r="517" customFormat="false" ht="15.75" hidden="true" customHeight="false" outlineLevel="1" collapsed="false">
      <c r="A517" s="552"/>
      <c r="B517" s="553"/>
      <c r="C517" s="583"/>
      <c r="D517" s="540"/>
      <c r="E517" s="541" t="s">
        <v>1149</v>
      </c>
      <c r="F517" s="541" t="s">
        <v>1064</v>
      </c>
      <c r="G517" s="540"/>
      <c r="H517" s="522" t="s">
        <v>1065</v>
      </c>
      <c r="I517" s="776"/>
      <c r="J517" s="776"/>
      <c r="K517" s="776"/>
      <c r="L517" s="541"/>
      <c r="M517" s="554"/>
      <c r="N517" s="701"/>
      <c r="O517" s="557"/>
      <c r="P517" s="556"/>
      <c r="Q517" s="550"/>
      <c r="R517" s="558" t="n">
        <f aca="false">SUM(S517,T517,U517,V517)</f>
        <v>0</v>
      </c>
      <c r="S517" s="558"/>
      <c r="T517" s="558"/>
      <c r="U517" s="558"/>
      <c r="V517" s="558"/>
    </row>
    <row r="518" customFormat="false" ht="15.75" hidden="true" customHeight="false" outlineLevel="1" collapsed="false">
      <c r="A518" s="552"/>
      <c r="B518" s="553"/>
      <c r="C518" s="583"/>
      <c r="D518" s="540"/>
      <c r="E518" s="541" t="s">
        <v>1149</v>
      </c>
      <c r="F518" s="541" t="s">
        <v>1064</v>
      </c>
      <c r="G518" s="540"/>
      <c r="H518" s="522" t="s">
        <v>1065</v>
      </c>
      <c r="I518" s="776"/>
      <c r="J518" s="776"/>
      <c r="K518" s="776"/>
      <c r="L518" s="541"/>
      <c r="M518" s="554"/>
      <c r="N518" s="701"/>
      <c r="O518" s="557"/>
      <c r="P518" s="556"/>
      <c r="Q518" s="550"/>
      <c r="R518" s="558" t="n">
        <f aca="false">SUM(S518,T518,U518,V518)</f>
        <v>0</v>
      </c>
      <c r="S518" s="558"/>
      <c r="T518" s="558"/>
      <c r="U518" s="558"/>
      <c r="V518" s="558"/>
    </row>
    <row r="519" customFormat="false" ht="15.75" hidden="true" customHeight="false" outlineLevel="1" collapsed="false">
      <c r="A519" s="552"/>
      <c r="B519" s="553"/>
      <c r="C519" s="583"/>
      <c r="D519" s="540"/>
      <c r="E519" s="541" t="s">
        <v>1149</v>
      </c>
      <c r="F519" s="541" t="s">
        <v>1064</v>
      </c>
      <c r="G519" s="540"/>
      <c r="H519" s="522" t="s">
        <v>1065</v>
      </c>
      <c r="I519" s="776"/>
      <c r="J519" s="776"/>
      <c r="K519" s="776"/>
      <c r="L519" s="541"/>
      <c r="M519" s="554"/>
      <c r="N519" s="701"/>
      <c r="O519" s="557"/>
      <c r="P519" s="556"/>
      <c r="Q519" s="550"/>
      <c r="R519" s="558" t="n">
        <f aca="false">SUM(S519,T519,U519,V519)</f>
        <v>0</v>
      </c>
      <c r="S519" s="558"/>
      <c r="T519" s="558"/>
      <c r="U519" s="558"/>
      <c r="V519" s="558"/>
    </row>
    <row r="520" customFormat="false" ht="15.75" hidden="true" customHeight="false" outlineLevel="1" collapsed="false">
      <c r="A520" s="552"/>
      <c r="B520" s="553"/>
      <c r="C520" s="583"/>
      <c r="D520" s="540"/>
      <c r="E520" s="541" t="s">
        <v>1149</v>
      </c>
      <c r="F520" s="541" t="s">
        <v>1064</v>
      </c>
      <c r="G520" s="540"/>
      <c r="H520" s="522" t="s">
        <v>1065</v>
      </c>
      <c r="I520" s="776"/>
      <c r="J520" s="776"/>
      <c r="K520" s="776"/>
      <c r="L520" s="541"/>
      <c r="M520" s="554"/>
      <c r="N520" s="701"/>
      <c r="O520" s="557"/>
      <c r="P520" s="556"/>
      <c r="Q520" s="550"/>
      <c r="R520" s="558" t="n">
        <f aca="false">SUM(S520,T520,U520,V520)</f>
        <v>0</v>
      </c>
      <c r="S520" s="558"/>
      <c r="T520" s="558"/>
      <c r="U520" s="558"/>
      <c r="V520" s="558"/>
    </row>
    <row r="521" customFormat="false" ht="15.75" hidden="true" customHeight="false" outlineLevel="1" collapsed="false">
      <c r="A521" s="552"/>
      <c r="B521" s="553"/>
      <c r="C521" s="583"/>
      <c r="D521" s="540"/>
      <c r="E521" s="541" t="s">
        <v>1149</v>
      </c>
      <c r="F521" s="541" t="s">
        <v>1064</v>
      </c>
      <c r="G521" s="540"/>
      <c r="H521" s="522" t="s">
        <v>1065</v>
      </c>
      <c r="I521" s="776"/>
      <c r="J521" s="776"/>
      <c r="K521" s="776"/>
      <c r="L521" s="541"/>
      <c r="M521" s="554"/>
      <c r="N521" s="701"/>
      <c r="O521" s="557"/>
      <c r="P521" s="556"/>
      <c r="Q521" s="550"/>
      <c r="R521" s="558" t="n">
        <f aca="false">SUM(S521,T521,U521,V521)</f>
        <v>0</v>
      </c>
      <c r="S521" s="558"/>
      <c r="T521" s="558"/>
      <c r="U521" s="558"/>
      <c r="V521" s="558"/>
    </row>
    <row r="522" customFormat="false" ht="15.75" hidden="true" customHeight="false" outlineLevel="1" collapsed="false">
      <c r="A522" s="552"/>
      <c r="B522" s="553"/>
      <c r="C522" s="541"/>
      <c r="D522" s="540"/>
      <c r="E522" s="541" t="s">
        <v>1149</v>
      </c>
      <c r="F522" s="541" t="s">
        <v>1064</v>
      </c>
      <c r="G522" s="540"/>
      <c r="H522" s="522" t="s">
        <v>1065</v>
      </c>
      <c r="I522" s="776"/>
      <c r="J522" s="776"/>
      <c r="K522" s="776"/>
      <c r="L522" s="541"/>
      <c r="M522" s="554"/>
      <c r="N522" s="701"/>
      <c r="O522" s="557"/>
      <c r="P522" s="556"/>
      <c r="Q522" s="550"/>
      <c r="R522" s="558" t="n">
        <f aca="false">SUM(S522,T522,U522,V522)</f>
        <v>0</v>
      </c>
      <c r="S522" s="558"/>
      <c r="T522" s="558"/>
      <c r="U522" s="558"/>
      <c r="V522" s="558"/>
    </row>
    <row r="523" customFormat="false" ht="15.75" hidden="false" customHeight="false" outlineLevel="0" collapsed="false">
      <c r="A523" s="559" t="s">
        <v>1335</v>
      </c>
      <c r="B523" s="571"/>
      <c r="C523" s="560"/>
      <c r="D523" s="571"/>
      <c r="E523" s="560"/>
      <c r="F523" s="601"/>
      <c r="G523" s="560"/>
      <c r="H523" s="602"/>
      <c r="I523" s="603"/>
      <c r="J523" s="560"/>
      <c r="K523" s="738"/>
      <c r="L523" s="560"/>
      <c r="M523" s="561"/>
      <c r="N523" s="707"/>
      <c r="O523" s="564" t="n">
        <v>244</v>
      </c>
      <c r="P523" s="563" t="n">
        <v>310</v>
      </c>
      <c r="Q523" s="550"/>
      <c r="R523" s="551" t="n">
        <f aca="false">SUM(R524:R543)</f>
        <v>700000</v>
      </c>
      <c r="S523" s="551" t="n">
        <f aca="false">SUM(S524:S543)</f>
        <v>0</v>
      </c>
      <c r="T523" s="551" t="n">
        <f aca="false">SUM(T524:T543)</f>
        <v>0</v>
      </c>
      <c r="U523" s="551" t="n">
        <f aca="false">SUM(U524:U543)</f>
        <v>0</v>
      </c>
      <c r="V523" s="551" t="n">
        <f aca="false">SUM(V524:V543)</f>
        <v>700000</v>
      </c>
    </row>
    <row r="524" s="196" customFormat="true" ht="15.75" hidden="true" customHeight="false" outlineLevel="1" collapsed="false">
      <c r="A524" s="552"/>
      <c r="B524" s="553"/>
      <c r="C524" s="541"/>
      <c r="D524" s="540"/>
      <c r="E524" s="541" t="s">
        <v>1149</v>
      </c>
      <c r="F524" s="541" t="s">
        <v>1064</v>
      </c>
      <c r="G524" s="540"/>
      <c r="H524" s="522" t="s">
        <v>1065</v>
      </c>
      <c r="I524" s="776"/>
      <c r="J524" s="776"/>
      <c r="K524" s="776"/>
      <c r="L524" s="541"/>
      <c r="M524" s="554"/>
      <c r="N524" s="701"/>
      <c r="O524" s="557"/>
      <c r="P524" s="556"/>
      <c r="Q524" s="550"/>
      <c r="R524" s="558" t="n">
        <f aca="false">SUM(S524,T524,U524,V524)</f>
        <v>700000</v>
      </c>
      <c r="S524" s="558"/>
      <c r="T524" s="558"/>
      <c r="U524" s="558"/>
      <c r="V524" s="558" t="n">
        <v>700000</v>
      </c>
      <c r="AC524" s="303"/>
      <c r="AD524" s="474"/>
    </row>
    <row r="525" s="196" customFormat="true" ht="15.75" hidden="true" customHeight="false" outlineLevel="1" collapsed="false">
      <c r="A525" s="552"/>
      <c r="B525" s="553"/>
      <c r="C525" s="541"/>
      <c r="D525" s="540"/>
      <c r="E525" s="541" t="s">
        <v>1149</v>
      </c>
      <c r="F525" s="541" t="s">
        <v>1064</v>
      </c>
      <c r="G525" s="540"/>
      <c r="H525" s="522" t="s">
        <v>1065</v>
      </c>
      <c r="I525" s="776"/>
      <c r="J525" s="776"/>
      <c r="K525" s="776"/>
      <c r="L525" s="541"/>
      <c r="M525" s="554"/>
      <c r="N525" s="701"/>
      <c r="O525" s="557"/>
      <c r="P525" s="556"/>
      <c r="Q525" s="550"/>
      <c r="R525" s="558" t="n">
        <f aca="false">SUM(S525,T525,U525,V525)</f>
        <v>0</v>
      </c>
      <c r="S525" s="558"/>
      <c r="T525" s="558"/>
      <c r="U525" s="558"/>
      <c r="V525" s="558"/>
      <c r="AC525" s="303"/>
      <c r="AD525" s="474"/>
    </row>
    <row r="526" customFormat="false" ht="15.75" hidden="true" customHeight="false" outlineLevel="1" collapsed="false">
      <c r="A526" s="552"/>
      <c r="B526" s="553"/>
      <c r="C526" s="541"/>
      <c r="D526" s="540"/>
      <c r="E526" s="541" t="s">
        <v>1149</v>
      </c>
      <c r="F526" s="541" t="s">
        <v>1064</v>
      </c>
      <c r="G526" s="540"/>
      <c r="H526" s="522" t="s">
        <v>1065</v>
      </c>
      <c r="I526" s="776"/>
      <c r="J526" s="776"/>
      <c r="K526" s="776"/>
      <c r="L526" s="541"/>
      <c r="M526" s="554"/>
      <c r="N526" s="701"/>
      <c r="O526" s="557"/>
      <c r="P526" s="556"/>
      <c r="Q526" s="550"/>
      <c r="R526" s="558" t="n">
        <f aca="false">SUM(S526,T526,U526,V526)</f>
        <v>0</v>
      </c>
      <c r="S526" s="558"/>
      <c r="T526" s="558"/>
      <c r="U526" s="558"/>
      <c r="V526" s="558"/>
    </row>
    <row r="527" s="196" customFormat="true" ht="15.75" hidden="true" customHeight="false" outlineLevel="1" collapsed="false">
      <c r="A527" s="552"/>
      <c r="B527" s="553"/>
      <c r="C527" s="541"/>
      <c r="D527" s="540"/>
      <c r="E527" s="541" t="s">
        <v>1149</v>
      </c>
      <c r="F527" s="541" t="s">
        <v>1064</v>
      </c>
      <c r="G527" s="540"/>
      <c r="H527" s="522" t="s">
        <v>1065</v>
      </c>
      <c r="I527" s="776"/>
      <c r="J527" s="776"/>
      <c r="K527" s="776"/>
      <c r="L527" s="541"/>
      <c r="M527" s="554"/>
      <c r="N527" s="701"/>
      <c r="O527" s="557"/>
      <c r="P527" s="556"/>
      <c r="Q527" s="550"/>
      <c r="R527" s="558" t="n">
        <f aca="false">SUM(S527,T527,U527,V527)</f>
        <v>0</v>
      </c>
      <c r="S527" s="558"/>
      <c r="T527" s="558"/>
      <c r="U527" s="558"/>
      <c r="V527" s="558"/>
      <c r="AC527" s="303"/>
      <c r="AD527" s="474"/>
    </row>
    <row r="528" customFormat="false" ht="15.75" hidden="true" customHeight="false" outlineLevel="1" collapsed="false">
      <c r="A528" s="552"/>
      <c r="B528" s="553"/>
      <c r="C528" s="541"/>
      <c r="D528" s="540"/>
      <c r="E528" s="541" t="s">
        <v>1149</v>
      </c>
      <c r="F528" s="541" t="s">
        <v>1064</v>
      </c>
      <c r="G528" s="540"/>
      <c r="H528" s="522" t="s">
        <v>1065</v>
      </c>
      <c r="I528" s="776"/>
      <c r="J528" s="776"/>
      <c r="K528" s="776"/>
      <c r="L528" s="541"/>
      <c r="M528" s="554"/>
      <c r="N528" s="701"/>
      <c r="O528" s="557"/>
      <c r="P528" s="556"/>
      <c r="Q528" s="550"/>
      <c r="R528" s="558" t="n">
        <f aca="false">SUM(S528,T528,U528,V528)</f>
        <v>0</v>
      </c>
      <c r="S528" s="558"/>
      <c r="T528" s="558"/>
      <c r="U528" s="558"/>
      <c r="V528" s="558"/>
    </row>
    <row r="529" customFormat="false" ht="15.75" hidden="true" customHeight="false" outlineLevel="1" collapsed="false">
      <c r="A529" s="552"/>
      <c r="B529" s="553"/>
      <c r="C529" s="541"/>
      <c r="D529" s="540"/>
      <c r="E529" s="541" t="s">
        <v>1149</v>
      </c>
      <c r="F529" s="541" t="s">
        <v>1064</v>
      </c>
      <c r="G529" s="540"/>
      <c r="H529" s="522" t="s">
        <v>1065</v>
      </c>
      <c r="I529" s="776"/>
      <c r="J529" s="776"/>
      <c r="K529" s="776"/>
      <c r="L529" s="541"/>
      <c r="M529" s="554"/>
      <c r="N529" s="701"/>
      <c r="O529" s="557"/>
      <c r="P529" s="556"/>
      <c r="Q529" s="550"/>
      <c r="R529" s="558" t="n">
        <f aca="false">SUM(S529,T529,U529,V529)</f>
        <v>0</v>
      </c>
      <c r="S529" s="558"/>
      <c r="T529" s="558"/>
      <c r="U529" s="558"/>
      <c r="V529" s="558"/>
    </row>
    <row r="530" customFormat="false" ht="15.75" hidden="true" customHeight="false" outlineLevel="1" collapsed="false">
      <c r="A530" s="552"/>
      <c r="B530" s="553"/>
      <c r="C530" s="541"/>
      <c r="D530" s="540"/>
      <c r="E530" s="541" t="s">
        <v>1149</v>
      </c>
      <c r="F530" s="541" t="s">
        <v>1064</v>
      </c>
      <c r="G530" s="540"/>
      <c r="H530" s="522" t="s">
        <v>1065</v>
      </c>
      <c r="I530" s="776"/>
      <c r="J530" s="776"/>
      <c r="K530" s="776"/>
      <c r="L530" s="541"/>
      <c r="M530" s="554"/>
      <c r="N530" s="701"/>
      <c r="O530" s="557"/>
      <c r="P530" s="556"/>
      <c r="Q530" s="550"/>
      <c r="R530" s="558" t="n">
        <f aca="false">SUM(S530,T530,U530,V530)</f>
        <v>0</v>
      </c>
      <c r="S530" s="558"/>
      <c r="T530" s="558"/>
      <c r="U530" s="558"/>
      <c r="V530" s="558"/>
    </row>
    <row r="531" customFormat="false" ht="15.75" hidden="true" customHeight="false" outlineLevel="1" collapsed="false">
      <c r="A531" s="552"/>
      <c r="B531" s="553"/>
      <c r="C531" s="541"/>
      <c r="D531" s="540"/>
      <c r="E531" s="541" t="s">
        <v>1149</v>
      </c>
      <c r="F531" s="541" t="s">
        <v>1064</v>
      </c>
      <c r="G531" s="540"/>
      <c r="H531" s="522" t="s">
        <v>1065</v>
      </c>
      <c r="I531" s="776"/>
      <c r="J531" s="776"/>
      <c r="K531" s="776"/>
      <c r="L531" s="541"/>
      <c r="M531" s="554"/>
      <c r="N531" s="701"/>
      <c r="O531" s="557"/>
      <c r="P531" s="556"/>
      <c r="Q531" s="550"/>
      <c r="R531" s="558" t="n">
        <f aca="false">SUM(S531,T531,U531,V531)</f>
        <v>0</v>
      </c>
      <c r="S531" s="558"/>
      <c r="T531" s="558"/>
      <c r="U531" s="558"/>
      <c r="V531" s="558"/>
    </row>
    <row r="532" s="196" customFormat="true" ht="15.75" hidden="true" customHeight="false" outlineLevel="1" collapsed="false">
      <c r="A532" s="552"/>
      <c r="B532" s="553"/>
      <c r="C532" s="541"/>
      <c r="D532" s="540"/>
      <c r="E532" s="541" t="s">
        <v>1149</v>
      </c>
      <c r="F532" s="541" t="s">
        <v>1064</v>
      </c>
      <c r="G532" s="540"/>
      <c r="H532" s="522" t="s">
        <v>1065</v>
      </c>
      <c r="I532" s="778"/>
      <c r="J532" s="776"/>
      <c r="K532" s="776"/>
      <c r="L532" s="541"/>
      <c r="M532" s="554"/>
      <c r="N532" s="701"/>
      <c r="O532" s="557"/>
      <c r="P532" s="556"/>
      <c r="Q532" s="550"/>
      <c r="R532" s="558" t="n">
        <f aca="false">SUM(S532,T532,U532,V532)</f>
        <v>0</v>
      </c>
      <c r="S532" s="558"/>
      <c r="T532" s="558"/>
      <c r="U532" s="558"/>
      <c r="V532" s="558"/>
      <c r="AC532" s="303"/>
      <c r="AD532" s="474"/>
    </row>
    <row r="533" customFormat="false" ht="15.75" hidden="true" customHeight="false" outlineLevel="1" collapsed="false">
      <c r="A533" s="552"/>
      <c r="B533" s="553"/>
      <c r="C533" s="541"/>
      <c r="D533" s="540"/>
      <c r="E533" s="541" t="s">
        <v>1149</v>
      </c>
      <c r="F533" s="541" t="s">
        <v>1064</v>
      </c>
      <c r="G533" s="540"/>
      <c r="H533" s="522" t="s">
        <v>1065</v>
      </c>
      <c r="I533" s="776"/>
      <c r="J533" s="776"/>
      <c r="K533" s="776"/>
      <c r="L533" s="541"/>
      <c r="M533" s="554"/>
      <c r="N533" s="701"/>
      <c r="O533" s="557"/>
      <c r="P533" s="556"/>
      <c r="Q533" s="550"/>
      <c r="R533" s="558" t="n">
        <f aca="false">SUM(S533,T533,U533,V533)</f>
        <v>0</v>
      </c>
      <c r="S533" s="558"/>
      <c r="T533" s="558"/>
      <c r="U533" s="558"/>
      <c r="V533" s="558"/>
    </row>
    <row r="534" s="196" customFormat="true" ht="15.75" hidden="true" customHeight="false" outlineLevel="1" collapsed="false">
      <c r="A534" s="552"/>
      <c r="B534" s="553"/>
      <c r="C534" s="541"/>
      <c r="D534" s="540"/>
      <c r="E534" s="541" t="s">
        <v>1149</v>
      </c>
      <c r="F534" s="541" t="s">
        <v>1064</v>
      </c>
      <c r="G534" s="540"/>
      <c r="H534" s="522" t="s">
        <v>1065</v>
      </c>
      <c r="I534" s="776"/>
      <c r="J534" s="776"/>
      <c r="K534" s="776"/>
      <c r="L534" s="541"/>
      <c r="M534" s="554"/>
      <c r="N534" s="701"/>
      <c r="O534" s="557"/>
      <c r="P534" s="556"/>
      <c r="Q534" s="550"/>
      <c r="R534" s="558" t="n">
        <f aca="false">SUM(S534,T534,U534,V534)</f>
        <v>0</v>
      </c>
      <c r="S534" s="558"/>
      <c r="T534" s="558"/>
      <c r="U534" s="558"/>
      <c r="V534" s="558"/>
      <c r="AC534" s="303"/>
      <c r="AD534" s="474"/>
    </row>
    <row r="535" customFormat="false" ht="15.75" hidden="true" customHeight="false" outlineLevel="1" collapsed="false">
      <c r="A535" s="552"/>
      <c r="B535" s="553"/>
      <c r="C535" s="541"/>
      <c r="D535" s="540"/>
      <c r="E535" s="541" t="s">
        <v>1149</v>
      </c>
      <c r="F535" s="541" t="s">
        <v>1064</v>
      </c>
      <c r="G535" s="540"/>
      <c r="H535" s="522" t="s">
        <v>1065</v>
      </c>
      <c r="I535" s="776"/>
      <c r="J535" s="776"/>
      <c r="K535" s="776"/>
      <c r="L535" s="541"/>
      <c r="M535" s="554"/>
      <c r="N535" s="701"/>
      <c r="O535" s="557"/>
      <c r="P535" s="556"/>
      <c r="Q535" s="550"/>
      <c r="R535" s="558" t="n">
        <f aca="false">SUM(S535,T535,U535,V535)</f>
        <v>0</v>
      </c>
      <c r="S535" s="558"/>
      <c r="T535" s="558"/>
      <c r="U535" s="558"/>
      <c r="V535" s="558"/>
    </row>
    <row r="536" s="196" customFormat="true" ht="15.75" hidden="true" customHeight="false" outlineLevel="1" collapsed="false">
      <c r="A536" s="552"/>
      <c r="B536" s="553"/>
      <c r="C536" s="541"/>
      <c r="D536" s="540"/>
      <c r="E536" s="541" t="s">
        <v>1149</v>
      </c>
      <c r="F536" s="541" t="s">
        <v>1064</v>
      </c>
      <c r="G536" s="540"/>
      <c r="H536" s="522" t="s">
        <v>1065</v>
      </c>
      <c r="I536" s="776"/>
      <c r="J536" s="776"/>
      <c r="K536" s="776"/>
      <c r="L536" s="541"/>
      <c r="M536" s="554"/>
      <c r="N536" s="701"/>
      <c r="O536" s="557"/>
      <c r="P536" s="556"/>
      <c r="Q536" s="550"/>
      <c r="R536" s="558" t="n">
        <f aca="false">SUM(S536,T536,U536,V536)</f>
        <v>0</v>
      </c>
      <c r="S536" s="558"/>
      <c r="T536" s="558"/>
      <c r="U536" s="558"/>
      <c r="V536" s="558"/>
      <c r="AC536" s="303"/>
      <c r="AD536" s="474"/>
    </row>
    <row r="537" customFormat="false" ht="15.75" hidden="true" customHeight="false" outlineLevel="1" collapsed="false">
      <c r="A537" s="552"/>
      <c r="B537" s="553"/>
      <c r="C537" s="541"/>
      <c r="D537" s="540"/>
      <c r="E537" s="541" t="s">
        <v>1149</v>
      </c>
      <c r="F537" s="541" t="s">
        <v>1064</v>
      </c>
      <c r="G537" s="540"/>
      <c r="H537" s="522" t="s">
        <v>1065</v>
      </c>
      <c r="I537" s="776"/>
      <c r="J537" s="776"/>
      <c r="K537" s="776"/>
      <c r="L537" s="541"/>
      <c r="M537" s="554"/>
      <c r="N537" s="701"/>
      <c r="O537" s="557"/>
      <c r="P537" s="556"/>
      <c r="Q537" s="550"/>
      <c r="R537" s="558" t="n">
        <f aca="false">SUM(S537,T537,U537,V537)</f>
        <v>0</v>
      </c>
      <c r="S537" s="558"/>
      <c r="T537" s="558"/>
      <c r="U537" s="558"/>
      <c r="V537" s="558"/>
    </row>
    <row r="538" s="196" customFormat="true" ht="15.75" hidden="true" customHeight="false" outlineLevel="1" collapsed="false">
      <c r="A538" s="552"/>
      <c r="B538" s="553"/>
      <c r="C538" s="541"/>
      <c r="D538" s="540"/>
      <c r="E538" s="541" t="s">
        <v>1149</v>
      </c>
      <c r="F538" s="541" t="s">
        <v>1064</v>
      </c>
      <c r="G538" s="540"/>
      <c r="H538" s="522" t="s">
        <v>1065</v>
      </c>
      <c r="I538" s="776"/>
      <c r="J538" s="776"/>
      <c r="K538" s="776"/>
      <c r="L538" s="541"/>
      <c r="M538" s="554"/>
      <c r="N538" s="701"/>
      <c r="O538" s="557"/>
      <c r="P538" s="556"/>
      <c r="Q538" s="550"/>
      <c r="R538" s="558" t="n">
        <f aca="false">SUM(S538,T538,U538,V538)</f>
        <v>0</v>
      </c>
      <c r="S538" s="558"/>
      <c r="T538" s="558"/>
      <c r="U538" s="558"/>
      <c r="V538" s="558"/>
      <c r="AC538" s="303"/>
      <c r="AD538" s="474"/>
    </row>
    <row r="539" customFormat="false" ht="15.75" hidden="true" customHeight="false" outlineLevel="1" collapsed="false">
      <c r="A539" s="552"/>
      <c r="B539" s="553"/>
      <c r="C539" s="541"/>
      <c r="D539" s="540"/>
      <c r="E539" s="541" t="s">
        <v>1149</v>
      </c>
      <c r="F539" s="541" t="s">
        <v>1064</v>
      </c>
      <c r="G539" s="540"/>
      <c r="H539" s="522" t="s">
        <v>1065</v>
      </c>
      <c r="I539" s="776"/>
      <c r="J539" s="776"/>
      <c r="K539" s="776"/>
      <c r="L539" s="541"/>
      <c r="M539" s="554"/>
      <c r="N539" s="701"/>
      <c r="O539" s="557"/>
      <c r="P539" s="556"/>
      <c r="Q539" s="550"/>
      <c r="R539" s="558" t="n">
        <f aca="false">SUM(S539,T539,U539,V539)</f>
        <v>0</v>
      </c>
      <c r="S539" s="558"/>
      <c r="T539" s="558"/>
      <c r="U539" s="558"/>
      <c r="V539" s="558"/>
    </row>
    <row r="540" s="196" customFormat="true" ht="15.75" hidden="true" customHeight="false" outlineLevel="1" collapsed="false">
      <c r="A540" s="552"/>
      <c r="B540" s="553"/>
      <c r="C540" s="541"/>
      <c r="D540" s="540"/>
      <c r="E540" s="541" t="s">
        <v>1149</v>
      </c>
      <c r="F540" s="541" t="s">
        <v>1064</v>
      </c>
      <c r="G540" s="540"/>
      <c r="H540" s="522" t="s">
        <v>1065</v>
      </c>
      <c r="I540" s="776"/>
      <c r="J540" s="776"/>
      <c r="K540" s="776"/>
      <c r="L540" s="541"/>
      <c r="M540" s="554"/>
      <c r="N540" s="701"/>
      <c r="O540" s="557"/>
      <c r="P540" s="556"/>
      <c r="Q540" s="550"/>
      <c r="R540" s="558" t="n">
        <f aca="false">SUM(S540,T540,U540,V540)</f>
        <v>0</v>
      </c>
      <c r="S540" s="558"/>
      <c r="T540" s="558"/>
      <c r="U540" s="558"/>
      <c r="V540" s="558"/>
      <c r="AC540" s="303"/>
      <c r="AD540" s="474"/>
    </row>
    <row r="541" customFormat="false" ht="17.25" hidden="true" customHeight="true" outlineLevel="1" collapsed="false">
      <c r="A541" s="552"/>
      <c r="B541" s="553"/>
      <c r="C541" s="541"/>
      <c r="D541" s="540"/>
      <c r="E541" s="541" t="s">
        <v>1149</v>
      </c>
      <c r="F541" s="541" t="s">
        <v>1064</v>
      </c>
      <c r="G541" s="540"/>
      <c r="H541" s="522" t="s">
        <v>1065</v>
      </c>
      <c r="I541" s="776"/>
      <c r="J541" s="776"/>
      <c r="K541" s="776"/>
      <c r="L541" s="541"/>
      <c r="M541" s="554"/>
      <c r="N541" s="701"/>
      <c r="O541" s="557"/>
      <c r="P541" s="556"/>
      <c r="Q541" s="550"/>
      <c r="R541" s="558" t="n">
        <f aca="false">SUM(S541,T541,U541,V541)</f>
        <v>0</v>
      </c>
      <c r="S541" s="558"/>
      <c r="T541" s="558"/>
      <c r="U541" s="558"/>
      <c r="V541" s="558"/>
    </row>
    <row r="542" customFormat="false" ht="15.75" hidden="true" customHeight="false" outlineLevel="1" collapsed="false">
      <c r="A542" s="552"/>
      <c r="B542" s="553"/>
      <c r="C542" s="541"/>
      <c r="D542" s="540"/>
      <c r="E542" s="541" t="s">
        <v>1149</v>
      </c>
      <c r="F542" s="541" t="s">
        <v>1064</v>
      </c>
      <c r="G542" s="540"/>
      <c r="H542" s="522" t="s">
        <v>1065</v>
      </c>
      <c r="I542" s="776"/>
      <c r="J542" s="776"/>
      <c r="K542" s="776"/>
      <c r="L542" s="541"/>
      <c r="M542" s="554"/>
      <c r="N542" s="701"/>
      <c r="O542" s="557"/>
      <c r="P542" s="556"/>
      <c r="Q542" s="550"/>
      <c r="R542" s="558" t="n">
        <f aca="false">SUM(S542,T542,U542,V542)</f>
        <v>0</v>
      </c>
      <c r="S542" s="558"/>
      <c r="T542" s="558"/>
      <c r="U542" s="558"/>
      <c r="V542" s="558"/>
    </row>
    <row r="543" customFormat="false" ht="15.75" hidden="true" customHeight="false" outlineLevel="1" collapsed="false">
      <c r="A543" s="552"/>
      <c r="B543" s="553"/>
      <c r="C543" s="541"/>
      <c r="D543" s="540"/>
      <c r="E543" s="541" t="s">
        <v>1149</v>
      </c>
      <c r="F543" s="541" t="s">
        <v>1064</v>
      </c>
      <c r="G543" s="540"/>
      <c r="H543" s="522" t="s">
        <v>1065</v>
      </c>
      <c r="I543" s="776"/>
      <c r="J543" s="776"/>
      <c r="K543" s="776"/>
      <c r="L543" s="541"/>
      <c r="M543" s="554"/>
      <c r="N543" s="701"/>
      <c r="O543" s="557"/>
      <c r="P543" s="556"/>
      <c r="Q543" s="550"/>
      <c r="R543" s="558" t="n">
        <f aca="false">SUM(S543,T543,U543,V543)</f>
        <v>0</v>
      </c>
      <c r="S543" s="558"/>
      <c r="T543" s="558"/>
      <c r="U543" s="558"/>
      <c r="V543" s="558"/>
    </row>
    <row r="544" customFormat="false" ht="15.75" hidden="true" customHeight="false" outlineLevel="0" collapsed="false">
      <c r="A544" s="559" t="s">
        <v>1336</v>
      </c>
      <c r="B544" s="571"/>
      <c r="C544" s="560"/>
      <c r="D544" s="571"/>
      <c r="E544" s="560"/>
      <c r="F544" s="601"/>
      <c r="G544" s="560"/>
      <c r="H544" s="602"/>
      <c r="I544" s="603"/>
      <c r="J544" s="560"/>
      <c r="K544" s="738"/>
      <c r="L544" s="560"/>
      <c r="M544" s="561"/>
      <c r="N544" s="707"/>
      <c r="O544" s="564" t="n">
        <v>244</v>
      </c>
      <c r="P544" s="563" t="n">
        <v>310</v>
      </c>
      <c r="Q544" s="550"/>
      <c r="R544" s="551" t="n">
        <f aca="false">SUM(R545:R567)</f>
        <v>0</v>
      </c>
      <c r="S544" s="551" t="n">
        <f aca="false">SUM(S545:S567)</f>
        <v>0</v>
      </c>
      <c r="T544" s="551" t="n">
        <f aca="false">SUM(T545:T567)</f>
        <v>0</v>
      </c>
      <c r="U544" s="551" t="n">
        <f aca="false">SUM(U545:U567)</f>
        <v>0</v>
      </c>
      <c r="V544" s="551" t="n">
        <f aca="false">SUM(V545:V567)</f>
        <v>0</v>
      </c>
    </row>
    <row r="545" s="196" customFormat="true" ht="15.75" hidden="true" customHeight="false" outlineLevel="1" collapsed="false">
      <c r="A545" s="552"/>
      <c r="B545" s="553"/>
      <c r="C545" s="541"/>
      <c r="D545" s="540"/>
      <c r="E545" s="541" t="s">
        <v>1149</v>
      </c>
      <c r="F545" s="541" t="s">
        <v>1064</v>
      </c>
      <c r="G545" s="540"/>
      <c r="H545" s="522" t="s">
        <v>1065</v>
      </c>
      <c r="I545" s="776"/>
      <c r="J545" s="776"/>
      <c r="K545" s="776"/>
      <c r="L545" s="541"/>
      <c r="M545" s="554"/>
      <c r="N545" s="701"/>
      <c r="O545" s="557"/>
      <c r="P545" s="556"/>
      <c r="Q545" s="550"/>
      <c r="R545" s="558" t="n">
        <f aca="false">SUM(S545,T545,U545,V545)</f>
        <v>0</v>
      </c>
      <c r="S545" s="558"/>
      <c r="T545" s="558"/>
      <c r="U545" s="558"/>
      <c r="V545" s="558"/>
      <c r="AC545" s="303"/>
      <c r="AD545" s="474"/>
    </row>
    <row r="546" customFormat="false" ht="15.75" hidden="true" customHeight="false" outlineLevel="1" collapsed="false">
      <c r="A546" s="552"/>
      <c r="B546" s="553"/>
      <c r="C546" s="541"/>
      <c r="D546" s="540"/>
      <c r="E546" s="541" t="s">
        <v>1149</v>
      </c>
      <c r="F546" s="541" t="s">
        <v>1064</v>
      </c>
      <c r="G546" s="540"/>
      <c r="H546" s="522" t="s">
        <v>1065</v>
      </c>
      <c r="I546" s="776"/>
      <c r="J546" s="776"/>
      <c r="K546" s="776"/>
      <c r="L546" s="541"/>
      <c r="M546" s="554"/>
      <c r="N546" s="701"/>
      <c r="O546" s="557"/>
      <c r="P546" s="556"/>
      <c r="Q546" s="550"/>
      <c r="R546" s="558" t="n">
        <f aca="false">SUM(S546,T546,U546,V546)</f>
        <v>0</v>
      </c>
      <c r="S546" s="558"/>
      <c r="T546" s="558"/>
      <c r="U546" s="558"/>
      <c r="V546" s="558"/>
    </row>
    <row r="547" s="196" customFormat="true" ht="15.75" hidden="true" customHeight="false" outlineLevel="1" collapsed="false">
      <c r="A547" s="552"/>
      <c r="B547" s="553"/>
      <c r="C547" s="541"/>
      <c r="D547" s="540"/>
      <c r="E547" s="541" t="s">
        <v>1149</v>
      </c>
      <c r="F547" s="541" t="s">
        <v>1064</v>
      </c>
      <c r="G547" s="540"/>
      <c r="H547" s="522" t="s">
        <v>1065</v>
      </c>
      <c r="I547" s="776"/>
      <c r="J547" s="776"/>
      <c r="K547" s="776"/>
      <c r="L547" s="541"/>
      <c r="M547" s="554"/>
      <c r="N547" s="701"/>
      <c r="O547" s="557"/>
      <c r="P547" s="556"/>
      <c r="Q547" s="550"/>
      <c r="R547" s="558" t="n">
        <f aca="false">SUM(S547,T547,U547,V547)</f>
        <v>0</v>
      </c>
      <c r="S547" s="558"/>
      <c r="T547" s="558"/>
      <c r="U547" s="558"/>
      <c r="V547" s="558"/>
      <c r="AC547" s="303"/>
      <c r="AD547" s="474"/>
    </row>
    <row r="548" customFormat="false" ht="15.75" hidden="true" customHeight="false" outlineLevel="1" collapsed="false">
      <c r="A548" s="552"/>
      <c r="B548" s="553"/>
      <c r="C548" s="541"/>
      <c r="D548" s="540"/>
      <c r="E548" s="541" t="s">
        <v>1149</v>
      </c>
      <c r="F548" s="541" t="s">
        <v>1064</v>
      </c>
      <c r="G548" s="540"/>
      <c r="H548" s="522" t="s">
        <v>1065</v>
      </c>
      <c r="I548" s="776"/>
      <c r="J548" s="776"/>
      <c r="K548" s="776"/>
      <c r="L548" s="541"/>
      <c r="M548" s="554"/>
      <c r="N548" s="701"/>
      <c r="O548" s="557"/>
      <c r="P548" s="556"/>
      <c r="Q548" s="550"/>
      <c r="R548" s="558" t="n">
        <f aca="false">SUM(S548,T548,U548,V548)</f>
        <v>0</v>
      </c>
      <c r="S548" s="558"/>
      <c r="T548" s="558"/>
      <c r="U548" s="558"/>
      <c r="V548" s="558"/>
    </row>
    <row r="549" s="196" customFormat="true" ht="15.75" hidden="true" customHeight="false" outlineLevel="1" collapsed="false">
      <c r="A549" s="552"/>
      <c r="B549" s="553"/>
      <c r="C549" s="541"/>
      <c r="D549" s="540"/>
      <c r="E549" s="541" t="s">
        <v>1149</v>
      </c>
      <c r="F549" s="541" t="s">
        <v>1064</v>
      </c>
      <c r="G549" s="540"/>
      <c r="H549" s="522" t="s">
        <v>1065</v>
      </c>
      <c r="I549" s="776"/>
      <c r="J549" s="776"/>
      <c r="K549" s="776"/>
      <c r="L549" s="541"/>
      <c r="M549" s="554"/>
      <c r="N549" s="701"/>
      <c r="O549" s="557"/>
      <c r="P549" s="556"/>
      <c r="Q549" s="550"/>
      <c r="R549" s="558" t="n">
        <f aca="false">SUM(S549,T549,U549,V549)</f>
        <v>0</v>
      </c>
      <c r="S549" s="558"/>
      <c r="T549" s="558"/>
      <c r="U549" s="558"/>
      <c r="V549" s="558"/>
      <c r="AC549" s="303"/>
      <c r="AD549" s="474"/>
    </row>
    <row r="550" s="196" customFormat="true" ht="15.75" hidden="true" customHeight="false" outlineLevel="1" collapsed="false">
      <c r="A550" s="552"/>
      <c r="B550" s="553"/>
      <c r="C550" s="541"/>
      <c r="D550" s="540"/>
      <c r="E550" s="541" t="s">
        <v>1149</v>
      </c>
      <c r="F550" s="541" t="s">
        <v>1064</v>
      </c>
      <c r="G550" s="540"/>
      <c r="H550" s="522" t="s">
        <v>1065</v>
      </c>
      <c r="I550" s="776"/>
      <c r="J550" s="776"/>
      <c r="K550" s="776"/>
      <c r="L550" s="541"/>
      <c r="M550" s="554"/>
      <c r="N550" s="701"/>
      <c r="O550" s="557"/>
      <c r="P550" s="556"/>
      <c r="Q550" s="550"/>
      <c r="R550" s="558" t="n">
        <f aca="false">SUM(S550,T550,U550,V550)</f>
        <v>0</v>
      </c>
      <c r="S550" s="558"/>
      <c r="T550" s="558"/>
      <c r="U550" s="558"/>
      <c r="V550" s="558"/>
      <c r="AC550" s="303"/>
      <c r="AD550" s="474"/>
    </row>
    <row r="551" customFormat="false" ht="15.75" hidden="true" customHeight="false" outlineLevel="1" collapsed="false">
      <c r="A551" s="552"/>
      <c r="B551" s="553"/>
      <c r="C551" s="541"/>
      <c r="D551" s="540"/>
      <c r="E551" s="541" t="s">
        <v>1149</v>
      </c>
      <c r="F551" s="541" t="s">
        <v>1064</v>
      </c>
      <c r="G551" s="540"/>
      <c r="H551" s="522" t="s">
        <v>1065</v>
      </c>
      <c r="I551" s="776"/>
      <c r="J551" s="776"/>
      <c r="K551" s="776"/>
      <c r="L551" s="541"/>
      <c r="M551" s="554"/>
      <c r="N551" s="701"/>
      <c r="O551" s="557"/>
      <c r="P551" s="556"/>
      <c r="Q551" s="550"/>
      <c r="R551" s="558" t="n">
        <f aca="false">SUM(S551,T551,U551,V551)</f>
        <v>0</v>
      </c>
      <c r="S551" s="558"/>
      <c r="T551" s="558"/>
      <c r="U551" s="558"/>
      <c r="V551" s="558"/>
    </row>
    <row r="552" s="196" customFormat="true" ht="15.75" hidden="true" customHeight="false" outlineLevel="1" collapsed="false">
      <c r="A552" s="552"/>
      <c r="B552" s="553"/>
      <c r="C552" s="541"/>
      <c r="D552" s="540"/>
      <c r="E552" s="541" t="s">
        <v>1149</v>
      </c>
      <c r="F552" s="541" t="s">
        <v>1064</v>
      </c>
      <c r="G552" s="540"/>
      <c r="H552" s="522" t="s">
        <v>1065</v>
      </c>
      <c r="I552" s="776"/>
      <c r="J552" s="776"/>
      <c r="K552" s="776"/>
      <c r="L552" s="541"/>
      <c r="M552" s="554"/>
      <c r="N552" s="701"/>
      <c r="O552" s="557"/>
      <c r="P552" s="556"/>
      <c r="Q552" s="550"/>
      <c r="R552" s="558" t="n">
        <f aca="false">SUM(S552,T552,U552,V552)</f>
        <v>0</v>
      </c>
      <c r="S552" s="558"/>
      <c r="T552" s="558"/>
      <c r="U552" s="558"/>
      <c r="V552" s="558"/>
      <c r="AC552" s="303"/>
      <c r="AD552" s="474"/>
    </row>
    <row r="553" customFormat="false" ht="15.75" hidden="true" customHeight="false" outlineLevel="1" collapsed="false">
      <c r="A553" s="552"/>
      <c r="B553" s="553"/>
      <c r="C553" s="541"/>
      <c r="D553" s="540"/>
      <c r="E553" s="541" t="s">
        <v>1149</v>
      </c>
      <c r="F553" s="541" t="s">
        <v>1064</v>
      </c>
      <c r="G553" s="540"/>
      <c r="H553" s="522" t="s">
        <v>1065</v>
      </c>
      <c r="I553" s="776"/>
      <c r="J553" s="776"/>
      <c r="K553" s="776"/>
      <c r="L553" s="541"/>
      <c r="M553" s="554"/>
      <c r="N553" s="701"/>
      <c r="O553" s="557"/>
      <c r="P553" s="556"/>
      <c r="Q553" s="550"/>
      <c r="R553" s="558" t="n">
        <f aca="false">SUM(S553,T553,U553,V553)</f>
        <v>0</v>
      </c>
      <c r="S553" s="558"/>
      <c r="T553" s="558"/>
      <c r="U553" s="558"/>
      <c r="V553" s="558"/>
    </row>
    <row r="554" s="196" customFormat="true" ht="15.75" hidden="true" customHeight="false" outlineLevel="1" collapsed="false">
      <c r="A554" s="552"/>
      <c r="B554" s="553"/>
      <c r="C554" s="541"/>
      <c r="D554" s="540"/>
      <c r="E554" s="541" t="s">
        <v>1149</v>
      </c>
      <c r="F554" s="541" t="s">
        <v>1064</v>
      </c>
      <c r="G554" s="540"/>
      <c r="H554" s="522" t="s">
        <v>1065</v>
      </c>
      <c r="I554" s="776"/>
      <c r="J554" s="776"/>
      <c r="K554" s="776"/>
      <c r="L554" s="541"/>
      <c r="M554" s="554"/>
      <c r="N554" s="701"/>
      <c r="O554" s="557"/>
      <c r="P554" s="556"/>
      <c r="Q554" s="550"/>
      <c r="R554" s="558" t="n">
        <f aca="false">SUM(S554,T554,U554,V554)</f>
        <v>0</v>
      </c>
      <c r="S554" s="558"/>
      <c r="T554" s="558"/>
      <c r="U554" s="558"/>
      <c r="V554" s="558"/>
      <c r="AC554" s="303"/>
      <c r="AD554" s="474"/>
    </row>
    <row r="555" customFormat="false" ht="15.75" hidden="true" customHeight="false" outlineLevel="1" collapsed="false">
      <c r="A555" s="552"/>
      <c r="B555" s="553"/>
      <c r="C555" s="541"/>
      <c r="D555" s="540"/>
      <c r="E555" s="541" t="s">
        <v>1149</v>
      </c>
      <c r="F555" s="541" t="s">
        <v>1064</v>
      </c>
      <c r="G555" s="540"/>
      <c r="H555" s="522" t="s">
        <v>1065</v>
      </c>
      <c r="I555" s="776"/>
      <c r="J555" s="776"/>
      <c r="K555" s="776"/>
      <c r="L555" s="541"/>
      <c r="M555" s="554"/>
      <c r="N555" s="701"/>
      <c r="O555" s="557"/>
      <c r="P555" s="556"/>
      <c r="Q555" s="550"/>
      <c r="R555" s="558" t="n">
        <f aca="false">SUM(S555,T555,U555,V555)</f>
        <v>0</v>
      </c>
      <c r="S555" s="558"/>
      <c r="T555" s="558"/>
      <c r="U555" s="558"/>
      <c r="V555" s="558"/>
    </row>
    <row r="556" s="196" customFormat="true" ht="15.75" hidden="true" customHeight="false" outlineLevel="1" collapsed="false">
      <c r="A556" s="552"/>
      <c r="B556" s="553"/>
      <c r="C556" s="541"/>
      <c r="D556" s="540"/>
      <c r="E556" s="541" t="s">
        <v>1149</v>
      </c>
      <c r="F556" s="541" t="s">
        <v>1064</v>
      </c>
      <c r="G556" s="540"/>
      <c r="H556" s="522" t="s">
        <v>1065</v>
      </c>
      <c r="I556" s="776"/>
      <c r="J556" s="776"/>
      <c r="K556" s="776"/>
      <c r="L556" s="541"/>
      <c r="M556" s="554"/>
      <c r="N556" s="701"/>
      <c r="O556" s="557"/>
      <c r="P556" s="556"/>
      <c r="Q556" s="550"/>
      <c r="R556" s="558" t="n">
        <f aca="false">SUM(S556,T556,U556,V556)</f>
        <v>0</v>
      </c>
      <c r="S556" s="558"/>
      <c r="T556" s="558"/>
      <c r="U556" s="558"/>
      <c r="V556" s="558"/>
      <c r="AC556" s="303"/>
      <c r="AD556" s="474"/>
    </row>
    <row r="557" customFormat="false" ht="15.75" hidden="true" customHeight="false" outlineLevel="1" collapsed="false">
      <c r="A557" s="552"/>
      <c r="B557" s="553"/>
      <c r="C557" s="541"/>
      <c r="D557" s="540"/>
      <c r="E557" s="541" t="s">
        <v>1149</v>
      </c>
      <c r="F557" s="541" t="s">
        <v>1064</v>
      </c>
      <c r="G557" s="540"/>
      <c r="H557" s="522" t="s">
        <v>1065</v>
      </c>
      <c r="I557" s="776"/>
      <c r="J557" s="776"/>
      <c r="K557" s="776"/>
      <c r="L557" s="541"/>
      <c r="M557" s="554"/>
      <c r="N557" s="701"/>
      <c r="O557" s="557"/>
      <c r="P557" s="556"/>
      <c r="Q557" s="550"/>
      <c r="R557" s="558" t="n">
        <f aca="false">SUM(S557,T557,U557,V557)</f>
        <v>0</v>
      </c>
      <c r="S557" s="558"/>
      <c r="T557" s="558"/>
      <c r="U557" s="558"/>
      <c r="V557" s="558"/>
    </row>
    <row r="558" s="196" customFormat="true" ht="15.75" hidden="true" customHeight="false" outlineLevel="1" collapsed="false">
      <c r="A558" s="552"/>
      <c r="B558" s="553"/>
      <c r="C558" s="541"/>
      <c r="D558" s="540"/>
      <c r="E558" s="541" t="s">
        <v>1149</v>
      </c>
      <c r="F558" s="541" t="s">
        <v>1064</v>
      </c>
      <c r="G558" s="540"/>
      <c r="H558" s="522" t="s">
        <v>1065</v>
      </c>
      <c r="I558" s="776"/>
      <c r="J558" s="776"/>
      <c r="K558" s="776"/>
      <c r="L558" s="541"/>
      <c r="M558" s="554"/>
      <c r="N558" s="701"/>
      <c r="O558" s="557"/>
      <c r="P558" s="556"/>
      <c r="Q558" s="550"/>
      <c r="R558" s="558" t="n">
        <f aca="false">SUM(S558,T558,U558,V558)</f>
        <v>0</v>
      </c>
      <c r="S558" s="558"/>
      <c r="T558" s="558"/>
      <c r="U558" s="558"/>
      <c r="V558" s="558"/>
      <c r="AC558" s="303"/>
      <c r="AD558" s="474"/>
    </row>
    <row r="559" customFormat="false" ht="15.75" hidden="true" customHeight="false" outlineLevel="1" collapsed="false">
      <c r="A559" s="552"/>
      <c r="B559" s="553"/>
      <c r="C559" s="541"/>
      <c r="D559" s="540"/>
      <c r="E559" s="541" t="s">
        <v>1149</v>
      </c>
      <c r="F559" s="541" t="s">
        <v>1064</v>
      </c>
      <c r="G559" s="540"/>
      <c r="H559" s="522" t="s">
        <v>1065</v>
      </c>
      <c r="I559" s="776"/>
      <c r="J559" s="776"/>
      <c r="K559" s="776"/>
      <c r="L559" s="541"/>
      <c r="M559" s="554"/>
      <c r="N559" s="701"/>
      <c r="O559" s="557"/>
      <c r="P559" s="556"/>
      <c r="Q559" s="550"/>
      <c r="R559" s="558" t="n">
        <f aca="false">SUM(S559,T559,U559,V559)</f>
        <v>0</v>
      </c>
      <c r="S559" s="558"/>
      <c r="T559" s="558"/>
      <c r="U559" s="558"/>
      <c r="V559" s="558"/>
    </row>
    <row r="560" s="196" customFormat="true" ht="15.75" hidden="true" customHeight="false" outlineLevel="1" collapsed="false">
      <c r="A560" s="552"/>
      <c r="B560" s="553"/>
      <c r="C560" s="541"/>
      <c r="D560" s="540"/>
      <c r="E560" s="541" t="s">
        <v>1149</v>
      </c>
      <c r="F560" s="541" t="s">
        <v>1064</v>
      </c>
      <c r="G560" s="540"/>
      <c r="H560" s="522" t="s">
        <v>1065</v>
      </c>
      <c r="I560" s="776"/>
      <c r="J560" s="776"/>
      <c r="K560" s="776"/>
      <c r="L560" s="541"/>
      <c r="M560" s="554"/>
      <c r="N560" s="701"/>
      <c r="O560" s="557"/>
      <c r="P560" s="556"/>
      <c r="Q560" s="550"/>
      <c r="R560" s="558" t="n">
        <f aca="false">SUM(S560,T560,U560,V560)</f>
        <v>0</v>
      </c>
      <c r="S560" s="558"/>
      <c r="T560" s="558"/>
      <c r="U560" s="558"/>
      <c r="V560" s="558"/>
      <c r="AC560" s="303"/>
      <c r="AD560" s="474"/>
    </row>
    <row r="561" customFormat="false" ht="15.75" hidden="true" customHeight="false" outlineLevel="1" collapsed="false">
      <c r="A561" s="552"/>
      <c r="B561" s="553"/>
      <c r="C561" s="541"/>
      <c r="D561" s="540"/>
      <c r="E561" s="541" t="s">
        <v>1149</v>
      </c>
      <c r="F561" s="541" t="s">
        <v>1064</v>
      </c>
      <c r="G561" s="540"/>
      <c r="H561" s="522" t="s">
        <v>1065</v>
      </c>
      <c r="I561" s="776"/>
      <c r="J561" s="776"/>
      <c r="K561" s="776"/>
      <c r="L561" s="541"/>
      <c r="M561" s="554"/>
      <c r="N561" s="701"/>
      <c r="O561" s="557"/>
      <c r="P561" s="556"/>
      <c r="Q561" s="550"/>
      <c r="R561" s="558" t="n">
        <f aca="false">SUM(S561,T561,U561,V561)</f>
        <v>0</v>
      </c>
      <c r="S561" s="558"/>
      <c r="T561" s="558"/>
      <c r="U561" s="558"/>
      <c r="V561" s="558"/>
    </row>
    <row r="562" s="196" customFormat="true" ht="15.75" hidden="true" customHeight="false" outlineLevel="1" collapsed="false">
      <c r="A562" s="552"/>
      <c r="B562" s="553"/>
      <c r="C562" s="541"/>
      <c r="D562" s="540"/>
      <c r="E562" s="541" t="s">
        <v>1149</v>
      </c>
      <c r="F562" s="541" t="s">
        <v>1064</v>
      </c>
      <c r="G562" s="540"/>
      <c r="H562" s="522" t="s">
        <v>1065</v>
      </c>
      <c r="I562" s="776"/>
      <c r="J562" s="776"/>
      <c r="K562" s="776"/>
      <c r="L562" s="541"/>
      <c r="M562" s="554"/>
      <c r="N562" s="701"/>
      <c r="O562" s="557"/>
      <c r="P562" s="556"/>
      <c r="Q562" s="550"/>
      <c r="R562" s="558" t="n">
        <f aca="false">SUM(S562,T562,U562,V562)</f>
        <v>0</v>
      </c>
      <c r="S562" s="558"/>
      <c r="T562" s="558"/>
      <c r="U562" s="558"/>
      <c r="V562" s="558"/>
      <c r="AC562" s="303"/>
      <c r="AD562" s="474"/>
    </row>
    <row r="563" customFormat="false" ht="15.75" hidden="true" customHeight="false" outlineLevel="1" collapsed="false">
      <c r="A563" s="552"/>
      <c r="B563" s="553"/>
      <c r="C563" s="541"/>
      <c r="D563" s="540"/>
      <c r="E563" s="541" t="s">
        <v>1149</v>
      </c>
      <c r="F563" s="541" t="s">
        <v>1064</v>
      </c>
      <c r="G563" s="540"/>
      <c r="H563" s="522" t="s">
        <v>1065</v>
      </c>
      <c r="I563" s="776"/>
      <c r="J563" s="776"/>
      <c r="K563" s="776"/>
      <c r="L563" s="541"/>
      <c r="M563" s="554"/>
      <c r="N563" s="701"/>
      <c r="O563" s="557"/>
      <c r="P563" s="556"/>
      <c r="Q563" s="550"/>
      <c r="R563" s="558" t="n">
        <f aca="false">SUM(S563,T563,U563,V563)</f>
        <v>0</v>
      </c>
      <c r="S563" s="558"/>
      <c r="T563" s="558"/>
      <c r="U563" s="558"/>
      <c r="V563" s="558"/>
    </row>
    <row r="564" customFormat="false" ht="15.75" hidden="true" customHeight="false" outlineLevel="1" collapsed="false">
      <c r="A564" s="552"/>
      <c r="B564" s="553"/>
      <c r="C564" s="541"/>
      <c r="D564" s="540"/>
      <c r="E564" s="541" t="s">
        <v>1149</v>
      </c>
      <c r="F564" s="541" t="s">
        <v>1064</v>
      </c>
      <c r="G564" s="540"/>
      <c r="H564" s="522" t="s">
        <v>1065</v>
      </c>
      <c r="I564" s="776"/>
      <c r="J564" s="776"/>
      <c r="K564" s="776"/>
      <c r="L564" s="541"/>
      <c r="M564" s="554"/>
      <c r="N564" s="701"/>
      <c r="O564" s="557"/>
      <c r="P564" s="556"/>
      <c r="Q564" s="550"/>
      <c r="R564" s="558" t="n">
        <f aca="false">SUM(S564,T564,U564,V564)</f>
        <v>0</v>
      </c>
      <c r="S564" s="558"/>
      <c r="T564" s="558"/>
      <c r="U564" s="558"/>
      <c r="V564" s="558"/>
    </row>
    <row r="565" customFormat="false" ht="15.75" hidden="true" customHeight="false" outlineLevel="1" collapsed="false">
      <c r="A565" s="552"/>
      <c r="B565" s="553"/>
      <c r="C565" s="541"/>
      <c r="D565" s="540"/>
      <c r="E565" s="541" t="s">
        <v>1149</v>
      </c>
      <c r="F565" s="541" t="s">
        <v>1064</v>
      </c>
      <c r="G565" s="540"/>
      <c r="H565" s="522" t="s">
        <v>1065</v>
      </c>
      <c r="I565" s="776"/>
      <c r="J565" s="776"/>
      <c r="K565" s="776"/>
      <c r="L565" s="541"/>
      <c r="M565" s="554"/>
      <c r="N565" s="701"/>
      <c r="O565" s="557"/>
      <c r="P565" s="556"/>
      <c r="Q565" s="550"/>
      <c r="R565" s="558" t="n">
        <f aca="false">SUM(S565,T565,U565,V565)</f>
        <v>0</v>
      </c>
      <c r="S565" s="558"/>
      <c r="T565" s="558"/>
      <c r="U565" s="558"/>
      <c r="V565" s="558"/>
    </row>
    <row r="566" customFormat="false" ht="15.75" hidden="true" customHeight="false" outlineLevel="1" collapsed="false">
      <c r="A566" s="552"/>
      <c r="B566" s="553"/>
      <c r="C566" s="541"/>
      <c r="D566" s="540"/>
      <c r="E566" s="541" t="s">
        <v>1149</v>
      </c>
      <c r="F566" s="541" t="s">
        <v>1064</v>
      </c>
      <c r="G566" s="540"/>
      <c r="H566" s="522" t="s">
        <v>1065</v>
      </c>
      <c r="I566" s="776"/>
      <c r="J566" s="776"/>
      <c r="K566" s="776"/>
      <c r="L566" s="541"/>
      <c r="M566" s="554"/>
      <c r="N566" s="701"/>
      <c r="O566" s="557"/>
      <c r="P566" s="556"/>
      <c r="Q566" s="550"/>
      <c r="R566" s="558" t="n">
        <f aca="false">SUM(S566,T566,U566,V566)</f>
        <v>0</v>
      </c>
      <c r="S566" s="558"/>
      <c r="T566" s="558"/>
      <c r="U566" s="558"/>
      <c r="V566" s="558"/>
    </row>
    <row r="567" customFormat="false" ht="15.75" hidden="true" customHeight="false" outlineLevel="1" collapsed="false">
      <c r="A567" s="552"/>
      <c r="B567" s="553"/>
      <c r="C567" s="541"/>
      <c r="D567" s="540"/>
      <c r="E567" s="541" t="s">
        <v>1149</v>
      </c>
      <c r="F567" s="541" t="s">
        <v>1064</v>
      </c>
      <c r="G567" s="540"/>
      <c r="H567" s="522" t="s">
        <v>1065</v>
      </c>
      <c r="I567" s="776"/>
      <c r="J567" s="776"/>
      <c r="K567" s="776"/>
      <c r="L567" s="541"/>
      <c r="M567" s="554"/>
      <c r="N567" s="701"/>
      <c r="O567" s="557"/>
      <c r="P567" s="556"/>
      <c r="Q567" s="550"/>
      <c r="R567" s="558" t="n">
        <f aca="false">SUM(S567,T567,U567,V567)</f>
        <v>0</v>
      </c>
      <c r="S567" s="558"/>
      <c r="T567" s="558"/>
      <c r="U567" s="558"/>
      <c r="V567" s="558"/>
    </row>
    <row r="568" s="745" customFormat="true" ht="19.5" hidden="false" customHeight="false" outlineLevel="0" collapsed="false">
      <c r="A568" s="683" t="s">
        <v>1337</v>
      </c>
      <c r="B568" s="684"/>
      <c r="C568" s="684"/>
      <c r="D568" s="684"/>
      <c r="E568" s="684"/>
      <c r="F568" s="684"/>
      <c r="G568" s="684"/>
      <c r="H568" s="773"/>
      <c r="I568" s="773"/>
      <c r="J568" s="773"/>
      <c r="K568" s="780"/>
      <c r="L568" s="684"/>
      <c r="M568" s="689"/>
      <c r="N568" s="690"/>
      <c r="O568" s="691" t="n">
        <v>244</v>
      </c>
      <c r="P568" s="692" t="n">
        <v>310</v>
      </c>
      <c r="Q568" s="693"/>
      <c r="R568" s="774" t="n">
        <f aca="false">SUM(R569,R574,R592,R593)</f>
        <v>18328</v>
      </c>
      <c r="S568" s="774" t="n">
        <f aca="false">SUM(S569,S574,S592,S593)</f>
        <v>9645</v>
      </c>
      <c r="T568" s="774" t="n">
        <f aca="false">SUM(T569,T574,T592,T593)</f>
        <v>0</v>
      </c>
      <c r="U568" s="774" t="n">
        <f aca="false">SUM(U569,U574,U592,U593)</f>
        <v>0</v>
      </c>
      <c r="V568" s="774" t="n">
        <f aca="false">SUM(V569,V574,V592,V593)</f>
        <v>8683</v>
      </c>
      <c r="W568" s="695" t="s">
        <v>1334</v>
      </c>
      <c r="AC568" s="696"/>
      <c r="AD568" s="697"/>
    </row>
    <row r="569" s="196" customFormat="true" ht="15.75" hidden="false" customHeight="false" outlineLevel="0" collapsed="false">
      <c r="A569" s="559" t="s">
        <v>1338</v>
      </c>
      <c r="B569" s="560"/>
      <c r="C569" s="560"/>
      <c r="D569" s="560"/>
      <c r="E569" s="560"/>
      <c r="F569" s="603"/>
      <c r="G569" s="601"/>
      <c r="H569" s="560"/>
      <c r="I569" s="602"/>
      <c r="J569" s="603"/>
      <c r="K569" s="560"/>
      <c r="L569" s="560"/>
      <c r="M569" s="561" t="s">
        <v>698</v>
      </c>
      <c r="N569" s="707" t="s">
        <v>1339</v>
      </c>
      <c r="O569" s="564" t="n">
        <v>244</v>
      </c>
      <c r="P569" s="563" t="n">
        <v>310</v>
      </c>
      <c r="Q569" s="550"/>
      <c r="R569" s="551" t="n">
        <f aca="false">SUM(R570:R573)</f>
        <v>0</v>
      </c>
      <c r="S569" s="551" t="n">
        <f aca="false">SUM(S570:S573)</f>
        <v>0</v>
      </c>
      <c r="T569" s="551" t="n">
        <f aca="false">SUM(T570:T573)</f>
        <v>0</v>
      </c>
      <c r="U569" s="551" t="n">
        <f aca="false">SUM(U570:U573)</f>
        <v>0</v>
      </c>
      <c r="V569" s="551" t="n">
        <f aca="false">SUM(V570:V573)</f>
        <v>0</v>
      </c>
      <c r="W569" s="188" t="s">
        <v>1334</v>
      </c>
      <c r="AC569" s="303"/>
      <c r="AD569" s="474"/>
    </row>
    <row r="570" s="196" customFormat="true" ht="15.75" hidden="true" customHeight="false" outlineLevel="1" collapsed="false">
      <c r="A570" s="781"/>
      <c r="B570" s="716"/>
      <c r="C570" s="584"/>
      <c r="D570" s="540"/>
      <c r="E570" s="541" t="s">
        <v>1149</v>
      </c>
      <c r="F570" s="541" t="s">
        <v>1064</v>
      </c>
      <c r="G570" s="540"/>
      <c r="H570" s="522" t="s">
        <v>1065</v>
      </c>
      <c r="I570" s="541"/>
      <c r="J570" s="541"/>
      <c r="K570" s="541"/>
      <c r="L570" s="541"/>
      <c r="M570" s="554"/>
      <c r="N570" s="701"/>
      <c r="O570" s="557"/>
      <c r="P570" s="556"/>
      <c r="Q570" s="550"/>
      <c r="R570" s="558" t="n">
        <f aca="false">SUM(S570,T570,U570,V570)</f>
        <v>0</v>
      </c>
      <c r="S570" s="558"/>
      <c r="T570" s="558"/>
      <c r="U570" s="558"/>
      <c r="V570" s="558"/>
      <c r="AC570" s="303"/>
      <c r="AD570" s="474"/>
    </row>
    <row r="571" customFormat="false" ht="15.75" hidden="true" customHeight="false" outlineLevel="1" collapsed="false">
      <c r="A571" s="781"/>
      <c r="B571" s="709"/>
      <c r="C571" s="584"/>
      <c r="D571" s="540"/>
      <c r="E571" s="541" t="s">
        <v>1149</v>
      </c>
      <c r="F571" s="541" t="s">
        <v>1064</v>
      </c>
      <c r="G571" s="540"/>
      <c r="H571" s="522" t="s">
        <v>1065</v>
      </c>
      <c r="I571" s="541"/>
      <c r="J571" s="541"/>
      <c r="K571" s="541"/>
      <c r="L571" s="541"/>
      <c r="M571" s="554"/>
      <c r="N571" s="701"/>
      <c r="O571" s="557"/>
      <c r="P571" s="556"/>
      <c r="Q571" s="550"/>
      <c r="R571" s="558" t="n">
        <f aca="false">SUM(S571,T571,U571,V571)</f>
        <v>0</v>
      </c>
      <c r="S571" s="558"/>
      <c r="T571" s="558"/>
      <c r="U571" s="558"/>
      <c r="V571" s="558"/>
    </row>
    <row r="572" customFormat="false" ht="15.75" hidden="true" customHeight="false" outlineLevel="1" collapsed="false">
      <c r="A572" s="781"/>
      <c r="B572" s="716"/>
      <c r="C572" s="584"/>
      <c r="D572" s="540"/>
      <c r="E572" s="541" t="s">
        <v>1149</v>
      </c>
      <c r="F572" s="541" t="s">
        <v>1064</v>
      </c>
      <c r="G572" s="540"/>
      <c r="H572" s="522" t="s">
        <v>1065</v>
      </c>
      <c r="I572" s="541"/>
      <c r="J572" s="541"/>
      <c r="K572" s="541"/>
      <c r="L572" s="541"/>
      <c r="M572" s="554"/>
      <c r="N572" s="701"/>
      <c r="O572" s="557"/>
      <c r="P572" s="556"/>
      <c r="Q572" s="550"/>
      <c r="R572" s="558" t="n">
        <f aca="false">SUM(S572,T572,U572,V572)</f>
        <v>0</v>
      </c>
      <c r="S572" s="558"/>
      <c r="T572" s="558"/>
      <c r="U572" s="558"/>
      <c r="V572" s="558"/>
    </row>
    <row r="573" customFormat="false" ht="15.75" hidden="true" customHeight="false" outlineLevel="1" collapsed="false">
      <c r="A573" s="781"/>
      <c r="B573" s="709"/>
      <c r="C573" s="584"/>
      <c r="D573" s="540"/>
      <c r="E573" s="541" t="s">
        <v>1149</v>
      </c>
      <c r="F573" s="541" t="s">
        <v>1064</v>
      </c>
      <c r="G573" s="540"/>
      <c r="H573" s="522" t="s">
        <v>1065</v>
      </c>
      <c r="I573" s="541"/>
      <c r="J573" s="541"/>
      <c r="K573" s="541"/>
      <c r="L573" s="541"/>
      <c r="M573" s="554"/>
      <c r="N573" s="701"/>
      <c r="O573" s="557"/>
      <c r="P573" s="556"/>
      <c r="Q573" s="550"/>
      <c r="R573" s="558" t="n">
        <f aca="false">SUM(S573,T573,U573,V573)</f>
        <v>0</v>
      </c>
      <c r="S573" s="558"/>
      <c r="T573" s="558"/>
      <c r="U573" s="558"/>
      <c r="V573" s="558"/>
    </row>
    <row r="574" customFormat="false" ht="15.75" hidden="false" customHeight="false" outlineLevel="0" collapsed="false">
      <c r="A574" s="559" t="s">
        <v>1340</v>
      </c>
      <c r="B574" s="560"/>
      <c r="C574" s="560"/>
      <c r="D574" s="571"/>
      <c r="E574" s="560"/>
      <c r="F574" s="603"/>
      <c r="G574" s="601"/>
      <c r="H574" s="560"/>
      <c r="I574" s="602"/>
      <c r="J574" s="603"/>
      <c r="K574" s="560"/>
      <c r="L574" s="560"/>
      <c r="M574" s="561"/>
      <c r="N574" s="707"/>
      <c r="O574" s="564" t="n">
        <v>244</v>
      </c>
      <c r="P574" s="563" t="n">
        <v>310</v>
      </c>
      <c r="Q574" s="550"/>
      <c r="R574" s="551" t="n">
        <f aca="false">SUM(R575:R591)</f>
        <v>8683</v>
      </c>
      <c r="S574" s="551" t="n">
        <f aca="false">SUM(S575:S591)</f>
        <v>0</v>
      </c>
      <c r="T574" s="551" t="n">
        <f aca="false">SUM(T575:T591)</f>
        <v>0</v>
      </c>
      <c r="U574" s="551" t="n">
        <f aca="false">SUM(U575:U591)</f>
        <v>0</v>
      </c>
      <c r="V574" s="551" t="n">
        <f aca="false">SUM(V575:V591)</f>
        <v>8683</v>
      </c>
    </row>
    <row r="575" s="196" customFormat="true" ht="15.75" hidden="true" customHeight="false" outlineLevel="1" collapsed="false">
      <c r="A575" s="552"/>
      <c r="B575" s="775"/>
      <c r="C575" s="584"/>
      <c r="D575" s="540"/>
      <c r="E575" s="541" t="s">
        <v>1149</v>
      </c>
      <c r="F575" s="541" t="s">
        <v>1064</v>
      </c>
      <c r="G575" s="540"/>
      <c r="H575" s="522" t="s">
        <v>1065</v>
      </c>
      <c r="I575" s="541"/>
      <c r="J575" s="541"/>
      <c r="K575" s="541"/>
      <c r="L575" s="541"/>
      <c r="M575" s="554"/>
      <c r="N575" s="701"/>
      <c r="O575" s="557"/>
      <c r="P575" s="556"/>
      <c r="Q575" s="550"/>
      <c r="R575" s="558" t="n">
        <f aca="false">SUM(S575,T575,U575,V575)</f>
        <v>8683</v>
      </c>
      <c r="S575" s="558"/>
      <c r="T575" s="558"/>
      <c r="U575" s="558"/>
      <c r="V575" s="558" t="n">
        <f aca="false">8683</f>
        <v>8683</v>
      </c>
      <c r="AC575" s="303"/>
      <c r="AD575" s="474"/>
    </row>
    <row r="576" customFormat="false" ht="15.75" hidden="true" customHeight="false" outlineLevel="1" collapsed="false">
      <c r="A576" s="552"/>
      <c r="B576" s="755"/>
      <c r="C576" s="584"/>
      <c r="D576" s="540"/>
      <c r="E576" s="541" t="s">
        <v>1149</v>
      </c>
      <c r="F576" s="541" t="s">
        <v>1064</v>
      </c>
      <c r="G576" s="540"/>
      <c r="H576" s="522" t="s">
        <v>1065</v>
      </c>
      <c r="I576" s="541"/>
      <c r="J576" s="541"/>
      <c r="K576" s="541"/>
      <c r="L576" s="541"/>
      <c r="M576" s="554"/>
      <c r="N576" s="701"/>
      <c r="O576" s="557"/>
      <c r="P576" s="556"/>
      <c r="Q576" s="550"/>
      <c r="R576" s="558" t="n">
        <f aca="false">SUM(S576,T576,U576,V576)</f>
        <v>0</v>
      </c>
      <c r="S576" s="558"/>
      <c r="T576" s="558"/>
      <c r="U576" s="558"/>
      <c r="V576" s="558"/>
    </row>
    <row r="577" customFormat="false" ht="15.75" hidden="true" customHeight="false" outlineLevel="1" collapsed="false">
      <c r="A577" s="552"/>
      <c r="B577" s="755"/>
      <c r="C577" s="584"/>
      <c r="D577" s="540"/>
      <c r="E577" s="541" t="s">
        <v>1149</v>
      </c>
      <c r="F577" s="541" t="s">
        <v>1064</v>
      </c>
      <c r="G577" s="540"/>
      <c r="H577" s="522" t="s">
        <v>1065</v>
      </c>
      <c r="I577" s="541"/>
      <c r="J577" s="541"/>
      <c r="K577" s="541"/>
      <c r="L577" s="541"/>
      <c r="M577" s="554"/>
      <c r="N577" s="701"/>
      <c r="O577" s="557"/>
      <c r="P577" s="556"/>
      <c r="Q577" s="550"/>
      <c r="R577" s="558" t="n">
        <f aca="false">SUM(S577,T577,U577,V577)</f>
        <v>0</v>
      </c>
      <c r="S577" s="558"/>
      <c r="T577" s="558"/>
      <c r="U577" s="558"/>
      <c r="V577" s="558"/>
    </row>
    <row r="578" customFormat="false" ht="15.75" hidden="true" customHeight="false" outlineLevel="1" collapsed="false">
      <c r="A578" s="552"/>
      <c r="B578" s="755"/>
      <c r="C578" s="584"/>
      <c r="D578" s="540"/>
      <c r="E578" s="541" t="s">
        <v>1149</v>
      </c>
      <c r="F578" s="541" t="s">
        <v>1064</v>
      </c>
      <c r="G578" s="540"/>
      <c r="H578" s="522" t="s">
        <v>1065</v>
      </c>
      <c r="I578" s="541"/>
      <c r="J578" s="541"/>
      <c r="K578" s="541"/>
      <c r="L578" s="541"/>
      <c r="M578" s="554"/>
      <c r="N578" s="701"/>
      <c r="O578" s="557"/>
      <c r="P578" s="556"/>
      <c r="Q578" s="550"/>
      <c r="R578" s="558" t="n">
        <f aca="false">SUM(S578,T578,U578,V578)</f>
        <v>0</v>
      </c>
      <c r="S578" s="558"/>
      <c r="T578" s="558"/>
      <c r="U578" s="558"/>
      <c r="V578" s="558"/>
    </row>
    <row r="579" customFormat="false" ht="15.75" hidden="true" customHeight="false" outlineLevel="1" collapsed="false">
      <c r="A579" s="552"/>
      <c r="B579" s="755"/>
      <c r="C579" s="584"/>
      <c r="D579" s="540"/>
      <c r="E579" s="541" t="s">
        <v>1149</v>
      </c>
      <c r="F579" s="541" t="s">
        <v>1064</v>
      </c>
      <c r="G579" s="540"/>
      <c r="H579" s="522" t="s">
        <v>1065</v>
      </c>
      <c r="I579" s="541"/>
      <c r="J579" s="541"/>
      <c r="K579" s="541"/>
      <c r="L579" s="541"/>
      <c r="M579" s="554"/>
      <c r="N579" s="701"/>
      <c r="O579" s="557"/>
      <c r="P579" s="556"/>
      <c r="Q579" s="550"/>
      <c r="R579" s="558" t="n">
        <f aca="false">SUM(S579,T579,U579,V579)</f>
        <v>0</v>
      </c>
      <c r="S579" s="558"/>
      <c r="T579" s="558"/>
      <c r="U579" s="558"/>
      <c r="V579" s="558"/>
    </row>
    <row r="580" customFormat="false" ht="15.75" hidden="true" customHeight="false" outlineLevel="1" collapsed="false">
      <c r="A580" s="552"/>
      <c r="B580" s="755"/>
      <c r="C580" s="584"/>
      <c r="D580" s="540"/>
      <c r="E580" s="541" t="s">
        <v>1149</v>
      </c>
      <c r="F580" s="541" t="s">
        <v>1064</v>
      </c>
      <c r="G580" s="540"/>
      <c r="H580" s="522" t="s">
        <v>1065</v>
      </c>
      <c r="I580" s="541"/>
      <c r="J580" s="541"/>
      <c r="K580" s="541"/>
      <c r="L580" s="541"/>
      <c r="M580" s="554"/>
      <c r="N580" s="701"/>
      <c r="O580" s="557"/>
      <c r="P580" s="556"/>
      <c r="Q580" s="550"/>
      <c r="R580" s="558" t="n">
        <f aca="false">SUM(S580,T580,U580,V580)</f>
        <v>0</v>
      </c>
      <c r="S580" s="558"/>
      <c r="T580" s="558"/>
      <c r="U580" s="558"/>
      <c r="V580" s="558"/>
    </row>
    <row r="581" customFormat="false" ht="15.75" hidden="true" customHeight="false" outlineLevel="1" collapsed="false">
      <c r="A581" s="552"/>
      <c r="B581" s="755"/>
      <c r="C581" s="584"/>
      <c r="D581" s="540"/>
      <c r="E581" s="541" t="s">
        <v>1149</v>
      </c>
      <c r="F581" s="541" t="s">
        <v>1064</v>
      </c>
      <c r="G581" s="540"/>
      <c r="H581" s="522" t="s">
        <v>1065</v>
      </c>
      <c r="I581" s="541"/>
      <c r="J581" s="541"/>
      <c r="K581" s="541"/>
      <c r="L581" s="541"/>
      <c r="M581" s="554"/>
      <c r="N581" s="701"/>
      <c r="O581" s="557"/>
      <c r="P581" s="556"/>
      <c r="Q581" s="550"/>
      <c r="R581" s="558" t="n">
        <f aca="false">SUM(S581,T581,U581,V581)</f>
        <v>0</v>
      </c>
      <c r="S581" s="558"/>
      <c r="T581" s="558"/>
      <c r="U581" s="558"/>
      <c r="V581" s="558"/>
    </row>
    <row r="582" customFormat="false" ht="15.75" hidden="true" customHeight="false" outlineLevel="1" collapsed="false">
      <c r="A582" s="552"/>
      <c r="B582" s="755"/>
      <c r="C582" s="584"/>
      <c r="D582" s="540"/>
      <c r="E582" s="541" t="s">
        <v>1149</v>
      </c>
      <c r="F582" s="541" t="s">
        <v>1064</v>
      </c>
      <c r="G582" s="540"/>
      <c r="H582" s="522" t="s">
        <v>1065</v>
      </c>
      <c r="I582" s="541"/>
      <c r="J582" s="541"/>
      <c r="K582" s="541"/>
      <c r="L582" s="541"/>
      <c r="M582" s="554"/>
      <c r="N582" s="701"/>
      <c r="O582" s="557"/>
      <c r="P582" s="556"/>
      <c r="Q582" s="550"/>
      <c r="R582" s="558" t="n">
        <f aca="false">SUM(S582,T582,U582,V582)</f>
        <v>0</v>
      </c>
      <c r="S582" s="558"/>
      <c r="T582" s="558"/>
      <c r="U582" s="558"/>
      <c r="V582" s="558"/>
    </row>
    <row r="583" customFormat="false" ht="15.75" hidden="true" customHeight="false" outlineLevel="1" collapsed="false">
      <c r="A583" s="552"/>
      <c r="B583" s="755"/>
      <c r="C583" s="584"/>
      <c r="D583" s="540"/>
      <c r="E583" s="541" t="s">
        <v>1149</v>
      </c>
      <c r="F583" s="541" t="s">
        <v>1064</v>
      </c>
      <c r="G583" s="540"/>
      <c r="H583" s="522" t="s">
        <v>1065</v>
      </c>
      <c r="I583" s="541"/>
      <c r="J583" s="541"/>
      <c r="K583" s="541"/>
      <c r="L583" s="541"/>
      <c r="M583" s="554"/>
      <c r="N583" s="701"/>
      <c r="O583" s="557"/>
      <c r="P583" s="556"/>
      <c r="Q583" s="550"/>
      <c r="R583" s="558" t="n">
        <f aca="false">SUM(S583,T583,U583,V583)</f>
        <v>0</v>
      </c>
      <c r="S583" s="558"/>
      <c r="T583" s="558"/>
      <c r="U583" s="558"/>
      <c r="V583" s="558"/>
    </row>
    <row r="584" customFormat="false" ht="15.75" hidden="true" customHeight="false" outlineLevel="1" collapsed="false">
      <c r="A584" s="552"/>
      <c r="B584" s="755"/>
      <c r="C584" s="584"/>
      <c r="D584" s="540"/>
      <c r="E584" s="541" t="s">
        <v>1149</v>
      </c>
      <c r="F584" s="541" t="s">
        <v>1064</v>
      </c>
      <c r="G584" s="540"/>
      <c r="H584" s="522" t="s">
        <v>1065</v>
      </c>
      <c r="I584" s="541"/>
      <c r="J584" s="568"/>
      <c r="K584" s="541"/>
      <c r="L584" s="541"/>
      <c r="M584" s="554"/>
      <c r="N584" s="701"/>
      <c r="O584" s="557"/>
      <c r="P584" s="556"/>
      <c r="Q584" s="550"/>
      <c r="R584" s="558" t="n">
        <f aca="false">SUM(S584,T584,U584,V584)</f>
        <v>0</v>
      </c>
      <c r="S584" s="558"/>
      <c r="T584" s="558"/>
      <c r="U584" s="558"/>
      <c r="V584" s="558"/>
    </row>
    <row r="585" customFormat="false" ht="15.75" hidden="true" customHeight="false" outlineLevel="1" collapsed="false">
      <c r="A585" s="552"/>
      <c r="B585" s="755"/>
      <c r="C585" s="584"/>
      <c r="D585" s="540"/>
      <c r="E585" s="541" t="s">
        <v>1149</v>
      </c>
      <c r="F585" s="541" t="s">
        <v>1064</v>
      </c>
      <c r="G585" s="540"/>
      <c r="H585" s="522" t="s">
        <v>1065</v>
      </c>
      <c r="I585" s="541"/>
      <c r="J585" s="568"/>
      <c r="K585" s="541"/>
      <c r="L585" s="541"/>
      <c r="M585" s="554"/>
      <c r="N585" s="701"/>
      <c r="O585" s="557"/>
      <c r="P585" s="556"/>
      <c r="Q585" s="550"/>
      <c r="R585" s="558" t="n">
        <f aca="false">SUM(S585,T585,U585,V585)</f>
        <v>0</v>
      </c>
      <c r="S585" s="558"/>
      <c r="T585" s="558"/>
      <c r="U585" s="558"/>
      <c r="V585" s="558"/>
    </row>
    <row r="586" customFormat="false" ht="15.75" hidden="true" customHeight="false" outlineLevel="1" collapsed="false">
      <c r="A586" s="552"/>
      <c r="B586" s="755"/>
      <c r="C586" s="584"/>
      <c r="D586" s="540"/>
      <c r="E586" s="541" t="s">
        <v>1149</v>
      </c>
      <c r="F586" s="541" t="s">
        <v>1064</v>
      </c>
      <c r="G586" s="540"/>
      <c r="H586" s="522" t="s">
        <v>1065</v>
      </c>
      <c r="I586" s="541"/>
      <c r="J586" s="541"/>
      <c r="K586" s="541"/>
      <c r="L586" s="541"/>
      <c r="M586" s="554"/>
      <c r="N586" s="701"/>
      <c r="O586" s="557"/>
      <c r="P586" s="556"/>
      <c r="Q586" s="550"/>
      <c r="R586" s="558" t="n">
        <f aca="false">SUM(S586,T586,U586,V586)</f>
        <v>0</v>
      </c>
      <c r="S586" s="558"/>
      <c r="T586" s="558"/>
      <c r="U586" s="558"/>
      <c r="V586" s="558"/>
    </row>
    <row r="587" customFormat="false" ht="15.75" hidden="true" customHeight="false" outlineLevel="1" collapsed="false">
      <c r="A587" s="552"/>
      <c r="B587" s="752"/>
      <c r="C587" s="584"/>
      <c r="D587" s="540"/>
      <c r="E587" s="541" t="s">
        <v>1149</v>
      </c>
      <c r="F587" s="541" t="s">
        <v>1064</v>
      </c>
      <c r="G587" s="540"/>
      <c r="H587" s="522" t="s">
        <v>1065</v>
      </c>
      <c r="I587" s="541"/>
      <c r="J587" s="541"/>
      <c r="K587" s="541"/>
      <c r="L587" s="541"/>
      <c r="M587" s="554"/>
      <c r="N587" s="701"/>
      <c r="O587" s="557"/>
      <c r="P587" s="556"/>
      <c r="Q587" s="550"/>
      <c r="R587" s="558" t="n">
        <f aca="false">SUM(S587,T587,U587,V587)</f>
        <v>0</v>
      </c>
      <c r="S587" s="558"/>
      <c r="T587" s="558"/>
      <c r="U587" s="558"/>
      <c r="V587" s="558"/>
    </row>
    <row r="588" customFormat="false" ht="15.75" hidden="true" customHeight="false" outlineLevel="1" collapsed="false">
      <c r="A588" s="552"/>
      <c r="B588" s="752"/>
      <c r="C588" s="584"/>
      <c r="D588" s="540"/>
      <c r="E588" s="541" t="s">
        <v>1149</v>
      </c>
      <c r="F588" s="541" t="s">
        <v>1064</v>
      </c>
      <c r="G588" s="540"/>
      <c r="H588" s="522" t="s">
        <v>1065</v>
      </c>
      <c r="I588" s="541"/>
      <c r="J588" s="541"/>
      <c r="K588" s="541"/>
      <c r="L588" s="541"/>
      <c r="M588" s="554"/>
      <c r="N588" s="701"/>
      <c r="O588" s="557"/>
      <c r="P588" s="556"/>
      <c r="Q588" s="550"/>
      <c r="R588" s="558" t="n">
        <f aca="false">SUM(S588,T588,U588,V588)</f>
        <v>0</v>
      </c>
      <c r="S588" s="558"/>
      <c r="T588" s="558"/>
      <c r="U588" s="558"/>
      <c r="V588" s="558"/>
    </row>
    <row r="589" customFormat="false" ht="15.75" hidden="true" customHeight="false" outlineLevel="1" collapsed="false">
      <c r="A589" s="552"/>
      <c r="B589" s="752"/>
      <c r="C589" s="584"/>
      <c r="D589" s="540"/>
      <c r="E589" s="541" t="s">
        <v>1149</v>
      </c>
      <c r="F589" s="541" t="s">
        <v>1064</v>
      </c>
      <c r="G589" s="540"/>
      <c r="H589" s="522" t="s">
        <v>1065</v>
      </c>
      <c r="I589" s="541"/>
      <c r="J589" s="541"/>
      <c r="K589" s="541"/>
      <c r="L589" s="541"/>
      <c r="M589" s="554"/>
      <c r="N589" s="701"/>
      <c r="O589" s="557"/>
      <c r="P589" s="556"/>
      <c r="Q589" s="550"/>
      <c r="R589" s="558" t="n">
        <f aca="false">SUM(S589,T589,U589,V589)</f>
        <v>0</v>
      </c>
      <c r="S589" s="558"/>
      <c r="T589" s="558"/>
      <c r="U589" s="558"/>
      <c r="V589" s="558"/>
    </row>
    <row r="590" customFormat="false" ht="15.75" hidden="true" customHeight="false" outlineLevel="1" collapsed="false">
      <c r="A590" s="552"/>
      <c r="B590" s="752"/>
      <c r="C590" s="584"/>
      <c r="D590" s="540"/>
      <c r="E590" s="541" t="s">
        <v>1149</v>
      </c>
      <c r="F590" s="541" t="s">
        <v>1064</v>
      </c>
      <c r="G590" s="540"/>
      <c r="H590" s="522" t="s">
        <v>1065</v>
      </c>
      <c r="I590" s="541"/>
      <c r="J590" s="541"/>
      <c r="K590" s="541"/>
      <c r="L590" s="541"/>
      <c r="M590" s="554"/>
      <c r="N590" s="701"/>
      <c r="O590" s="557"/>
      <c r="P590" s="556"/>
      <c r="Q590" s="550"/>
      <c r="R590" s="558" t="n">
        <f aca="false">SUM(S590,T590,U590,V590)</f>
        <v>0</v>
      </c>
      <c r="S590" s="558"/>
      <c r="T590" s="558"/>
      <c r="U590" s="558"/>
      <c r="V590" s="558"/>
    </row>
    <row r="591" customFormat="false" ht="15.75" hidden="true" customHeight="false" outlineLevel="1" collapsed="false">
      <c r="A591" s="552"/>
      <c r="B591" s="752"/>
      <c r="C591" s="584"/>
      <c r="D591" s="540"/>
      <c r="E591" s="541" t="s">
        <v>1149</v>
      </c>
      <c r="F591" s="541" t="s">
        <v>1064</v>
      </c>
      <c r="G591" s="540"/>
      <c r="H591" s="522" t="s">
        <v>1065</v>
      </c>
      <c r="I591" s="541"/>
      <c r="J591" s="541"/>
      <c r="K591" s="541"/>
      <c r="L591" s="541"/>
      <c r="M591" s="554"/>
      <c r="N591" s="701"/>
      <c r="O591" s="557"/>
      <c r="P591" s="556"/>
      <c r="Q591" s="550"/>
      <c r="R591" s="558" t="n">
        <f aca="false">SUM(S591,T591,U591,V591)</f>
        <v>0</v>
      </c>
      <c r="S591" s="558"/>
      <c r="T591" s="558"/>
      <c r="U591" s="558"/>
      <c r="V591" s="558"/>
    </row>
    <row r="592" customFormat="false" ht="15.75" hidden="false" customHeight="false" outlineLevel="0" collapsed="false">
      <c r="A592" s="559" t="s">
        <v>1341</v>
      </c>
      <c r="B592" s="560"/>
      <c r="C592" s="560"/>
      <c r="D592" s="540"/>
      <c r="E592" s="541" t="s">
        <v>1149</v>
      </c>
      <c r="F592" s="541" t="s">
        <v>1064</v>
      </c>
      <c r="G592" s="540"/>
      <c r="H592" s="522" t="s">
        <v>1065</v>
      </c>
      <c r="I592" s="602"/>
      <c r="J592" s="603"/>
      <c r="K592" s="738"/>
      <c r="L592" s="560"/>
      <c r="M592" s="561"/>
      <c r="N592" s="707"/>
      <c r="O592" s="564" t="n">
        <v>244</v>
      </c>
      <c r="P592" s="563" t="n">
        <v>310</v>
      </c>
      <c r="Q592" s="550"/>
      <c r="R592" s="551" t="n">
        <f aca="false">SUM(S592,T592,U592,V592)</f>
        <v>9645</v>
      </c>
      <c r="S592" s="551" t="n">
        <v>9645</v>
      </c>
      <c r="T592" s="551"/>
      <c r="U592" s="551"/>
      <c r="V592" s="551"/>
    </row>
    <row r="593" s="196" customFormat="true" ht="15.75" hidden="false" customHeight="false" outlineLevel="0" collapsed="false">
      <c r="A593" s="559" t="s">
        <v>1342</v>
      </c>
      <c r="B593" s="615"/>
      <c r="C593" s="615"/>
      <c r="D593" s="540"/>
      <c r="E593" s="541" t="s">
        <v>1149</v>
      </c>
      <c r="F593" s="541" t="s">
        <v>1064</v>
      </c>
      <c r="G593" s="540"/>
      <c r="H593" s="522" t="s">
        <v>1065</v>
      </c>
      <c r="I593" s="540"/>
      <c r="J593" s="522" t="s">
        <v>1065</v>
      </c>
      <c r="K593" s="540"/>
      <c r="L593" s="522" t="s">
        <v>1065</v>
      </c>
      <c r="M593" s="561"/>
      <c r="N593" s="707"/>
      <c r="O593" s="564" t="n">
        <v>244</v>
      </c>
      <c r="P593" s="563" t="n">
        <v>310</v>
      </c>
      <c r="Q593" s="550"/>
      <c r="R593" s="551" t="n">
        <f aca="false">SUM(S593,T593,U593,V593)</f>
        <v>0</v>
      </c>
      <c r="S593" s="551"/>
      <c r="T593" s="551"/>
      <c r="U593" s="551"/>
      <c r="V593" s="551"/>
      <c r="W593" s="188" t="s">
        <v>1334</v>
      </c>
      <c r="AC593" s="303"/>
      <c r="AD593" s="474"/>
    </row>
    <row r="594" s="196" customFormat="true" ht="15.75" hidden="false" customHeight="true" outlineLevel="0" collapsed="false">
      <c r="A594" s="571" t="s">
        <v>1343</v>
      </c>
      <c r="B594" s="782"/>
      <c r="C594" s="782"/>
      <c r="D594" s="601"/>
      <c r="E594" s="541"/>
      <c r="F594" s="607"/>
      <c r="G594" s="601"/>
      <c r="H594" s="522"/>
      <c r="I594" s="602"/>
      <c r="J594" s="603"/>
      <c r="K594" s="782"/>
      <c r="L594" s="782"/>
      <c r="M594" s="783"/>
      <c r="N594" s="784"/>
      <c r="O594" s="785" t="n">
        <v>244</v>
      </c>
      <c r="P594" s="785" t="n">
        <v>347</v>
      </c>
      <c r="Q594" s="786"/>
      <c r="R594" s="551" t="n">
        <f aca="false">SUM(R595:R617)</f>
        <v>0</v>
      </c>
      <c r="S594" s="551" t="n">
        <f aca="false">SUM(S595:S617)</f>
        <v>0</v>
      </c>
      <c r="T594" s="551" t="n">
        <f aca="false">SUM(T595:T617)</f>
        <v>0</v>
      </c>
      <c r="U594" s="551" t="n">
        <f aca="false">SUM(U595:U617)</f>
        <v>0</v>
      </c>
      <c r="V594" s="551" t="n">
        <f aca="false">SUM(V595:V617)</f>
        <v>0</v>
      </c>
      <c r="AC594" s="303"/>
      <c r="AD594" s="474"/>
    </row>
    <row r="595" s="196" customFormat="true" ht="15.75" hidden="true" customHeight="true" outlineLevel="1" collapsed="false">
      <c r="A595" s="571"/>
      <c r="B595" s="787"/>
      <c r="C595" s="788"/>
      <c r="D595" s="540"/>
      <c r="E595" s="541" t="s">
        <v>1149</v>
      </c>
      <c r="F595" s="607" t="s">
        <v>1064</v>
      </c>
      <c r="G595" s="540"/>
      <c r="H595" s="522" t="s">
        <v>1065</v>
      </c>
      <c r="I595" s="602"/>
      <c r="J595" s="603"/>
      <c r="K595" s="782"/>
      <c r="L595" s="782"/>
      <c r="M595" s="783"/>
      <c r="N595" s="784"/>
      <c r="O595" s="785"/>
      <c r="P595" s="785"/>
      <c r="Q595" s="786"/>
      <c r="R595" s="558" t="n">
        <f aca="false">SUM(S595,T595,U595,V595)</f>
        <v>0</v>
      </c>
      <c r="S595" s="558"/>
      <c r="T595" s="558"/>
      <c r="U595" s="558"/>
      <c r="V595" s="558"/>
      <c r="AC595" s="303"/>
      <c r="AD595" s="474"/>
    </row>
    <row r="596" s="196" customFormat="true" ht="15.75" hidden="true" customHeight="true" outlineLevel="1" collapsed="false">
      <c r="A596" s="571"/>
      <c r="B596" s="787"/>
      <c r="C596" s="788"/>
      <c r="D596" s="540"/>
      <c r="E596" s="541" t="s">
        <v>1149</v>
      </c>
      <c r="F596" s="607" t="s">
        <v>1064</v>
      </c>
      <c r="G596" s="540"/>
      <c r="H596" s="522" t="s">
        <v>1065</v>
      </c>
      <c r="I596" s="602"/>
      <c r="J596" s="603"/>
      <c r="K596" s="782"/>
      <c r="L596" s="782"/>
      <c r="M596" s="783"/>
      <c r="N596" s="784"/>
      <c r="O596" s="785"/>
      <c r="P596" s="785"/>
      <c r="Q596" s="786"/>
      <c r="R596" s="558" t="n">
        <f aca="false">SUM(S596,T596,U596,V596)</f>
        <v>0</v>
      </c>
      <c r="S596" s="558"/>
      <c r="T596" s="558"/>
      <c r="U596" s="558"/>
      <c r="V596" s="558"/>
      <c r="AC596" s="303"/>
      <c r="AD596" s="474"/>
    </row>
    <row r="597" s="196" customFormat="true" ht="15.75" hidden="true" customHeight="true" outlineLevel="1" collapsed="false">
      <c r="A597" s="571"/>
      <c r="B597" s="787"/>
      <c r="C597" s="788"/>
      <c r="D597" s="540"/>
      <c r="E597" s="541" t="s">
        <v>1149</v>
      </c>
      <c r="F597" s="607" t="s">
        <v>1064</v>
      </c>
      <c r="G597" s="540"/>
      <c r="H597" s="522" t="s">
        <v>1065</v>
      </c>
      <c r="I597" s="602"/>
      <c r="J597" s="603"/>
      <c r="K597" s="782"/>
      <c r="L597" s="782"/>
      <c r="M597" s="783"/>
      <c r="N597" s="789"/>
      <c r="O597" s="785"/>
      <c r="P597" s="790"/>
      <c r="Q597" s="786"/>
      <c r="R597" s="558" t="n">
        <f aca="false">SUM(S597,T597,U597,V597)</f>
        <v>0</v>
      </c>
      <c r="S597" s="558"/>
      <c r="T597" s="558"/>
      <c r="U597" s="558"/>
      <c r="V597" s="558"/>
      <c r="AC597" s="303"/>
      <c r="AD597" s="474"/>
    </row>
    <row r="598" s="196" customFormat="true" ht="15.75" hidden="true" customHeight="false" outlineLevel="1" collapsed="false">
      <c r="A598" s="571"/>
      <c r="B598" s="787"/>
      <c r="C598" s="788"/>
      <c r="D598" s="540"/>
      <c r="E598" s="541" t="s">
        <v>1149</v>
      </c>
      <c r="F598" s="607" t="s">
        <v>1064</v>
      </c>
      <c r="G598" s="540"/>
      <c r="H598" s="522" t="s">
        <v>1065</v>
      </c>
      <c r="I598" s="602"/>
      <c r="J598" s="603"/>
      <c r="K598" s="782"/>
      <c r="L598" s="782"/>
      <c r="M598" s="783"/>
      <c r="N598" s="789"/>
      <c r="O598" s="785"/>
      <c r="P598" s="791"/>
      <c r="Q598" s="792"/>
      <c r="R598" s="793" t="n">
        <f aca="false">SUM(S598,T598,U598,V598)</f>
        <v>0</v>
      </c>
      <c r="S598" s="558"/>
      <c r="T598" s="558"/>
      <c r="U598" s="558"/>
      <c r="V598" s="558"/>
      <c r="AC598" s="303"/>
      <c r="AD598" s="474"/>
    </row>
    <row r="599" s="196" customFormat="true" ht="15.75" hidden="true" customHeight="true" outlineLevel="1" collapsed="false">
      <c r="A599" s="571"/>
      <c r="B599" s="787"/>
      <c r="C599" s="788"/>
      <c r="D599" s="540"/>
      <c r="E599" s="541" t="s">
        <v>1149</v>
      </c>
      <c r="F599" s="607" t="s">
        <v>1064</v>
      </c>
      <c r="G599" s="540"/>
      <c r="H599" s="522" t="s">
        <v>1065</v>
      </c>
      <c r="I599" s="602"/>
      <c r="J599" s="603"/>
      <c r="K599" s="782"/>
      <c r="L599" s="782"/>
      <c r="M599" s="783"/>
      <c r="N599" s="784"/>
      <c r="O599" s="785"/>
      <c r="P599" s="785"/>
      <c r="Q599" s="786"/>
      <c r="R599" s="558" t="n">
        <f aca="false">SUM(S599,T599,U599,V599)</f>
        <v>0</v>
      </c>
      <c r="S599" s="558"/>
      <c r="T599" s="558"/>
      <c r="U599" s="558"/>
      <c r="V599" s="558"/>
      <c r="AC599" s="303"/>
      <c r="AD599" s="474"/>
    </row>
    <row r="600" s="196" customFormat="true" ht="15.75" hidden="true" customHeight="true" outlineLevel="1" collapsed="false">
      <c r="A600" s="571"/>
      <c r="B600" s="787"/>
      <c r="C600" s="788"/>
      <c r="D600" s="540"/>
      <c r="E600" s="541" t="s">
        <v>1149</v>
      </c>
      <c r="F600" s="607" t="s">
        <v>1064</v>
      </c>
      <c r="G600" s="540"/>
      <c r="H600" s="522" t="s">
        <v>1065</v>
      </c>
      <c r="I600" s="602"/>
      <c r="J600" s="603"/>
      <c r="K600" s="782"/>
      <c r="L600" s="782"/>
      <c r="M600" s="783"/>
      <c r="N600" s="789"/>
      <c r="O600" s="785"/>
      <c r="P600" s="790"/>
      <c r="Q600" s="786"/>
      <c r="R600" s="558" t="n">
        <f aca="false">SUM(S600,T600,U600,V600)</f>
        <v>0</v>
      </c>
      <c r="S600" s="558"/>
      <c r="T600" s="558"/>
      <c r="U600" s="558"/>
      <c r="V600" s="558"/>
      <c r="AC600" s="303"/>
      <c r="AD600" s="474"/>
    </row>
    <row r="601" s="196" customFormat="true" ht="15.75" hidden="true" customHeight="true" outlineLevel="1" collapsed="false">
      <c r="A601" s="571"/>
      <c r="B601" s="787"/>
      <c r="C601" s="788"/>
      <c r="D601" s="540"/>
      <c r="E601" s="541" t="s">
        <v>1149</v>
      </c>
      <c r="F601" s="607" t="s">
        <v>1064</v>
      </c>
      <c r="G601" s="540"/>
      <c r="H601" s="522" t="s">
        <v>1065</v>
      </c>
      <c r="I601" s="602"/>
      <c r="J601" s="603"/>
      <c r="K601" s="782"/>
      <c r="L601" s="782"/>
      <c r="M601" s="783"/>
      <c r="N601" s="784"/>
      <c r="O601" s="785"/>
      <c r="P601" s="785"/>
      <c r="Q601" s="786"/>
      <c r="R601" s="558" t="n">
        <f aca="false">SUM(S601,T601,U601,V601)</f>
        <v>0</v>
      </c>
      <c r="S601" s="558"/>
      <c r="T601" s="558"/>
      <c r="U601" s="558"/>
      <c r="V601" s="558"/>
      <c r="AC601" s="303"/>
      <c r="AD601" s="474"/>
    </row>
    <row r="602" s="196" customFormat="true" ht="15.75" hidden="true" customHeight="true" outlineLevel="1" collapsed="false">
      <c r="A602" s="571"/>
      <c r="B602" s="787"/>
      <c r="C602" s="788"/>
      <c r="D602" s="540"/>
      <c r="E602" s="541" t="s">
        <v>1149</v>
      </c>
      <c r="F602" s="607" t="s">
        <v>1064</v>
      </c>
      <c r="G602" s="540"/>
      <c r="H602" s="522" t="s">
        <v>1065</v>
      </c>
      <c r="I602" s="602"/>
      <c r="J602" s="603"/>
      <c r="K602" s="782"/>
      <c r="L602" s="782"/>
      <c r="M602" s="783"/>
      <c r="N602" s="789"/>
      <c r="O602" s="785"/>
      <c r="P602" s="790"/>
      <c r="Q602" s="786"/>
      <c r="R602" s="558" t="n">
        <f aca="false">SUM(S602,T602,U602,V602)</f>
        <v>0</v>
      </c>
      <c r="S602" s="558"/>
      <c r="T602" s="558"/>
      <c r="U602" s="558"/>
      <c r="V602" s="558"/>
      <c r="AC602" s="303"/>
      <c r="AD602" s="474"/>
    </row>
    <row r="603" s="196" customFormat="true" ht="15.75" hidden="true" customHeight="false" outlineLevel="1" collapsed="false">
      <c r="A603" s="571"/>
      <c r="B603" s="787"/>
      <c r="C603" s="788"/>
      <c r="D603" s="540"/>
      <c r="E603" s="541" t="s">
        <v>1149</v>
      </c>
      <c r="F603" s="607" t="s">
        <v>1064</v>
      </c>
      <c r="G603" s="540"/>
      <c r="H603" s="522" t="s">
        <v>1065</v>
      </c>
      <c r="I603" s="602"/>
      <c r="J603" s="603"/>
      <c r="K603" s="782"/>
      <c r="L603" s="782"/>
      <c r="M603" s="783"/>
      <c r="N603" s="789"/>
      <c r="O603" s="785"/>
      <c r="P603" s="791"/>
      <c r="Q603" s="792"/>
      <c r="R603" s="793" t="n">
        <f aca="false">SUM(S603,T603,U603,V603)</f>
        <v>0</v>
      </c>
      <c r="S603" s="558"/>
      <c r="T603" s="558"/>
      <c r="U603" s="558"/>
      <c r="V603" s="558"/>
      <c r="AC603" s="303"/>
      <c r="AD603" s="474"/>
    </row>
    <row r="604" s="196" customFormat="true" ht="15.75" hidden="true" customHeight="true" outlineLevel="1" collapsed="false">
      <c r="A604" s="571"/>
      <c r="B604" s="787"/>
      <c r="C604" s="788"/>
      <c r="D604" s="540"/>
      <c r="E604" s="541" t="s">
        <v>1149</v>
      </c>
      <c r="F604" s="607" t="s">
        <v>1064</v>
      </c>
      <c r="G604" s="540"/>
      <c r="H604" s="522" t="s">
        <v>1065</v>
      </c>
      <c r="I604" s="602"/>
      <c r="J604" s="603"/>
      <c r="K604" s="782"/>
      <c r="L604" s="782"/>
      <c r="M604" s="783"/>
      <c r="N604" s="784"/>
      <c r="O604" s="785"/>
      <c r="P604" s="785"/>
      <c r="Q604" s="786"/>
      <c r="R604" s="558" t="n">
        <f aca="false">SUM(S604,T604,U604,V604)</f>
        <v>0</v>
      </c>
      <c r="S604" s="558"/>
      <c r="T604" s="558"/>
      <c r="U604" s="558"/>
      <c r="V604" s="558"/>
      <c r="AC604" s="303"/>
      <c r="AD604" s="474"/>
    </row>
    <row r="605" s="196" customFormat="true" ht="15.75" hidden="true" customHeight="true" outlineLevel="1" collapsed="false">
      <c r="A605" s="571"/>
      <c r="B605" s="787"/>
      <c r="C605" s="788"/>
      <c r="D605" s="540"/>
      <c r="E605" s="541" t="s">
        <v>1149</v>
      </c>
      <c r="F605" s="607" t="s">
        <v>1064</v>
      </c>
      <c r="G605" s="540"/>
      <c r="H605" s="522" t="s">
        <v>1065</v>
      </c>
      <c r="I605" s="602"/>
      <c r="J605" s="603"/>
      <c r="K605" s="782"/>
      <c r="L605" s="782"/>
      <c r="M605" s="783"/>
      <c r="N605" s="789"/>
      <c r="O605" s="785"/>
      <c r="P605" s="790"/>
      <c r="Q605" s="786"/>
      <c r="R605" s="558" t="n">
        <f aca="false">SUM(S605,T605,U605,V605)</f>
        <v>0</v>
      </c>
      <c r="S605" s="558"/>
      <c r="T605" s="558"/>
      <c r="U605" s="558"/>
      <c r="V605" s="558"/>
      <c r="AC605" s="303"/>
      <c r="AD605" s="474"/>
    </row>
    <row r="606" s="196" customFormat="true" ht="15.75" hidden="true" customHeight="false" outlineLevel="1" collapsed="false">
      <c r="A606" s="571"/>
      <c r="B606" s="787"/>
      <c r="C606" s="788"/>
      <c r="D606" s="540"/>
      <c r="E606" s="541" t="s">
        <v>1149</v>
      </c>
      <c r="F606" s="607" t="s">
        <v>1064</v>
      </c>
      <c r="G606" s="540"/>
      <c r="H606" s="522" t="s">
        <v>1065</v>
      </c>
      <c r="I606" s="602"/>
      <c r="J606" s="603"/>
      <c r="K606" s="782"/>
      <c r="L606" s="782"/>
      <c r="M606" s="783"/>
      <c r="N606" s="789"/>
      <c r="O606" s="785"/>
      <c r="P606" s="791"/>
      <c r="Q606" s="792"/>
      <c r="R606" s="793" t="n">
        <f aca="false">SUM(S606,T606,U606,V606)</f>
        <v>0</v>
      </c>
      <c r="S606" s="558"/>
      <c r="T606" s="558"/>
      <c r="U606" s="558"/>
      <c r="V606" s="558"/>
      <c r="AC606" s="303"/>
      <c r="AD606" s="474"/>
    </row>
    <row r="607" s="196" customFormat="true" ht="15.75" hidden="true" customHeight="true" outlineLevel="1" collapsed="false">
      <c r="A607" s="571"/>
      <c r="B607" s="787"/>
      <c r="C607" s="788"/>
      <c r="D607" s="540"/>
      <c r="E607" s="541" t="s">
        <v>1149</v>
      </c>
      <c r="F607" s="607" t="s">
        <v>1064</v>
      </c>
      <c r="G607" s="540"/>
      <c r="H607" s="522" t="s">
        <v>1065</v>
      </c>
      <c r="I607" s="602"/>
      <c r="J607" s="603"/>
      <c r="K607" s="782"/>
      <c r="L607" s="782"/>
      <c r="M607" s="783"/>
      <c r="N607" s="784"/>
      <c r="O607" s="785"/>
      <c r="P607" s="785"/>
      <c r="Q607" s="786"/>
      <c r="R607" s="558" t="n">
        <f aca="false">SUM(S607,T607,U607,V607)</f>
        <v>0</v>
      </c>
      <c r="S607" s="558"/>
      <c r="T607" s="558"/>
      <c r="U607" s="558"/>
      <c r="V607" s="558"/>
      <c r="AC607" s="303"/>
      <c r="AD607" s="474"/>
    </row>
    <row r="608" s="196" customFormat="true" ht="15.75" hidden="true" customHeight="true" outlineLevel="1" collapsed="false">
      <c r="A608" s="571"/>
      <c r="B608" s="787"/>
      <c r="C608" s="788"/>
      <c r="D608" s="540"/>
      <c r="E608" s="541" t="s">
        <v>1149</v>
      </c>
      <c r="F608" s="607" t="s">
        <v>1064</v>
      </c>
      <c r="G608" s="540"/>
      <c r="H608" s="522" t="s">
        <v>1065</v>
      </c>
      <c r="I608" s="602"/>
      <c r="J608" s="603"/>
      <c r="K608" s="782"/>
      <c r="L608" s="782"/>
      <c r="M608" s="783"/>
      <c r="N608" s="789"/>
      <c r="O608" s="785"/>
      <c r="P608" s="790"/>
      <c r="Q608" s="786"/>
      <c r="R608" s="558" t="n">
        <f aca="false">SUM(S608,T608,U608,V608)</f>
        <v>0</v>
      </c>
      <c r="S608" s="558"/>
      <c r="T608" s="558"/>
      <c r="U608" s="558"/>
      <c r="V608" s="558"/>
      <c r="AC608" s="303"/>
      <c r="AD608" s="474"/>
    </row>
    <row r="609" s="196" customFormat="true" ht="15.75" hidden="true" customHeight="false" outlineLevel="1" collapsed="false">
      <c r="A609" s="571"/>
      <c r="B609" s="787"/>
      <c r="C609" s="788"/>
      <c r="D609" s="540"/>
      <c r="E609" s="541" t="s">
        <v>1149</v>
      </c>
      <c r="F609" s="607" t="s">
        <v>1064</v>
      </c>
      <c r="G609" s="540"/>
      <c r="H609" s="522" t="s">
        <v>1065</v>
      </c>
      <c r="I609" s="602"/>
      <c r="J609" s="603"/>
      <c r="K609" s="782"/>
      <c r="L609" s="782"/>
      <c r="M609" s="783"/>
      <c r="N609" s="789"/>
      <c r="O609" s="785"/>
      <c r="P609" s="791"/>
      <c r="Q609" s="792"/>
      <c r="R609" s="793" t="n">
        <f aca="false">SUM(S609,T609,U609,V609)</f>
        <v>0</v>
      </c>
      <c r="S609" s="558"/>
      <c r="T609" s="558"/>
      <c r="U609" s="558"/>
      <c r="V609" s="558"/>
      <c r="AC609" s="303"/>
      <c r="AD609" s="474"/>
    </row>
    <row r="610" s="196" customFormat="true" ht="15.75" hidden="true" customHeight="true" outlineLevel="1" collapsed="false">
      <c r="A610" s="571"/>
      <c r="B610" s="787"/>
      <c r="C610" s="788"/>
      <c r="D610" s="540"/>
      <c r="E610" s="541" t="s">
        <v>1149</v>
      </c>
      <c r="F610" s="607" t="s">
        <v>1064</v>
      </c>
      <c r="G610" s="540"/>
      <c r="H610" s="522" t="s">
        <v>1065</v>
      </c>
      <c r="I610" s="602"/>
      <c r="J610" s="603"/>
      <c r="K610" s="782"/>
      <c r="L610" s="782"/>
      <c r="M610" s="783"/>
      <c r="N610" s="784"/>
      <c r="O610" s="785"/>
      <c r="P610" s="785"/>
      <c r="Q610" s="786"/>
      <c r="R610" s="558" t="n">
        <f aca="false">SUM(S610,T610,U610,V610)</f>
        <v>0</v>
      </c>
      <c r="S610" s="558"/>
      <c r="T610" s="558"/>
      <c r="U610" s="558"/>
      <c r="V610" s="558"/>
      <c r="AC610" s="303"/>
      <c r="AD610" s="474"/>
    </row>
    <row r="611" s="196" customFormat="true" ht="15.75" hidden="true" customHeight="true" outlineLevel="1" collapsed="false">
      <c r="A611" s="571"/>
      <c r="B611" s="787"/>
      <c r="C611" s="788"/>
      <c r="D611" s="540"/>
      <c r="E611" s="541" t="s">
        <v>1149</v>
      </c>
      <c r="F611" s="607" t="s">
        <v>1064</v>
      </c>
      <c r="G611" s="540"/>
      <c r="H611" s="522" t="s">
        <v>1065</v>
      </c>
      <c r="I611" s="602"/>
      <c r="J611" s="603"/>
      <c r="K611" s="782"/>
      <c r="L611" s="782"/>
      <c r="M611" s="783"/>
      <c r="N611" s="789"/>
      <c r="O611" s="785"/>
      <c r="P611" s="790"/>
      <c r="Q611" s="786"/>
      <c r="R611" s="558" t="n">
        <f aca="false">SUM(S611,T611,U611,V611)</f>
        <v>0</v>
      </c>
      <c r="S611" s="558"/>
      <c r="T611" s="558"/>
      <c r="U611" s="558"/>
      <c r="V611" s="558"/>
      <c r="AC611" s="303"/>
      <c r="AD611" s="474"/>
    </row>
    <row r="612" s="196" customFormat="true" ht="15.75" hidden="true" customHeight="true" outlineLevel="1" collapsed="false">
      <c r="A612" s="571"/>
      <c r="B612" s="787"/>
      <c r="C612" s="788"/>
      <c r="D612" s="540"/>
      <c r="E612" s="541" t="s">
        <v>1149</v>
      </c>
      <c r="F612" s="607" t="s">
        <v>1064</v>
      </c>
      <c r="G612" s="540"/>
      <c r="H612" s="522" t="s">
        <v>1065</v>
      </c>
      <c r="I612" s="602"/>
      <c r="J612" s="603"/>
      <c r="K612" s="782"/>
      <c r="L612" s="782"/>
      <c r="M612" s="783"/>
      <c r="N612" s="784"/>
      <c r="O612" s="785"/>
      <c r="P612" s="785"/>
      <c r="Q612" s="786"/>
      <c r="R612" s="558" t="n">
        <f aca="false">SUM(S612,T612,U612,V612)</f>
        <v>0</v>
      </c>
      <c r="S612" s="558"/>
      <c r="T612" s="558"/>
      <c r="U612" s="558"/>
      <c r="V612" s="558"/>
      <c r="AC612" s="303"/>
      <c r="AD612" s="474"/>
    </row>
    <row r="613" s="196" customFormat="true" ht="15.75" hidden="true" customHeight="true" outlineLevel="1" collapsed="false">
      <c r="A613" s="571"/>
      <c r="B613" s="787"/>
      <c r="C613" s="788"/>
      <c r="D613" s="540"/>
      <c r="E613" s="541" t="s">
        <v>1149</v>
      </c>
      <c r="F613" s="607" t="s">
        <v>1064</v>
      </c>
      <c r="G613" s="540"/>
      <c r="H613" s="522" t="s">
        <v>1065</v>
      </c>
      <c r="I613" s="602"/>
      <c r="J613" s="603"/>
      <c r="K613" s="782"/>
      <c r="L613" s="782"/>
      <c r="M613" s="783"/>
      <c r="N613" s="789"/>
      <c r="O613" s="785"/>
      <c r="P613" s="790"/>
      <c r="Q613" s="786"/>
      <c r="R613" s="558" t="n">
        <f aca="false">SUM(S613,T613,U613,V613)</f>
        <v>0</v>
      </c>
      <c r="S613" s="558"/>
      <c r="T613" s="558"/>
      <c r="U613" s="558"/>
      <c r="V613" s="558"/>
      <c r="AC613" s="303"/>
      <c r="AD613" s="474"/>
    </row>
    <row r="614" s="196" customFormat="true" ht="15.75" hidden="true" customHeight="false" outlineLevel="1" collapsed="false">
      <c r="A614" s="571"/>
      <c r="B614" s="787"/>
      <c r="C614" s="788"/>
      <c r="D614" s="540"/>
      <c r="E614" s="541" t="s">
        <v>1149</v>
      </c>
      <c r="F614" s="607" t="s">
        <v>1064</v>
      </c>
      <c r="G614" s="540"/>
      <c r="H614" s="522" t="s">
        <v>1065</v>
      </c>
      <c r="I614" s="602"/>
      <c r="J614" s="603"/>
      <c r="K614" s="782"/>
      <c r="L614" s="782"/>
      <c r="M614" s="783"/>
      <c r="N614" s="789"/>
      <c r="O614" s="785"/>
      <c r="P614" s="791"/>
      <c r="Q614" s="792"/>
      <c r="R614" s="793" t="n">
        <f aca="false">SUM(S614,T614,U614,V614)</f>
        <v>0</v>
      </c>
      <c r="S614" s="558"/>
      <c r="T614" s="558"/>
      <c r="U614" s="558"/>
      <c r="V614" s="558"/>
      <c r="AC614" s="303"/>
      <c r="AD614" s="474"/>
    </row>
    <row r="615" s="196" customFormat="true" ht="15.75" hidden="true" customHeight="true" outlineLevel="1" collapsed="false">
      <c r="A615" s="571"/>
      <c r="B615" s="787"/>
      <c r="C615" s="788"/>
      <c r="D615" s="540"/>
      <c r="E615" s="541" t="s">
        <v>1149</v>
      </c>
      <c r="F615" s="607" t="s">
        <v>1064</v>
      </c>
      <c r="G615" s="540"/>
      <c r="H615" s="522" t="s">
        <v>1065</v>
      </c>
      <c r="I615" s="602"/>
      <c r="J615" s="603"/>
      <c r="K615" s="782"/>
      <c r="L615" s="782"/>
      <c r="M615" s="783"/>
      <c r="N615" s="784"/>
      <c r="O615" s="785"/>
      <c r="P615" s="785"/>
      <c r="Q615" s="786"/>
      <c r="R615" s="558" t="n">
        <f aca="false">SUM(S615,T615,U615,V615)</f>
        <v>0</v>
      </c>
      <c r="S615" s="558"/>
      <c r="T615" s="558"/>
      <c r="U615" s="558"/>
      <c r="V615" s="558"/>
      <c r="AC615" s="303"/>
      <c r="AD615" s="474"/>
    </row>
    <row r="616" s="196" customFormat="true" ht="15.75" hidden="true" customHeight="true" outlineLevel="1" collapsed="false">
      <c r="A616" s="571"/>
      <c r="B616" s="787"/>
      <c r="C616" s="788"/>
      <c r="D616" s="540"/>
      <c r="E616" s="541" t="s">
        <v>1149</v>
      </c>
      <c r="F616" s="607" t="s">
        <v>1064</v>
      </c>
      <c r="G616" s="540"/>
      <c r="H616" s="522" t="s">
        <v>1065</v>
      </c>
      <c r="I616" s="602"/>
      <c r="J616" s="603"/>
      <c r="K616" s="782"/>
      <c r="L616" s="782"/>
      <c r="M616" s="783"/>
      <c r="N616" s="789"/>
      <c r="O616" s="785"/>
      <c r="P616" s="790"/>
      <c r="Q616" s="786"/>
      <c r="R616" s="558" t="n">
        <f aca="false">SUM(S616,T616,U616,V616)</f>
        <v>0</v>
      </c>
      <c r="S616" s="558"/>
      <c r="T616" s="558"/>
      <c r="U616" s="558"/>
      <c r="V616" s="558"/>
      <c r="AC616" s="303"/>
      <c r="AD616" s="474"/>
    </row>
    <row r="617" s="196" customFormat="true" ht="15.75" hidden="true" customHeight="false" outlineLevel="1" collapsed="false">
      <c r="A617" s="571"/>
      <c r="B617" s="787"/>
      <c r="C617" s="788"/>
      <c r="D617" s="540"/>
      <c r="E617" s="541" t="s">
        <v>1149</v>
      </c>
      <c r="F617" s="607" t="s">
        <v>1064</v>
      </c>
      <c r="G617" s="540"/>
      <c r="H617" s="522" t="s">
        <v>1065</v>
      </c>
      <c r="I617" s="602"/>
      <c r="J617" s="603"/>
      <c r="K617" s="782"/>
      <c r="L617" s="782"/>
      <c r="M617" s="783"/>
      <c r="N617" s="789"/>
      <c r="O617" s="785"/>
      <c r="P617" s="791"/>
      <c r="Q617" s="792"/>
      <c r="R617" s="793" t="n">
        <f aca="false">SUM(S617,T617,U617,V617)</f>
        <v>0</v>
      </c>
      <c r="S617" s="558"/>
      <c r="T617" s="558"/>
      <c r="U617" s="558"/>
      <c r="V617" s="558"/>
      <c r="AC617" s="303"/>
      <c r="AD617" s="474"/>
    </row>
    <row r="618" s="196" customFormat="true" ht="15.75" hidden="false" customHeight="false" outlineLevel="0" collapsed="false">
      <c r="A618" s="570" t="s">
        <v>1407</v>
      </c>
      <c r="B618" s="571"/>
      <c r="C618" s="571"/>
      <c r="D618" s="571"/>
      <c r="E618" s="571"/>
      <c r="F618" s="603"/>
      <c r="G618" s="601"/>
      <c r="H618" s="560"/>
      <c r="I618" s="602"/>
      <c r="J618" s="603"/>
      <c r="K618" s="228"/>
      <c r="L618" s="711"/>
      <c r="M618" s="794"/>
      <c r="N618" s="595" t="s">
        <v>528</v>
      </c>
      <c r="O618" s="625" t="n">
        <v>244</v>
      </c>
      <c r="P618" s="626" t="n">
        <v>346</v>
      </c>
      <c r="Q618" s="627"/>
      <c r="R618" s="551" t="n">
        <f aca="false">SUM(R619:R653)</f>
        <v>0</v>
      </c>
      <c r="S618" s="551" t="n">
        <f aca="false">SUM(S619:S653)</f>
        <v>0</v>
      </c>
      <c r="T618" s="551" t="n">
        <f aca="false">SUM(T619:T653)</f>
        <v>0</v>
      </c>
      <c r="U618" s="551" t="n">
        <f aca="false">SUM(U619:U653)</f>
        <v>0</v>
      </c>
      <c r="V618" s="551" t="n">
        <f aca="false">SUM(V619:V653)</f>
        <v>0</v>
      </c>
      <c r="AC618" s="303"/>
      <c r="AD618" s="474"/>
    </row>
    <row r="619" s="196" customFormat="true" ht="15.75" hidden="true" customHeight="false" outlineLevel="1" collapsed="false">
      <c r="A619" s="747"/>
      <c r="B619" s="752"/>
      <c r="C619" s="571"/>
      <c r="D619" s="540"/>
      <c r="E619" s="541" t="s">
        <v>1149</v>
      </c>
      <c r="F619" s="541" t="s">
        <v>1064</v>
      </c>
      <c r="G619" s="540"/>
      <c r="H619" s="522" t="s">
        <v>1065</v>
      </c>
      <c r="I619" s="571"/>
      <c r="J619" s="571"/>
      <c r="K619" s="190"/>
      <c r="L619" s="571"/>
      <c r="M619" s="624"/>
      <c r="N619" s="595"/>
      <c r="O619" s="625"/>
      <c r="P619" s="626"/>
      <c r="Q619" s="627"/>
      <c r="R619" s="558" t="n">
        <f aca="false">SUM(S619,T619,U619,V619)</f>
        <v>0</v>
      </c>
      <c r="S619" s="698"/>
      <c r="T619" s="698"/>
      <c r="U619" s="698"/>
      <c r="V619" s="698"/>
      <c r="AC619" s="303"/>
      <c r="AD619" s="474"/>
    </row>
    <row r="620" customFormat="false" ht="15.75" hidden="true" customHeight="false" outlineLevel="1" collapsed="false">
      <c r="A620" s="747"/>
      <c r="B620" s="752"/>
      <c r="C620" s="571"/>
      <c r="D620" s="540"/>
      <c r="E620" s="541" t="s">
        <v>1149</v>
      </c>
      <c r="F620" s="541" t="s">
        <v>1064</v>
      </c>
      <c r="G620" s="540"/>
      <c r="H620" s="522" t="s">
        <v>1065</v>
      </c>
      <c r="I620" s="571"/>
      <c r="J620" s="571"/>
      <c r="K620" s="190"/>
      <c r="L620" s="571"/>
      <c r="M620" s="624"/>
      <c r="N620" s="595"/>
      <c r="O620" s="625"/>
      <c r="P620" s="626"/>
      <c r="Q620" s="627"/>
      <c r="R620" s="558" t="n">
        <f aca="false">SUM(S620,T620,U620,V620)</f>
        <v>0</v>
      </c>
      <c r="S620" s="698"/>
      <c r="T620" s="698"/>
      <c r="U620" s="698"/>
      <c r="V620" s="698"/>
    </row>
    <row r="621" customFormat="false" ht="15.75" hidden="true" customHeight="false" outlineLevel="1" collapsed="false">
      <c r="A621" s="747"/>
      <c r="B621" s="752"/>
      <c r="C621" s="571"/>
      <c r="D621" s="540"/>
      <c r="E621" s="541" t="s">
        <v>1149</v>
      </c>
      <c r="F621" s="541" t="s">
        <v>1064</v>
      </c>
      <c r="G621" s="540"/>
      <c r="H621" s="522" t="s">
        <v>1065</v>
      </c>
      <c r="I621" s="571"/>
      <c r="J621" s="571"/>
      <c r="K621" s="190"/>
      <c r="L621" s="571"/>
      <c r="M621" s="624"/>
      <c r="N621" s="595"/>
      <c r="O621" s="625"/>
      <c r="P621" s="626"/>
      <c r="Q621" s="627"/>
      <c r="R621" s="558" t="n">
        <f aca="false">SUM(S621,T621,U621,V621)</f>
        <v>0</v>
      </c>
      <c r="S621" s="698"/>
      <c r="T621" s="698"/>
      <c r="U621" s="698"/>
      <c r="V621" s="698"/>
    </row>
    <row r="622" customFormat="false" ht="15.75" hidden="true" customHeight="false" outlineLevel="1" collapsed="false">
      <c r="A622" s="747"/>
      <c r="B622" s="752"/>
      <c r="C622" s="571"/>
      <c r="D622" s="540"/>
      <c r="E622" s="541" t="s">
        <v>1149</v>
      </c>
      <c r="F622" s="541" t="s">
        <v>1064</v>
      </c>
      <c r="G622" s="540"/>
      <c r="H622" s="522" t="s">
        <v>1065</v>
      </c>
      <c r="I622" s="571"/>
      <c r="J622" s="571"/>
      <c r="K622" s="190"/>
      <c r="L622" s="571"/>
      <c r="M622" s="624"/>
      <c r="N622" s="595"/>
      <c r="O622" s="625"/>
      <c r="P622" s="626"/>
      <c r="Q622" s="627"/>
      <c r="R622" s="558" t="n">
        <f aca="false">SUM(S622,T622,U622,V622)</f>
        <v>0</v>
      </c>
      <c r="S622" s="698"/>
      <c r="T622" s="698"/>
      <c r="U622" s="698"/>
      <c r="V622" s="698"/>
    </row>
    <row r="623" customFormat="false" ht="15.75" hidden="true" customHeight="false" outlineLevel="1" collapsed="false">
      <c r="A623" s="747"/>
      <c r="B623" s="752"/>
      <c r="C623" s="571"/>
      <c r="D623" s="540"/>
      <c r="E623" s="541" t="s">
        <v>1149</v>
      </c>
      <c r="F623" s="541" t="s">
        <v>1064</v>
      </c>
      <c r="G623" s="540"/>
      <c r="H623" s="522" t="s">
        <v>1065</v>
      </c>
      <c r="I623" s="571"/>
      <c r="J623" s="571"/>
      <c r="K623" s="190"/>
      <c r="L623" s="571"/>
      <c r="M623" s="624"/>
      <c r="N623" s="595"/>
      <c r="O623" s="625"/>
      <c r="P623" s="626"/>
      <c r="Q623" s="627"/>
      <c r="R623" s="558" t="n">
        <f aca="false">SUM(S623,T623,U623,V623)</f>
        <v>0</v>
      </c>
      <c r="S623" s="698"/>
      <c r="T623" s="698"/>
      <c r="U623" s="698"/>
      <c r="V623" s="698"/>
    </row>
    <row r="624" s="196" customFormat="true" ht="15.75" hidden="true" customHeight="false" outlineLevel="1" collapsed="false">
      <c r="A624" s="747"/>
      <c r="B624" s="752"/>
      <c r="C624" s="571"/>
      <c r="D624" s="540"/>
      <c r="E624" s="541" t="s">
        <v>1149</v>
      </c>
      <c r="F624" s="541" t="s">
        <v>1064</v>
      </c>
      <c r="G624" s="540"/>
      <c r="H624" s="522" t="s">
        <v>1065</v>
      </c>
      <c r="I624" s="571"/>
      <c r="J624" s="571"/>
      <c r="K624" s="190"/>
      <c r="L624" s="571"/>
      <c r="M624" s="624"/>
      <c r="N624" s="595"/>
      <c r="O624" s="625"/>
      <c r="P624" s="626"/>
      <c r="Q624" s="627"/>
      <c r="R624" s="558" t="n">
        <f aca="false">SUM(S624,T624,U624,V624)</f>
        <v>0</v>
      </c>
      <c r="S624" s="698"/>
      <c r="T624" s="698"/>
      <c r="U624" s="698"/>
      <c r="V624" s="698"/>
      <c r="AC624" s="303"/>
      <c r="AD624" s="474"/>
    </row>
    <row r="625" customFormat="false" ht="15.75" hidden="true" customHeight="false" outlineLevel="1" collapsed="false">
      <c r="A625" s="747"/>
      <c r="B625" s="752"/>
      <c r="C625" s="571"/>
      <c r="D625" s="540"/>
      <c r="E625" s="541" t="s">
        <v>1149</v>
      </c>
      <c r="F625" s="541" t="s">
        <v>1064</v>
      </c>
      <c r="G625" s="540"/>
      <c r="H625" s="522" t="s">
        <v>1065</v>
      </c>
      <c r="I625" s="571"/>
      <c r="J625" s="571"/>
      <c r="K625" s="190"/>
      <c r="L625" s="571"/>
      <c r="M625" s="624"/>
      <c r="N625" s="595"/>
      <c r="O625" s="625"/>
      <c r="P625" s="626"/>
      <c r="Q625" s="627"/>
      <c r="R625" s="558" t="n">
        <f aca="false">SUM(S625,T625,U625,V625)</f>
        <v>0</v>
      </c>
      <c r="S625" s="698"/>
      <c r="T625" s="698"/>
      <c r="U625" s="698"/>
      <c r="V625" s="698"/>
    </row>
    <row r="626" s="196" customFormat="true" ht="15.75" hidden="true" customHeight="false" outlineLevel="1" collapsed="false">
      <c r="A626" s="747"/>
      <c r="B626" s="752"/>
      <c r="C626" s="571"/>
      <c r="D626" s="540"/>
      <c r="E626" s="541" t="s">
        <v>1149</v>
      </c>
      <c r="F626" s="541" t="s">
        <v>1064</v>
      </c>
      <c r="G626" s="540"/>
      <c r="H626" s="522" t="s">
        <v>1065</v>
      </c>
      <c r="I626" s="571"/>
      <c r="J626" s="571"/>
      <c r="K626" s="190"/>
      <c r="L626" s="571"/>
      <c r="M626" s="624"/>
      <c r="N626" s="595"/>
      <c r="O626" s="625"/>
      <c r="P626" s="626"/>
      <c r="Q626" s="627"/>
      <c r="R626" s="558" t="n">
        <f aca="false">SUM(S626,T626,U626,V626)</f>
        <v>0</v>
      </c>
      <c r="S626" s="698"/>
      <c r="T626" s="698"/>
      <c r="U626" s="698"/>
      <c r="V626" s="698"/>
      <c r="AC626" s="303"/>
      <c r="AD626" s="474"/>
    </row>
    <row r="627" customFormat="false" ht="15.75" hidden="true" customHeight="false" outlineLevel="1" collapsed="false">
      <c r="A627" s="747"/>
      <c r="B627" s="752"/>
      <c r="C627" s="571"/>
      <c r="D627" s="540"/>
      <c r="E627" s="541" t="s">
        <v>1149</v>
      </c>
      <c r="F627" s="541" t="s">
        <v>1064</v>
      </c>
      <c r="G627" s="540"/>
      <c r="H627" s="522" t="s">
        <v>1065</v>
      </c>
      <c r="I627" s="571"/>
      <c r="J627" s="571"/>
      <c r="K627" s="190"/>
      <c r="L627" s="571"/>
      <c r="M627" s="624"/>
      <c r="N627" s="595"/>
      <c r="O627" s="625"/>
      <c r="P627" s="626"/>
      <c r="Q627" s="627"/>
      <c r="R627" s="558" t="n">
        <f aca="false">SUM(S627,T627,U627,V627)</f>
        <v>0</v>
      </c>
      <c r="S627" s="698"/>
      <c r="T627" s="698"/>
      <c r="U627" s="698"/>
      <c r="V627" s="698"/>
    </row>
    <row r="628" customFormat="false" ht="15.75" hidden="true" customHeight="false" outlineLevel="1" collapsed="false">
      <c r="A628" s="747"/>
      <c r="B628" s="752"/>
      <c r="C628" s="571"/>
      <c r="D628" s="540"/>
      <c r="E628" s="541" t="s">
        <v>1149</v>
      </c>
      <c r="F628" s="541" t="s">
        <v>1064</v>
      </c>
      <c r="G628" s="540"/>
      <c r="H628" s="522" t="s">
        <v>1065</v>
      </c>
      <c r="I628" s="571"/>
      <c r="J628" s="571"/>
      <c r="K628" s="190"/>
      <c r="L628" s="571"/>
      <c r="M628" s="624"/>
      <c r="N628" s="595"/>
      <c r="O628" s="625"/>
      <c r="P628" s="626"/>
      <c r="Q628" s="627"/>
      <c r="R628" s="558" t="n">
        <f aca="false">SUM(S628,T628,U628,V628)</f>
        <v>0</v>
      </c>
      <c r="S628" s="698"/>
      <c r="T628" s="698"/>
      <c r="U628" s="698"/>
      <c r="V628" s="698"/>
    </row>
    <row r="629" customFormat="false" ht="15.75" hidden="true" customHeight="false" outlineLevel="1" collapsed="false">
      <c r="A629" s="747"/>
      <c r="B629" s="752"/>
      <c r="C629" s="571"/>
      <c r="D629" s="540"/>
      <c r="E629" s="541" t="s">
        <v>1149</v>
      </c>
      <c r="F629" s="541" t="s">
        <v>1064</v>
      </c>
      <c r="G629" s="540"/>
      <c r="H629" s="522" t="s">
        <v>1065</v>
      </c>
      <c r="I629" s="571"/>
      <c r="J629" s="571"/>
      <c r="K629" s="190"/>
      <c r="L629" s="571"/>
      <c r="M629" s="624"/>
      <c r="N629" s="595"/>
      <c r="O629" s="625"/>
      <c r="P629" s="626"/>
      <c r="Q629" s="627"/>
      <c r="R629" s="558" t="n">
        <f aca="false">SUM(S629,T629,U629,V629)</f>
        <v>0</v>
      </c>
      <c r="S629" s="698"/>
      <c r="T629" s="698"/>
      <c r="U629" s="698"/>
      <c r="V629" s="698"/>
    </row>
    <row r="630" customFormat="false" ht="15.75" hidden="true" customHeight="false" outlineLevel="1" collapsed="false">
      <c r="A630" s="747"/>
      <c r="B630" s="752"/>
      <c r="C630" s="571"/>
      <c r="D630" s="540"/>
      <c r="E630" s="541" t="s">
        <v>1149</v>
      </c>
      <c r="F630" s="541" t="s">
        <v>1064</v>
      </c>
      <c r="G630" s="540"/>
      <c r="H630" s="522" t="s">
        <v>1065</v>
      </c>
      <c r="I630" s="571"/>
      <c r="J630" s="571"/>
      <c r="K630" s="190"/>
      <c r="L630" s="571"/>
      <c r="M630" s="624"/>
      <c r="N630" s="595"/>
      <c r="O630" s="625"/>
      <c r="P630" s="626"/>
      <c r="Q630" s="627"/>
      <c r="R630" s="558" t="n">
        <f aca="false">SUM(S630,T630,U630,V630)</f>
        <v>0</v>
      </c>
      <c r="S630" s="698"/>
      <c r="T630" s="698"/>
      <c r="U630" s="698"/>
      <c r="V630" s="698"/>
    </row>
    <row r="631" customFormat="false" ht="15.75" hidden="true" customHeight="false" outlineLevel="1" collapsed="false">
      <c r="A631" s="747"/>
      <c r="B631" s="752"/>
      <c r="C631" s="571"/>
      <c r="D631" s="540"/>
      <c r="E631" s="541" t="s">
        <v>1149</v>
      </c>
      <c r="F631" s="541" t="s">
        <v>1064</v>
      </c>
      <c r="G631" s="540"/>
      <c r="H631" s="522" t="s">
        <v>1065</v>
      </c>
      <c r="I631" s="571"/>
      <c r="J631" s="571"/>
      <c r="K631" s="190"/>
      <c r="L631" s="571"/>
      <c r="M631" s="624"/>
      <c r="N631" s="595"/>
      <c r="O631" s="625"/>
      <c r="P631" s="626"/>
      <c r="Q631" s="627"/>
      <c r="R631" s="558" t="n">
        <f aca="false">SUM(S631,T631,U631,V631)</f>
        <v>0</v>
      </c>
      <c r="S631" s="698"/>
      <c r="T631" s="698"/>
      <c r="U631" s="698"/>
      <c r="V631" s="698"/>
    </row>
    <row r="632" s="196" customFormat="true" ht="15.75" hidden="true" customHeight="false" outlineLevel="1" collapsed="false">
      <c r="A632" s="747"/>
      <c r="B632" s="752"/>
      <c r="C632" s="571"/>
      <c r="D632" s="540"/>
      <c r="E632" s="541" t="s">
        <v>1149</v>
      </c>
      <c r="F632" s="541" t="s">
        <v>1064</v>
      </c>
      <c r="G632" s="540"/>
      <c r="H632" s="522" t="s">
        <v>1065</v>
      </c>
      <c r="I632" s="571"/>
      <c r="J632" s="571"/>
      <c r="K632" s="190"/>
      <c r="L632" s="571"/>
      <c r="M632" s="624"/>
      <c r="N632" s="595"/>
      <c r="O632" s="625"/>
      <c r="P632" s="626"/>
      <c r="Q632" s="627"/>
      <c r="R632" s="558" t="n">
        <f aca="false">SUM(S632,T632,U632,V632)</f>
        <v>0</v>
      </c>
      <c r="S632" s="698"/>
      <c r="T632" s="698"/>
      <c r="U632" s="698"/>
      <c r="V632" s="698"/>
      <c r="AC632" s="303"/>
      <c r="AD632" s="474"/>
    </row>
    <row r="633" customFormat="false" ht="15.75" hidden="true" customHeight="false" outlineLevel="1" collapsed="false">
      <c r="A633" s="747"/>
      <c r="B633" s="752"/>
      <c r="C633" s="571"/>
      <c r="D633" s="540"/>
      <c r="E633" s="541" t="s">
        <v>1149</v>
      </c>
      <c r="F633" s="541" t="s">
        <v>1064</v>
      </c>
      <c r="G633" s="540"/>
      <c r="H633" s="522" t="s">
        <v>1065</v>
      </c>
      <c r="I633" s="571"/>
      <c r="J633" s="571"/>
      <c r="K633" s="190"/>
      <c r="L633" s="571"/>
      <c r="M633" s="624"/>
      <c r="N633" s="595"/>
      <c r="O633" s="625"/>
      <c r="P633" s="626"/>
      <c r="Q633" s="627"/>
      <c r="R633" s="558" t="n">
        <f aca="false">SUM(S633,T633,U633,V633)</f>
        <v>0</v>
      </c>
      <c r="S633" s="698"/>
      <c r="T633" s="698"/>
      <c r="U633" s="698"/>
      <c r="V633" s="698"/>
    </row>
    <row r="634" customFormat="false" ht="15.75" hidden="true" customHeight="false" outlineLevel="1" collapsed="false">
      <c r="A634" s="747"/>
      <c r="B634" s="752"/>
      <c r="C634" s="571"/>
      <c r="D634" s="540"/>
      <c r="E634" s="541" t="s">
        <v>1149</v>
      </c>
      <c r="F634" s="541" t="s">
        <v>1064</v>
      </c>
      <c r="G634" s="540"/>
      <c r="H634" s="522" t="s">
        <v>1065</v>
      </c>
      <c r="I634" s="571"/>
      <c r="J634" s="571"/>
      <c r="K634" s="190"/>
      <c r="L634" s="571"/>
      <c r="M634" s="624"/>
      <c r="N634" s="595"/>
      <c r="O634" s="625"/>
      <c r="P634" s="626"/>
      <c r="Q634" s="627"/>
      <c r="R634" s="558" t="n">
        <f aca="false">SUM(S634,T634,U634,V634)</f>
        <v>0</v>
      </c>
      <c r="S634" s="698"/>
      <c r="T634" s="698"/>
      <c r="U634" s="698"/>
      <c r="V634" s="698"/>
    </row>
    <row r="635" customFormat="false" ht="15.75" hidden="true" customHeight="false" outlineLevel="1" collapsed="false">
      <c r="A635" s="747"/>
      <c r="B635" s="752"/>
      <c r="C635" s="571"/>
      <c r="D635" s="540"/>
      <c r="E635" s="541" t="s">
        <v>1149</v>
      </c>
      <c r="F635" s="541" t="s">
        <v>1064</v>
      </c>
      <c r="G635" s="540"/>
      <c r="H635" s="522" t="s">
        <v>1065</v>
      </c>
      <c r="I635" s="571"/>
      <c r="J635" s="571"/>
      <c r="K635" s="190"/>
      <c r="L635" s="571"/>
      <c r="M635" s="624"/>
      <c r="N635" s="595"/>
      <c r="O635" s="625"/>
      <c r="P635" s="626"/>
      <c r="Q635" s="627"/>
      <c r="R635" s="558" t="n">
        <f aca="false">SUM(S635,T635,U635,V635)</f>
        <v>0</v>
      </c>
      <c r="S635" s="698"/>
      <c r="T635" s="698"/>
      <c r="U635" s="698"/>
      <c r="V635" s="698"/>
    </row>
    <row r="636" customFormat="false" ht="15.75" hidden="true" customHeight="false" outlineLevel="1" collapsed="false">
      <c r="A636" s="747"/>
      <c r="B636" s="752"/>
      <c r="C636" s="571"/>
      <c r="D636" s="540"/>
      <c r="E636" s="541" t="s">
        <v>1149</v>
      </c>
      <c r="F636" s="541" t="s">
        <v>1064</v>
      </c>
      <c r="G636" s="540"/>
      <c r="H636" s="522" t="s">
        <v>1065</v>
      </c>
      <c r="I636" s="571"/>
      <c r="J636" s="571"/>
      <c r="K636" s="190"/>
      <c r="L636" s="571"/>
      <c r="M636" s="624"/>
      <c r="N636" s="595"/>
      <c r="O636" s="625"/>
      <c r="P636" s="626"/>
      <c r="Q636" s="627"/>
      <c r="R636" s="558" t="n">
        <f aca="false">SUM(S636,T636,U636,V636)</f>
        <v>0</v>
      </c>
      <c r="S636" s="698"/>
      <c r="T636" s="698"/>
      <c r="U636" s="698"/>
      <c r="V636" s="698"/>
    </row>
    <row r="637" customFormat="false" ht="15.75" hidden="true" customHeight="false" outlineLevel="1" collapsed="false">
      <c r="A637" s="747"/>
      <c r="B637" s="752"/>
      <c r="C637" s="571"/>
      <c r="D637" s="540"/>
      <c r="E637" s="541" t="s">
        <v>1149</v>
      </c>
      <c r="F637" s="541" t="s">
        <v>1064</v>
      </c>
      <c r="G637" s="540"/>
      <c r="H637" s="522" t="s">
        <v>1065</v>
      </c>
      <c r="I637" s="571"/>
      <c r="J637" s="571"/>
      <c r="K637" s="190"/>
      <c r="L637" s="571"/>
      <c r="M637" s="624"/>
      <c r="N637" s="595"/>
      <c r="O637" s="625"/>
      <c r="P637" s="626"/>
      <c r="Q637" s="627"/>
      <c r="R637" s="558" t="n">
        <f aca="false">SUM(S637,T637,U637,V637)</f>
        <v>0</v>
      </c>
      <c r="S637" s="698"/>
      <c r="T637" s="698"/>
      <c r="U637" s="698"/>
      <c r="V637" s="698"/>
    </row>
    <row r="638" s="196" customFormat="true" ht="15.75" hidden="true" customHeight="false" outlineLevel="1" collapsed="false">
      <c r="A638" s="747"/>
      <c r="B638" s="752"/>
      <c r="C638" s="571"/>
      <c r="D638" s="540"/>
      <c r="E638" s="541" t="s">
        <v>1149</v>
      </c>
      <c r="F638" s="541" t="s">
        <v>1064</v>
      </c>
      <c r="G638" s="540"/>
      <c r="H638" s="522" t="s">
        <v>1065</v>
      </c>
      <c r="I638" s="571"/>
      <c r="J638" s="571"/>
      <c r="K638" s="190"/>
      <c r="L638" s="571"/>
      <c r="M638" s="624"/>
      <c r="N638" s="595"/>
      <c r="O638" s="625"/>
      <c r="P638" s="626"/>
      <c r="Q638" s="627"/>
      <c r="R638" s="558" t="n">
        <f aca="false">SUM(S638,T638,U638,V638)</f>
        <v>0</v>
      </c>
      <c r="S638" s="698"/>
      <c r="T638" s="698"/>
      <c r="U638" s="698"/>
      <c r="V638" s="698"/>
      <c r="AC638" s="303"/>
      <c r="AD638" s="474"/>
    </row>
    <row r="639" customFormat="false" ht="15.75" hidden="true" customHeight="false" outlineLevel="1" collapsed="false">
      <c r="A639" s="747"/>
      <c r="B639" s="752"/>
      <c r="C639" s="571"/>
      <c r="D639" s="540"/>
      <c r="E639" s="541" t="s">
        <v>1149</v>
      </c>
      <c r="F639" s="541" t="s">
        <v>1064</v>
      </c>
      <c r="G639" s="540"/>
      <c r="H639" s="522" t="s">
        <v>1065</v>
      </c>
      <c r="I639" s="571"/>
      <c r="J639" s="571"/>
      <c r="K639" s="190"/>
      <c r="L639" s="571"/>
      <c r="M639" s="624"/>
      <c r="N639" s="595"/>
      <c r="O639" s="625"/>
      <c r="P639" s="626"/>
      <c r="Q639" s="627"/>
      <c r="R639" s="558" t="n">
        <f aca="false">SUM(S639,T639,U639,V639)</f>
        <v>0</v>
      </c>
      <c r="S639" s="698"/>
      <c r="T639" s="698"/>
      <c r="U639" s="698"/>
      <c r="V639" s="698"/>
    </row>
    <row r="640" customFormat="false" ht="15.75" hidden="true" customHeight="false" outlineLevel="1" collapsed="false">
      <c r="A640" s="747"/>
      <c r="B640" s="752"/>
      <c r="C640" s="571"/>
      <c r="D640" s="540"/>
      <c r="E640" s="541" t="s">
        <v>1149</v>
      </c>
      <c r="F640" s="541" t="s">
        <v>1064</v>
      </c>
      <c r="G640" s="540"/>
      <c r="H640" s="522" t="s">
        <v>1065</v>
      </c>
      <c r="I640" s="571"/>
      <c r="J640" s="571"/>
      <c r="K640" s="190"/>
      <c r="L640" s="571"/>
      <c r="M640" s="624"/>
      <c r="N640" s="595"/>
      <c r="O640" s="625"/>
      <c r="P640" s="626"/>
      <c r="Q640" s="627"/>
      <c r="R640" s="558" t="n">
        <f aca="false">SUM(S640,T640,U640,V640)</f>
        <v>0</v>
      </c>
      <c r="S640" s="698"/>
      <c r="T640" s="698"/>
      <c r="U640" s="698"/>
      <c r="V640" s="698"/>
    </row>
    <row r="641" customFormat="false" ht="15.75" hidden="true" customHeight="false" outlineLevel="1" collapsed="false">
      <c r="A641" s="747"/>
      <c r="B641" s="752"/>
      <c r="C641" s="571"/>
      <c r="D641" s="540"/>
      <c r="E641" s="541" t="s">
        <v>1149</v>
      </c>
      <c r="F641" s="541" t="s">
        <v>1064</v>
      </c>
      <c r="G641" s="540"/>
      <c r="H641" s="522" t="s">
        <v>1065</v>
      </c>
      <c r="I641" s="571"/>
      <c r="J641" s="571"/>
      <c r="K641" s="190"/>
      <c r="L641" s="571"/>
      <c r="M641" s="624"/>
      <c r="N641" s="595"/>
      <c r="O641" s="625"/>
      <c r="P641" s="626"/>
      <c r="Q641" s="627"/>
      <c r="R641" s="558" t="n">
        <f aca="false">SUM(S641,T641,U641,V641)</f>
        <v>0</v>
      </c>
      <c r="S641" s="698"/>
      <c r="T641" s="698"/>
      <c r="U641" s="698"/>
      <c r="V641" s="698"/>
    </row>
    <row r="642" customFormat="false" ht="15.75" hidden="true" customHeight="false" outlineLevel="1" collapsed="false">
      <c r="A642" s="747"/>
      <c r="B642" s="752"/>
      <c r="C642" s="571"/>
      <c r="D642" s="540"/>
      <c r="E642" s="541" t="s">
        <v>1149</v>
      </c>
      <c r="F642" s="541" t="s">
        <v>1064</v>
      </c>
      <c r="G642" s="540"/>
      <c r="H642" s="522" t="s">
        <v>1065</v>
      </c>
      <c r="I642" s="571"/>
      <c r="J642" s="571"/>
      <c r="K642" s="190"/>
      <c r="L642" s="571"/>
      <c r="M642" s="624"/>
      <c r="N642" s="595"/>
      <c r="O642" s="625"/>
      <c r="P642" s="626"/>
      <c r="Q642" s="627"/>
      <c r="R642" s="558" t="n">
        <f aca="false">SUM(S642,T642,U642,V642)</f>
        <v>0</v>
      </c>
      <c r="S642" s="698"/>
      <c r="T642" s="698"/>
      <c r="U642" s="698"/>
      <c r="V642" s="698"/>
    </row>
    <row r="643" s="196" customFormat="true" ht="15.75" hidden="true" customHeight="false" outlineLevel="1" collapsed="false">
      <c r="A643" s="747"/>
      <c r="B643" s="752"/>
      <c r="C643" s="571"/>
      <c r="D643" s="540"/>
      <c r="E643" s="541" t="s">
        <v>1149</v>
      </c>
      <c r="F643" s="541" t="s">
        <v>1064</v>
      </c>
      <c r="G643" s="540"/>
      <c r="H643" s="522" t="s">
        <v>1065</v>
      </c>
      <c r="I643" s="571"/>
      <c r="J643" s="571"/>
      <c r="K643" s="190"/>
      <c r="L643" s="571"/>
      <c r="M643" s="624"/>
      <c r="N643" s="595"/>
      <c r="O643" s="625"/>
      <c r="P643" s="626"/>
      <c r="Q643" s="627"/>
      <c r="R643" s="558" t="n">
        <f aca="false">SUM(S643,T643,U643,V643)</f>
        <v>0</v>
      </c>
      <c r="S643" s="698"/>
      <c r="T643" s="698"/>
      <c r="U643" s="698"/>
      <c r="V643" s="698"/>
      <c r="AC643" s="303"/>
      <c r="AD643" s="474"/>
    </row>
    <row r="644" customFormat="false" ht="15.75" hidden="true" customHeight="false" outlineLevel="1" collapsed="false">
      <c r="A644" s="747"/>
      <c r="B644" s="709"/>
      <c r="C644" s="571"/>
      <c r="D644" s="540"/>
      <c r="E644" s="541" t="s">
        <v>1149</v>
      </c>
      <c r="F644" s="541" t="s">
        <v>1064</v>
      </c>
      <c r="G644" s="540"/>
      <c r="H644" s="522" t="s">
        <v>1065</v>
      </c>
      <c r="I644" s="571"/>
      <c r="J644" s="571"/>
      <c r="K644" s="190"/>
      <c r="L644" s="571"/>
      <c r="M644" s="624"/>
      <c r="N644" s="595"/>
      <c r="O644" s="625"/>
      <c r="P644" s="626"/>
      <c r="Q644" s="627"/>
      <c r="R644" s="558" t="n">
        <f aca="false">SUM(S644,T644,U644,V644)</f>
        <v>0</v>
      </c>
      <c r="S644" s="698"/>
      <c r="T644" s="698"/>
      <c r="U644" s="698"/>
      <c r="V644" s="698"/>
    </row>
    <row r="645" customFormat="false" ht="15.75" hidden="true" customHeight="false" outlineLevel="1" collapsed="false">
      <c r="A645" s="747"/>
      <c r="B645" s="752"/>
      <c r="C645" s="571"/>
      <c r="D645" s="540"/>
      <c r="E645" s="541" t="s">
        <v>1149</v>
      </c>
      <c r="F645" s="541" t="s">
        <v>1064</v>
      </c>
      <c r="G645" s="540"/>
      <c r="H645" s="522" t="s">
        <v>1065</v>
      </c>
      <c r="I645" s="571"/>
      <c r="J645" s="571"/>
      <c r="K645" s="190"/>
      <c r="L645" s="571"/>
      <c r="M645" s="624"/>
      <c r="N645" s="595"/>
      <c r="O645" s="625"/>
      <c r="P645" s="626"/>
      <c r="Q645" s="627"/>
      <c r="R645" s="558" t="n">
        <f aca="false">SUM(S645,T645,U645,V645)</f>
        <v>0</v>
      </c>
      <c r="S645" s="698"/>
      <c r="T645" s="698"/>
      <c r="U645" s="698"/>
      <c r="V645" s="698"/>
    </row>
    <row r="646" customFormat="false" ht="15.75" hidden="true" customHeight="false" outlineLevel="1" collapsed="false">
      <c r="A646" s="747"/>
      <c r="B646" s="752"/>
      <c r="C646" s="571"/>
      <c r="D646" s="540"/>
      <c r="E646" s="541" t="s">
        <v>1149</v>
      </c>
      <c r="F646" s="541" t="s">
        <v>1064</v>
      </c>
      <c r="G646" s="540"/>
      <c r="H646" s="522" t="s">
        <v>1065</v>
      </c>
      <c r="I646" s="571"/>
      <c r="J646" s="571"/>
      <c r="K646" s="190"/>
      <c r="L646" s="571"/>
      <c r="M646" s="624"/>
      <c r="N646" s="595"/>
      <c r="O646" s="625"/>
      <c r="P646" s="626"/>
      <c r="Q646" s="627"/>
      <c r="R646" s="558" t="n">
        <f aca="false">SUM(S646,T646,U646,V646)</f>
        <v>0</v>
      </c>
      <c r="S646" s="698"/>
      <c r="T646" s="698"/>
      <c r="U646" s="698"/>
      <c r="V646" s="698"/>
    </row>
    <row r="647" customFormat="false" ht="15.75" hidden="true" customHeight="false" outlineLevel="1" collapsed="false">
      <c r="A647" s="747"/>
      <c r="B647" s="752"/>
      <c r="C647" s="571"/>
      <c r="D647" s="540"/>
      <c r="E647" s="541" t="s">
        <v>1149</v>
      </c>
      <c r="F647" s="541" t="s">
        <v>1064</v>
      </c>
      <c r="G647" s="540"/>
      <c r="H647" s="522" t="s">
        <v>1065</v>
      </c>
      <c r="I647" s="571"/>
      <c r="J647" s="571"/>
      <c r="K647" s="190"/>
      <c r="L647" s="571"/>
      <c r="M647" s="624"/>
      <c r="N647" s="595"/>
      <c r="O647" s="625"/>
      <c r="P647" s="626"/>
      <c r="Q647" s="627"/>
      <c r="R647" s="558" t="n">
        <f aca="false">SUM(S647,T647,U647,V647)</f>
        <v>0</v>
      </c>
      <c r="S647" s="698"/>
      <c r="T647" s="698"/>
      <c r="U647" s="698"/>
      <c r="V647" s="698"/>
    </row>
    <row r="648" s="196" customFormat="true" ht="15.75" hidden="true" customHeight="false" outlineLevel="1" collapsed="false">
      <c r="A648" s="747"/>
      <c r="B648" s="709"/>
      <c r="C648" s="571"/>
      <c r="D648" s="540"/>
      <c r="E648" s="541" t="s">
        <v>1149</v>
      </c>
      <c r="F648" s="541" t="s">
        <v>1064</v>
      </c>
      <c r="G648" s="540"/>
      <c r="H648" s="522" t="s">
        <v>1065</v>
      </c>
      <c r="I648" s="571"/>
      <c r="J648" s="571"/>
      <c r="K648" s="190"/>
      <c r="L648" s="571"/>
      <c r="M648" s="624"/>
      <c r="N648" s="595"/>
      <c r="O648" s="625"/>
      <c r="P648" s="626"/>
      <c r="Q648" s="627"/>
      <c r="R648" s="558" t="n">
        <f aca="false">SUM(S648,T648,U648,V648)</f>
        <v>0</v>
      </c>
      <c r="S648" s="698"/>
      <c r="T648" s="698"/>
      <c r="U648" s="698"/>
      <c r="V648" s="698"/>
      <c r="AC648" s="303"/>
      <c r="AD648" s="474"/>
    </row>
    <row r="649" customFormat="false" ht="15.75" hidden="true" customHeight="false" outlineLevel="1" collapsed="false">
      <c r="A649" s="747"/>
      <c r="B649" s="709"/>
      <c r="C649" s="571"/>
      <c r="D649" s="540"/>
      <c r="E649" s="541" t="s">
        <v>1149</v>
      </c>
      <c r="F649" s="541" t="s">
        <v>1064</v>
      </c>
      <c r="G649" s="540"/>
      <c r="H649" s="522" t="s">
        <v>1065</v>
      </c>
      <c r="I649" s="571"/>
      <c r="J649" s="571"/>
      <c r="K649" s="190"/>
      <c r="L649" s="571"/>
      <c r="M649" s="624"/>
      <c r="N649" s="595"/>
      <c r="O649" s="625"/>
      <c r="P649" s="626"/>
      <c r="Q649" s="627"/>
      <c r="R649" s="558" t="n">
        <f aca="false">SUM(S649,T649,U649,V649)</f>
        <v>0</v>
      </c>
      <c r="S649" s="698"/>
      <c r="T649" s="698"/>
      <c r="U649" s="698"/>
      <c r="V649" s="698"/>
    </row>
    <row r="650" customFormat="false" ht="15.75" hidden="true" customHeight="false" outlineLevel="1" collapsed="false">
      <c r="A650" s="747"/>
      <c r="B650" s="709"/>
      <c r="C650" s="571"/>
      <c r="D650" s="540"/>
      <c r="E650" s="541" t="s">
        <v>1149</v>
      </c>
      <c r="F650" s="541" t="s">
        <v>1064</v>
      </c>
      <c r="G650" s="540"/>
      <c r="H650" s="522" t="s">
        <v>1065</v>
      </c>
      <c r="I650" s="571"/>
      <c r="J650" s="571"/>
      <c r="K650" s="190"/>
      <c r="L650" s="571"/>
      <c r="M650" s="624"/>
      <c r="N650" s="595"/>
      <c r="O650" s="625"/>
      <c r="P650" s="626"/>
      <c r="Q650" s="627"/>
      <c r="R650" s="558" t="n">
        <f aca="false">SUM(S650,T650,U650,V650)</f>
        <v>0</v>
      </c>
      <c r="S650" s="698"/>
      <c r="T650" s="698"/>
      <c r="U650" s="698"/>
      <c r="V650" s="698"/>
    </row>
    <row r="651" customFormat="false" ht="15.75" hidden="true" customHeight="false" outlineLevel="1" collapsed="false">
      <c r="A651" s="747"/>
      <c r="B651" s="709"/>
      <c r="C651" s="571"/>
      <c r="D651" s="540"/>
      <c r="E651" s="541" t="s">
        <v>1149</v>
      </c>
      <c r="F651" s="541" t="s">
        <v>1064</v>
      </c>
      <c r="G651" s="540"/>
      <c r="H651" s="522" t="s">
        <v>1065</v>
      </c>
      <c r="I651" s="571"/>
      <c r="J651" s="571"/>
      <c r="K651" s="190"/>
      <c r="L651" s="571"/>
      <c r="M651" s="624"/>
      <c r="N651" s="595"/>
      <c r="O651" s="625"/>
      <c r="P651" s="626"/>
      <c r="Q651" s="627"/>
      <c r="R651" s="558" t="n">
        <f aca="false">SUM(S651,T651,U651,V651)</f>
        <v>0</v>
      </c>
      <c r="S651" s="698"/>
      <c r="T651" s="698"/>
      <c r="U651" s="698"/>
      <c r="V651" s="698"/>
    </row>
    <row r="652" customFormat="false" ht="15.75" hidden="true" customHeight="false" outlineLevel="1" collapsed="false">
      <c r="A652" s="747"/>
      <c r="B652" s="709"/>
      <c r="C652" s="571"/>
      <c r="D652" s="540"/>
      <c r="E652" s="541" t="s">
        <v>1149</v>
      </c>
      <c r="F652" s="541" t="s">
        <v>1064</v>
      </c>
      <c r="G652" s="540"/>
      <c r="H652" s="522" t="s">
        <v>1065</v>
      </c>
      <c r="I652" s="571"/>
      <c r="J652" s="571"/>
      <c r="K652" s="190"/>
      <c r="L652" s="571"/>
      <c r="M652" s="624"/>
      <c r="N652" s="595"/>
      <c r="O652" s="625"/>
      <c r="P652" s="626"/>
      <c r="Q652" s="627"/>
      <c r="R652" s="558" t="n">
        <f aca="false">SUM(S652,T652,U652,V652)</f>
        <v>0</v>
      </c>
      <c r="S652" s="698"/>
      <c r="T652" s="698"/>
      <c r="U652" s="698"/>
      <c r="V652" s="698"/>
    </row>
    <row r="653" customFormat="false" ht="15.75" hidden="true" customHeight="false" outlineLevel="1" collapsed="false">
      <c r="A653" s="747"/>
      <c r="B653" s="709"/>
      <c r="C653" s="571"/>
      <c r="D653" s="540"/>
      <c r="E653" s="541" t="s">
        <v>1149</v>
      </c>
      <c r="F653" s="541" t="s">
        <v>1064</v>
      </c>
      <c r="G653" s="540"/>
      <c r="H653" s="522" t="s">
        <v>1065</v>
      </c>
      <c r="I653" s="571"/>
      <c r="J653" s="571"/>
      <c r="K653" s="190"/>
      <c r="L653" s="571"/>
      <c r="M653" s="624"/>
      <c r="N653" s="595"/>
      <c r="O653" s="625"/>
      <c r="P653" s="626"/>
      <c r="Q653" s="627"/>
      <c r="R653" s="558" t="n">
        <f aca="false">SUM(S653,T653,U653,V653)</f>
        <v>0</v>
      </c>
      <c r="S653" s="698"/>
      <c r="T653" s="698"/>
      <c r="U653" s="698"/>
      <c r="V653" s="698"/>
    </row>
    <row r="654" s="745" customFormat="true" ht="19.5" hidden="false" customHeight="false" outlineLevel="0" collapsed="false">
      <c r="A654" s="683" t="s">
        <v>1347</v>
      </c>
      <c r="B654" s="684"/>
      <c r="C654" s="684"/>
      <c r="D654" s="684"/>
      <c r="E654" s="684"/>
      <c r="F654" s="684"/>
      <c r="G654" s="684"/>
      <c r="H654" s="773"/>
      <c r="I654" s="773"/>
      <c r="J654" s="773"/>
      <c r="K654" s="795"/>
      <c r="L654" s="796"/>
      <c r="M654" s="797"/>
      <c r="N654" s="690" t="s">
        <v>528</v>
      </c>
      <c r="O654" s="798" t="n">
        <v>244</v>
      </c>
      <c r="P654" s="799" t="n">
        <v>342</v>
      </c>
      <c r="Q654" s="800"/>
      <c r="R654" s="774" t="n">
        <f aca="false">SUM(R655,R658,R667,R661,R664,R670,R675)</f>
        <v>6822102.56358333</v>
      </c>
      <c r="S654" s="774" t="n">
        <f aca="false">SUM(S655,S658,S667,S661,S664,S670,S675)</f>
        <v>427276.559583333</v>
      </c>
      <c r="T654" s="774" t="n">
        <f aca="false">SUM(T655,T658,T667,T661,T664,T670,T675)</f>
        <v>0</v>
      </c>
      <c r="U654" s="774" t="n">
        <f aca="false">SUM(U655,U658,U667,U661,U664,U670,U675)</f>
        <v>0</v>
      </c>
      <c r="V654" s="774" t="n">
        <f aca="false">SUM(V655,V658,V667,V661,V664,V670,V675)</f>
        <v>6394826.004</v>
      </c>
      <c r="AB654" s="801"/>
      <c r="AC654" s="696"/>
      <c r="AD654" s="697"/>
    </row>
    <row r="655" s="196" customFormat="true" ht="15.75" hidden="true" customHeight="true" outlineLevel="1" collapsed="false">
      <c r="A655" s="559" t="s">
        <v>1348</v>
      </c>
      <c r="B655" s="571"/>
      <c r="C655" s="571"/>
      <c r="D655" s="571"/>
      <c r="E655" s="571"/>
      <c r="F655" s="603"/>
      <c r="G655" s="601"/>
      <c r="H655" s="560"/>
      <c r="I655" s="602"/>
      <c r="J655" s="603"/>
      <c r="K655" s="592"/>
      <c r="L655" s="802"/>
      <c r="M655" s="624"/>
      <c r="N655" s="595"/>
      <c r="O655" s="625"/>
      <c r="P655" s="626"/>
      <c r="Q655" s="627"/>
      <c r="R655" s="551" t="n">
        <f aca="false">SUM(S655,T655,U655,V655)</f>
        <v>250000</v>
      </c>
      <c r="S655" s="551"/>
      <c r="T655" s="551"/>
      <c r="U655" s="551"/>
      <c r="V655" s="551" t="n">
        <f aca="false">250000</f>
        <v>250000</v>
      </c>
      <c r="AB655" s="230" t="n">
        <f aca="false">SUM(AC654,AC706,AC914,AC950)</f>
        <v>0</v>
      </c>
      <c r="AC655" s="303"/>
      <c r="AD655" s="474"/>
    </row>
    <row r="656" s="196" customFormat="true" ht="15.75" hidden="true" customHeight="true" outlineLevel="1" collapsed="false">
      <c r="A656" s="559" t="s">
        <v>1349</v>
      </c>
      <c r="B656" s="541"/>
      <c r="C656" s="541"/>
      <c r="D656" s="601"/>
      <c r="E656" s="541"/>
      <c r="F656" s="603"/>
      <c r="G656" s="601"/>
      <c r="H656" s="560"/>
      <c r="I656" s="602"/>
      <c r="J656" s="603"/>
      <c r="K656" s="804"/>
      <c r="L656" s="805"/>
      <c r="M656" s="554"/>
      <c r="N656" s="701"/>
      <c r="O656" s="557"/>
      <c r="P656" s="556"/>
      <c r="Q656" s="550"/>
      <c r="R656" s="558" t="s">
        <v>34</v>
      </c>
      <c r="S656" s="558" t="s">
        <v>34</v>
      </c>
      <c r="T656" s="558" t="s">
        <v>34</v>
      </c>
      <c r="U656" s="558" t="s">
        <v>34</v>
      </c>
      <c r="V656" s="558" t="s">
        <v>34</v>
      </c>
      <c r="AC656" s="303"/>
      <c r="AD656" s="474"/>
    </row>
    <row r="657" customFormat="false" ht="15.75" hidden="true" customHeight="true" outlineLevel="1" collapsed="false">
      <c r="A657" s="559"/>
      <c r="B657" s="806" t="n">
        <v>0.013</v>
      </c>
      <c r="C657" s="560" t="s">
        <v>1086</v>
      </c>
      <c r="D657" s="807" t="n">
        <f aca="false">G657*4%</f>
        <v>131.44</v>
      </c>
      <c r="E657" s="541" t="s">
        <v>1065</v>
      </c>
      <c r="F657" s="808"/>
      <c r="G657" s="540" t="n">
        <v>3286</v>
      </c>
      <c r="H657" s="541" t="s">
        <v>1065</v>
      </c>
      <c r="I657" s="540" t="n">
        <v>147.85</v>
      </c>
      <c r="J657" s="522" t="s">
        <v>1065</v>
      </c>
      <c r="K657" s="808" t="s">
        <v>1350</v>
      </c>
      <c r="L657" s="809"/>
      <c r="M657" s="554"/>
      <c r="N657" s="701"/>
      <c r="O657" s="557"/>
      <c r="P657" s="556"/>
      <c r="Q657" s="550"/>
      <c r="R657" s="558" t="s">
        <v>34</v>
      </c>
      <c r="S657" s="558" t="s">
        <v>34</v>
      </c>
      <c r="T657" s="558" t="s">
        <v>34</v>
      </c>
      <c r="U657" s="558" t="s">
        <v>34</v>
      </c>
      <c r="V657" s="558" t="s">
        <v>34</v>
      </c>
    </row>
    <row r="658" customFormat="false" ht="15.75" hidden="true" customHeight="true" outlineLevel="1" collapsed="false">
      <c r="A658" s="559"/>
      <c r="B658" s="806"/>
      <c r="C658" s="560"/>
      <c r="D658" s="807"/>
      <c r="E658" s="541"/>
      <c r="F658" s="808"/>
      <c r="G658" s="540"/>
      <c r="H658" s="541"/>
      <c r="I658" s="540" t="n">
        <v>174.18</v>
      </c>
      <c r="J658" s="522" t="s">
        <v>1065</v>
      </c>
      <c r="K658" s="808" t="s">
        <v>1351</v>
      </c>
      <c r="L658" s="809"/>
      <c r="M658" s="624"/>
      <c r="N658" s="595"/>
      <c r="O658" s="625"/>
      <c r="P658" s="626"/>
      <c r="Q658" s="550" t="n">
        <v>2.5</v>
      </c>
      <c r="R658" s="551" t="n">
        <f aca="false">SUM(S658,T658,U658,V658)</f>
        <v>6522852.56358333</v>
      </c>
      <c r="S658" s="551" t="n">
        <f aca="false">(I660-G661)/12*Q658-7920.6</f>
        <v>427276.559583333</v>
      </c>
      <c r="T658" s="551"/>
      <c r="U658" s="551"/>
      <c r="V658" s="551" t="n">
        <f aca="false">G661-7199.63</f>
        <v>6095576.004</v>
      </c>
    </row>
    <row r="659" s="196" customFormat="true" ht="15.75" hidden="true" customHeight="true" outlineLevel="1" collapsed="false">
      <c r="A659" s="559"/>
      <c r="B659" s="806"/>
      <c r="C659" s="560"/>
      <c r="D659" s="807"/>
      <c r="E659" s="541"/>
      <c r="F659" s="808"/>
      <c r="G659" s="810" t="n">
        <v>48</v>
      </c>
      <c r="H659" s="808" t="s">
        <v>1350</v>
      </c>
      <c r="I659" s="540"/>
      <c r="J659" s="522"/>
      <c r="K659" s="808"/>
      <c r="L659" s="809"/>
      <c r="M659" s="554"/>
      <c r="N659" s="701"/>
      <c r="O659" s="557"/>
      <c r="P659" s="556"/>
      <c r="Q659" s="550"/>
      <c r="R659" s="558" t="s">
        <v>34</v>
      </c>
      <c r="S659" s="558" t="s">
        <v>34</v>
      </c>
      <c r="T659" s="558" t="s">
        <v>34</v>
      </c>
      <c r="U659" s="558" t="s">
        <v>34</v>
      </c>
      <c r="V659" s="558" t="s">
        <v>34</v>
      </c>
      <c r="AC659" s="303"/>
      <c r="AD659" s="474"/>
    </row>
    <row r="660" customFormat="false" ht="15.75" hidden="true" customHeight="true" outlineLevel="1" collapsed="false">
      <c r="A660" s="559"/>
      <c r="B660" s="560"/>
      <c r="C660" s="560"/>
      <c r="D660" s="811" t="n">
        <v>175</v>
      </c>
      <c r="E660" s="541" t="s">
        <v>1352</v>
      </c>
      <c r="F660" s="808"/>
      <c r="G660" s="810" t="n">
        <v>228</v>
      </c>
      <c r="H660" s="808" t="s">
        <v>1351</v>
      </c>
      <c r="I660" s="540" t="n">
        <f aca="false">G659*D660*I657+G660*D660*I658</f>
        <v>8191722</v>
      </c>
      <c r="J660" s="522" t="s">
        <v>1065</v>
      </c>
      <c r="K660" s="522"/>
      <c r="L660" s="812"/>
      <c r="M660" s="554"/>
      <c r="N660" s="701"/>
      <c r="O660" s="557"/>
      <c r="P660" s="556"/>
      <c r="Q660" s="550"/>
      <c r="R660" s="558" t="s">
        <v>34</v>
      </c>
      <c r="S660" s="558" t="s">
        <v>34</v>
      </c>
      <c r="T660" s="558" t="s">
        <v>34</v>
      </c>
      <c r="U660" s="558" t="s">
        <v>34</v>
      </c>
      <c r="V660" s="558" t="s">
        <v>34</v>
      </c>
    </row>
    <row r="661" customFormat="false" ht="15.75" hidden="true" customHeight="true" outlineLevel="1" collapsed="false">
      <c r="A661" s="552"/>
      <c r="B661" s="584" t="s">
        <v>1353</v>
      </c>
      <c r="C661" s="813" t="n">
        <f aca="false">C662+C663+C664+C665+C666</f>
        <v>276</v>
      </c>
      <c r="D661" s="541" t="s">
        <v>1346</v>
      </c>
      <c r="E661" s="814"/>
      <c r="F661" s="584" t="s">
        <v>1354</v>
      </c>
      <c r="G661" s="540" t="n">
        <f aca="false">SUM(G662:G666)</f>
        <v>6102775.634</v>
      </c>
      <c r="H661" s="541" t="s">
        <v>1065</v>
      </c>
      <c r="I661" s="541"/>
      <c r="J661" s="766"/>
      <c r="K661" s="522"/>
      <c r="L661" s="805"/>
      <c r="M661" s="624"/>
      <c r="N661" s="595"/>
      <c r="O661" s="625"/>
      <c r="P661" s="626"/>
      <c r="Q661" s="627"/>
      <c r="R661" s="551" t="n">
        <f aca="false">SUM(S661,T661,U661,V661)</f>
        <v>0</v>
      </c>
      <c r="S661" s="551"/>
      <c r="T661" s="551"/>
      <c r="U661" s="551"/>
      <c r="V661" s="551"/>
    </row>
    <row r="662" s="196" customFormat="true" ht="15.75" hidden="true" customHeight="true" outlineLevel="1" collapsed="false">
      <c r="A662" s="581" t="s">
        <v>1355</v>
      </c>
      <c r="B662" s="815" t="n">
        <v>0</v>
      </c>
      <c r="C662" s="816" t="n">
        <v>214</v>
      </c>
      <c r="D662" s="541" t="s">
        <v>1346</v>
      </c>
      <c r="E662" s="814"/>
      <c r="F662" s="814"/>
      <c r="G662" s="540" t="n">
        <f aca="false">(($G$657*(100%-B662)-$D$657)*(100%-$B$657))*C662/21*$D$660-71352.2</f>
        <v>5481146.584</v>
      </c>
      <c r="H662" s="541" t="s">
        <v>1065</v>
      </c>
      <c r="I662" s="814"/>
      <c r="J662" s="814"/>
      <c r="K662" s="522"/>
      <c r="L662" s="805"/>
      <c r="M662" s="554"/>
      <c r="N662" s="701"/>
      <c r="O662" s="557"/>
      <c r="P662" s="556"/>
      <c r="Q662" s="550"/>
      <c r="R662" s="558" t="s">
        <v>34</v>
      </c>
      <c r="S662" s="558" t="s">
        <v>34</v>
      </c>
      <c r="T662" s="558" t="s">
        <v>34</v>
      </c>
      <c r="U662" s="558" t="s">
        <v>34</v>
      </c>
      <c r="V662" s="558" t="s">
        <v>34</v>
      </c>
      <c r="AC662" s="303"/>
      <c r="AD662" s="474"/>
    </row>
    <row r="663" customFormat="false" ht="15.75" hidden="true" customHeight="true" outlineLevel="1" collapsed="false">
      <c r="A663" s="581" t="s">
        <v>1356</v>
      </c>
      <c r="B663" s="815" t="n">
        <v>0.2</v>
      </c>
      <c r="C663" s="811" t="n">
        <v>2</v>
      </c>
      <c r="D663" s="541" t="s">
        <v>1346</v>
      </c>
      <c r="E663" s="814"/>
      <c r="F663" s="814"/>
      <c r="G663" s="540" t="n">
        <f aca="false">(($G$657*(100%-B663)-$D$657)*(100%-$B$657))*C663/21*$D$660</f>
        <v>41081.572</v>
      </c>
      <c r="H663" s="541" t="s">
        <v>1065</v>
      </c>
      <c r="I663" s="814"/>
      <c r="J663" s="766"/>
      <c r="K663" s="522"/>
      <c r="L663" s="805"/>
      <c r="M663" s="554"/>
      <c r="N663" s="701"/>
      <c r="O663" s="557"/>
      <c r="P663" s="556"/>
      <c r="Q663" s="550"/>
      <c r="R663" s="558" t="s">
        <v>34</v>
      </c>
      <c r="S663" s="558" t="s">
        <v>34</v>
      </c>
      <c r="T663" s="558" t="s">
        <v>34</v>
      </c>
      <c r="U663" s="558" t="s">
        <v>34</v>
      </c>
      <c r="V663" s="558" t="s">
        <v>34</v>
      </c>
    </row>
    <row r="664" customFormat="false" ht="15.75" hidden="true" customHeight="true" outlineLevel="1" collapsed="false">
      <c r="A664" s="581" t="s">
        <v>1356</v>
      </c>
      <c r="B664" s="815" t="n">
        <v>0.5</v>
      </c>
      <c r="C664" s="811" t="n">
        <v>42</v>
      </c>
      <c r="D664" s="541" t="s">
        <v>1346</v>
      </c>
      <c r="E664" s="814"/>
      <c r="F664" s="814"/>
      <c r="G664" s="540" t="n">
        <f aca="false">(($G$657*(100%-B664)-$D$657)*(100%-$B$657))*C664/21*$D$660</f>
        <v>522168.402</v>
      </c>
      <c r="H664" s="541" t="s">
        <v>1065</v>
      </c>
      <c r="I664" s="814"/>
      <c r="J664" s="766"/>
      <c r="K664" s="541"/>
      <c r="L664" s="805"/>
      <c r="M664" s="624"/>
      <c r="N664" s="595"/>
      <c r="O664" s="625"/>
      <c r="P664" s="626"/>
      <c r="Q664" s="627"/>
      <c r="R664" s="551" t="n">
        <f aca="false">SUM(S664,T664,U664,V664)</f>
        <v>0</v>
      </c>
      <c r="S664" s="551"/>
      <c r="T664" s="551"/>
      <c r="U664" s="551"/>
      <c r="V664" s="551"/>
    </row>
    <row r="665" s="196" customFormat="true" ht="15.75" hidden="true" customHeight="true" outlineLevel="1" collapsed="false">
      <c r="A665" s="581" t="s">
        <v>1356</v>
      </c>
      <c r="B665" s="815" t="n">
        <v>0.6</v>
      </c>
      <c r="C665" s="810" t="n">
        <v>6</v>
      </c>
      <c r="D665" s="541" t="s">
        <v>1346</v>
      </c>
      <c r="E665" s="814"/>
      <c r="F665" s="814"/>
      <c r="G665" s="540" t="n">
        <f aca="false">(($G$657*(100%-B665)-$D$657)*(100%-$B$657))*C665/21*$D$660</f>
        <v>58379.076</v>
      </c>
      <c r="H665" s="541" t="s">
        <v>1065</v>
      </c>
      <c r="I665" s="814"/>
      <c r="J665" s="541"/>
      <c r="K665" s="541"/>
      <c r="L665" s="805"/>
      <c r="M665" s="554"/>
      <c r="N665" s="701"/>
      <c r="O665" s="557"/>
      <c r="P665" s="556"/>
      <c r="Q665" s="550"/>
      <c r="R665" s="558" t="s">
        <v>34</v>
      </c>
      <c r="S665" s="558" t="s">
        <v>34</v>
      </c>
      <c r="T665" s="558" t="s">
        <v>34</v>
      </c>
      <c r="U665" s="558" t="s">
        <v>34</v>
      </c>
      <c r="V665" s="558" t="s">
        <v>34</v>
      </c>
      <c r="AC665" s="303"/>
      <c r="AD665" s="474"/>
    </row>
    <row r="666" customFormat="false" ht="15.75" hidden="true" customHeight="true" outlineLevel="1" collapsed="false">
      <c r="A666" s="581" t="s">
        <v>1356</v>
      </c>
      <c r="B666" s="815" t="n">
        <v>1</v>
      </c>
      <c r="C666" s="810" t="n">
        <v>12</v>
      </c>
      <c r="D666" s="541" t="s">
        <v>1346</v>
      </c>
      <c r="E666" s="814"/>
      <c r="F666" s="814"/>
      <c r="G666" s="540" t="n">
        <f aca="false">(($G$657*(100%-B666))*(100%-$B$657))*C666/21*$D$657</f>
        <v>0</v>
      </c>
      <c r="H666" s="541" t="s">
        <v>1065</v>
      </c>
      <c r="I666" s="814"/>
      <c r="J666" s="541"/>
      <c r="K666" s="541"/>
      <c r="L666" s="805"/>
      <c r="M666" s="554"/>
      <c r="N666" s="701"/>
      <c r="O666" s="557"/>
      <c r="P666" s="556"/>
      <c r="Q666" s="550"/>
      <c r="R666" s="558" t="s">
        <v>34</v>
      </c>
      <c r="S666" s="558" t="s">
        <v>34</v>
      </c>
      <c r="T666" s="558" t="s">
        <v>34</v>
      </c>
      <c r="U666" s="558" t="s">
        <v>34</v>
      </c>
      <c r="V666" s="558" t="s">
        <v>34</v>
      </c>
    </row>
    <row r="667" customFormat="false" ht="15.75" hidden="true" customHeight="true" outlineLevel="1" collapsed="false">
      <c r="A667" s="559" t="s">
        <v>1357</v>
      </c>
      <c r="B667" s="571"/>
      <c r="C667" s="571"/>
      <c r="D667" s="571"/>
      <c r="E667" s="571"/>
      <c r="F667" s="603"/>
      <c r="G667" s="601"/>
      <c r="H667" s="560"/>
      <c r="I667" s="602"/>
      <c r="J667" s="603"/>
      <c r="K667" s="592"/>
      <c r="L667" s="802"/>
      <c r="M667" s="624"/>
      <c r="N667" s="595"/>
      <c r="O667" s="625"/>
      <c r="P667" s="626"/>
      <c r="Q667" s="627"/>
      <c r="R667" s="551" t="n">
        <f aca="false">SUM(S667,T667,U667,V667)</f>
        <v>49250</v>
      </c>
      <c r="S667" s="551"/>
      <c r="T667" s="551"/>
      <c r="U667" s="551"/>
      <c r="V667" s="551" t="n">
        <f aca="false">V668</f>
        <v>49250</v>
      </c>
    </row>
    <row r="668" s="196" customFormat="true" ht="15.75" hidden="true" customHeight="true" outlineLevel="1" collapsed="false">
      <c r="A668" s="600"/>
      <c r="B668" s="541"/>
      <c r="C668" s="541"/>
      <c r="D668" s="540" t="n">
        <v>985</v>
      </c>
      <c r="E668" s="541" t="s">
        <v>1149</v>
      </c>
      <c r="F668" s="607" t="s">
        <v>1064</v>
      </c>
      <c r="G668" s="540" t="n">
        <v>50</v>
      </c>
      <c r="H668" s="522" t="s">
        <v>1065</v>
      </c>
      <c r="I668" s="700"/>
      <c r="J668" s="541"/>
      <c r="K668" s="190"/>
      <c r="L668" s="541"/>
      <c r="M668" s="554"/>
      <c r="N668" s="701"/>
      <c r="O668" s="557"/>
      <c r="P668" s="556"/>
      <c r="Q668" s="550"/>
      <c r="R668" s="558" t="s">
        <v>34</v>
      </c>
      <c r="S668" s="558" t="s">
        <v>34</v>
      </c>
      <c r="T668" s="558" t="s">
        <v>34</v>
      </c>
      <c r="U668" s="558" t="s">
        <v>34</v>
      </c>
      <c r="V668" s="558" t="n">
        <f aca="false">D668*G668</f>
        <v>49250</v>
      </c>
      <c r="AC668" s="303"/>
      <c r="AD668" s="474"/>
    </row>
    <row r="669" customFormat="false" ht="15.75" hidden="true" customHeight="true" outlineLevel="1" collapsed="false">
      <c r="A669" s="600"/>
      <c r="B669" s="541"/>
      <c r="C669" s="541"/>
      <c r="D669" s="541"/>
      <c r="E669" s="541"/>
      <c r="F669" s="541"/>
      <c r="G669" s="541"/>
      <c r="H669" s="541"/>
      <c r="I669" s="700"/>
      <c r="J669" s="541"/>
      <c r="K669" s="190"/>
      <c r="L669" s="541"/>
      <c r="M669" s="554"/>
      <c r="N669" s="701"/>
      <c r="O669" s="557"/>
      <c r="P669" s="556"/>
      <c r="Q669" s="550"/>
      <c r="R669" s="558" t="s">
        <v>34</v>
      </c>
      <c r="S669" s="558" t="s">
        <v>34</v>
      </c>
      <c r="T669" s="558" t="s">
        <v>34</v>
      </c>
      <c r="U669" s="558" t="s">
        <v>34</v>
      </c>
      <c r="V669" s="558" t="s">
        <v>34</v>
      </c>
    </row>
    <row r="670" s="669" customFormat="true" ht="15.75" hidden="true" customHeight="true" outlineLevel="1" collapsed="false">
      <c r="A670" s="559"/>
      <c r="B670" s="571"/>
      <c r="C670" s="571"/>
      <c r="D670" s="746"/>
      <c r="E670" s="541"/>
      <c r="F670" s="541"/>
      <c r="G670" s="746"/>
      <c r="H670" s="522"/>
      <c r="I670" s="602"/>
      <c r="J670" s="603"/>
      <c r="K670" s="592"/>
      <c r="L670" s="817"/>
      <c r="M670" s="818"/>
      <c r="N670" s="595"/>
      <c r="O670" s="819" t="n">
        <v>244</v>
      </c>
      <c r="P670" s="820" t="n">
        <v>343</v>
      </c>
      <c r="Q670" s="821"/>
      <c r="R670" s="551" t="n">
        <f aca="false">SUM(S670,T670,U670,V670)</f>
        <v>0</v>
      </c>
      <c r="S670" s="551" t="n">
        <f aca="false">SUM(S671:S674)</f>
        <v>0</v>
      </c>
      <c r="T670" s="551" t="n">
        <f aca="false">SUM(T671:T674)</f>
        <v>0</v>
      </c>
      <c r="U670" s="551" t="n">
        <f aca="false">SUM(U671:U674)</f>
        <v>0</v>
      </c>
      <c r="V670" s="551" t="n">
        <f aca="false">SUM(V671:V674)</f>
        <v>0</v>
      </c>
      <c r="AC670" s="303"/>
      <c r="AD670" s="474"/>
    </row>
    <row r="671" s="669" customFormat="true" ht="15.75" hidden="true" customHeight="true" outlineLevel="1" collapsed="false">
      <c r="A671" s="559"/>
      <c r="B671" s="571"/>
      <c r="C671" s="571"/>
      <c r="D671" s="540"/>
      <c r="E671" s="541"/>
      <c r="F671" s="541"/>
      <c r="G671" s="540"/>
      <c r="H671" s="522"/>
      <c r="I671" s="602"/>
      <c r="J671" s="603"/>
      <c r="K671" s="592"/>
      <c r="L671" s="817"/>
      <c r="M671" s="818"/>
      <c r="N671" s="595"/>
      <c r="O671" s="819"/>
      <c r="P671" s="820"/>
      <c r="Q671" s="821"/>
      <c r="R671" s="558" t="n">
        <f aca="false">SUM(S671,T671,U671,V671)</f>
        <v>0</v>
      </c>
      <c r="S671" s="558"/>
      <c r="T671" s="558"/>
      <c r="U671" s="558"/>
      <c r="V671" s="558"/>
      <c r="AC671" s="303"/>
      <c r="AD671" s="474"/>
    </row>
    <row r="672" s="669" customFormat="true" ht="15.75" hidden="true" customHeight="true" outlineLevel="1" collapsed="false">
      <c r="A672" s="559"/>
      <c r="B672" s="571"/>
      <c r="C672" s="571"/>
      <c r="D672" s="540"/>
      <c r="E672" s="541"/>
      <c r="F672" s="541"/>
      <c r="G672" s="540"/>
      <c r="H672" s="522"/>
      <c r="I672" s="602"/>
      <c r="J672" s="603"/>
      <c r="K672" s="592"/>
      <c r="L672" s="817"/>
      <c r="M672" s="818"/>
      <c r="N672" s="595"/>
      <c r="O672" s="819"/>
      <c r="P672" s="820"/>
      <c r="Q672" s="821"/>
      <c r="R672" s="558" t="n">
        <f aca="false">SUM(S672,T672,U672,V672)</f>
        <v>0</v>
      </c>
      <c r="S672" s="558"/>
      <c r="T672" s="558"/>
      <c r="U672" s="558"/>
      <c r="V672" s="558"/>
      <c r="AC672" s="303"/>
      <c r="AD672" s="474"/>
    </row>
    <row r="673" s="669" customFormat="true" ht="15.75" hidden="true" customHeight="true" outlineLevel="1" collapsed="false">
      <c r="A673" s="559"/>
      <c r="B673" s="571"/>
      <c r="C673" s="571"/>
      <c r="D673" s="540"/>
      <c r="E673" s="541"/>
      <c r="F673" s="541"/>
      <c r="G673" s="540"/>
      <c r="H673" s="522"/>
      <c r="I673" s="602"/>
      <c r="J673" s="603"/>
      <c r="K673" s="592"/>
      <c r="L673" s="817"/>
      <c r="M673" s="818"/>
      <c r="N673" s="595"/>
      <c r="O673" s="819"/>
      <c r="P673" s="820"/>
      <c r="Q673" s="821"/>
      <c r="R673" s="558" t="n">
        <f aca="false">SUM(S673,T673,U673,V673)</f>
        <v>0</v>
      </c>
      <c r="S673" s="558"/>
      <c r="T673" s="558"/>
      <c r="U673" s="558"/>
      <c r="V673" s="558"/>
      <c r="AC673" s="303"/>
      <c r="AD673" s="474"/>
    </row>
    <row r="674" s="669" customFormat="true" ht="15.75" hidden="true" customHeight="true" outlineLevel="1" collapsed="false">
      <c r="A674" s="559"/>
      <c r="B674" s="571"/>
      <c r="C674" s="571"/>
      <c r="D674" s="540"/>
      <c r="E674" s="541"/>
      <c r="F674" s="541"/>
      <c r="G674" s="540"/>
      <c r="H674" s="522"/>
      <c r="I674" s="602"/>
      <c r="J674" s="603"/>
      <c r="K674" s="592"/>
      <c r="L674" s="817"/>
      <c r="M674" s="818"/>
      <c r="N674" s="595"/>
      <c r="O674" s="819"/>
      <c r="P674" s="820"/>
      <c r="Q674" s="821"/>
      <c r="R674" s="558" t="n">
        <f aca="false">SUM(S674,T674,U674,V674)</f>
        <v>0</v>
      </c>
      <c r="S674" s="558"/>
      <c r="T674" s="558"/>
      <c r="U674" s="558"/>
      <c r="V674" s="558"/>
      <c r="AC674" s="303"/>
      <c r="AD674" s="474"/>
    </row>
    <row r="675" s="669" customFormat="true" ht="15.75" hidden="true" customHeight="true" outlineLevel="1" collapsed="false">
      <c r="A675" s="559"/>
      <c r="B675" s="571"/>
      <c r="C675" s="571"/>
      <c r="D675" s="540"/>
      <c r="E675" s="541"/>
      <c r="F675" s="541"/>
      <c r="G675" s="540"/>
      <c r="H675" s="522"/>
      <c r="I675" s="602"/>
      <c r="J675" s="603"/>
      <c r="K675" s="592"/>
      <c r="L675" s="817"/>
      <c r="M675" s="818"/>
      <c r="N675" s="595"/>
      <c r="O675" s="819" t="n">
        <v>244</v>
      </c>
      <c r="P675" s="820" t="n">
        <v>343</v>
      </c>
      <c r="Q675" s="821"/>
      <c r="R675" s="551" t="n">
        <f aca="false">SUM(S675,T675,U675,V675)</f>
        <v>0</v>
      </c>
      <c r="S675" s="551" t="n">
        <f aca="false">SUM(S676:S679)</f>
        <v>0</v>
      </c>
      <c r="T675" s="551" t="n">
        <f aca="false">SUM(T676:T679)</f>
        <v>0</v>
      </c>
      <c r="U675" s="551" t="n">
        <f aca="false">SUM(U676:U679)</f>
        <v>0</v>
      </c>
      <c r="V675" s="551" t="n">
        <f aca="false">SUM(V676:V679)</f>
        <v>0</v>
      </c>
      <c r="AC675" s="303"/>
      <c r="AD675" s="474"/>
    </row>
    <row r="676" s="669" customFormat="true" ht="15.75" hidden="true" customHeight="true" outlineLevel="1" collapsed="false">
      <c r="A676" s="559"/>
      <c r="B676" s="571"/>
      <c r="C676" s="571"/>
      <c r="D676" s="540"/>
      <c r="E676" s="541"/>
      <c r="F676" s="541"/>
      <c r="G676" s="540"/>
      <c r="H676" s="522"/>
      <c r="I676" s="602"/>
      <c r="J676" s="603"/>
      <c r="K676" s="592"/>
      <c r="L676" s="817"/>
      <c r="M676" s="818"/>
      <c r="N676" s="595"/>
      <c r="O676" s="819"/>
      <c r="P676" s="820"/>
      <c r="Q676" s="821"/>
      <c r="R676" s="558" t="n">
        <f aca="false">SUM(S676,T676,U676,V676)</f>
        <v>0</v>
      </c>
      <c r="S676" s="558"/>
      <c r="T676" s="558"/>
      <c r="U676" s="558"/>
      <c r="V676" s="558"/>
      <c r="AC676" s="303"/>
      <c r="AD676" s="474"/>
    </row>
    <row r="677" s="669" customFormat="true" ht="15.75" hidden="true" customHeight="true" outlineLevel="1" collapsed="false">
      <c r="A677" s="559"/>
      <c r="B677" s="571"/>
      <c r="C677" s="571"/>
      <c r="D677" s="540"/>
      <c r="E677" s="541"/>
      <c r="F677" s="541"/>
      <c r="G677" s="540"/>
      <c r="H677" s="522"/>
      <c r="I677" s="602"/>
      <c r="J677" s="603"/>
      <c r="K677" s="592"/>
      <c r="L677" s="817"/>
      <c r="M677" s="818"/>
      <c r="N677" s="595"/>
      <c r="O677" s="819"/>
      <c r="P677" s="820"/>
      <c r="Q677" s="821"/>
      <c r="R677" s="558" t="n">
        <f aca="false">SUM(S677,T677,U677,V677)</f>
        <v>0</v>
      </c>
      <c r="S677" s="558"/>
      <c r="T677" s="558"/>
      <c r="U677" s="558"/>
      <c r="V677" s="558"/>
      <c r="AC677" s="303"/>
      <c r="AD677" s="474"/>
    </row>
    <row r="678" s="669" customFormat="true" ht="15.75" hidden="true" customHeight="true" outlineLevel="1" collapsed="false">
      <c r="A678" s="559"/>
      <c r="B678" s="571"/>
      <c r="C678" s="571"/>
      <c r="D678" s="540"/>
      <c r="E678" s="541"/>
      <c r="F678" s="541"/>
      <c r="G678" s="540"/>
      <c r="H678" s="522"/>
      <c r="I678" s="602"/>
      <c r="J678" s="603"/>
      <c r="K678" s="592"/>
      <c r="L678" s="817"/>
      <c r="M678" s="818"/>
      <c r="N678" s="595"/>
      <c r="O678" s="819"/>
      <c r="P678" s="820"/>
      <c r="Q678" s="821"/>
      <c r="R678" s="558" t="n">
        <f aca="false">SUM(S678,T678,U678,V678)</f>
        <v>0</v>
      </c>
      <c r="S678" s="558"/>
      <c r="T678" s="558"/>
      <c r="U678" s="558"/>
      <c r="V678" s="558"/>
      <c r="AC678" s="303"/>
      <c r="AD678" s="474"/>
    </row>
    <row r="679" s="669" customFormat="true" ht="15.75" hidden="true" customHeight="true" outlineLevel="1" collapsed="false">
      <c r="A679" s="559"/>
      <c r="B679" s="571"/>
      <c r="C679" s="571"/>
      <c r="D679" s="540"/>
      <c r="E679" s="541"/>
      <c r="F679" s="607"/>
      <c r="G679" s="540"/>
      <c r="H679" s="522"/>
      <c r="I679" s="602"/>
      <c r="J679" s="603"/>
      <c r="K679" s="592"/>
      <c r="L679" s="817"/>
      <c r="M679" s="818"/>
      <c r="N679" s="595"/>
      <c r="O679" s="819"/>
      <c r="P679" s="820"/>
      <c r="Q679" s="821"/>
      <c r="R679" s="558" t="n">
        <f aca="false">SUM(S679,T679,U679,V679)</f>
        <v>0</v>
      </c>
      <c r="S679" s="558"/>
      <c r="T679" s="558"/>
      <c r="U679" s="558"/>
      <c r="V679" s="558"/>
      <c r="AC679" s="303"/>
      <c r="AD679" s="474"/>
    </row>
    <row r="680" customFormat="false" ht="15.75" hidden="false" customHeight="false" outlineLevel="0" collapsed="false">
      <c r="A680" s="570" t="s">
        <v>1360</v>
      </c>
      <c r="B680" s="571"/>
      <c r="C680" s="571"/>
      <c r="D680" s="571"/>
      <c r="E680" s="571"/>
      <c r="F680" s="603"/>
      <c r="G680" s="601"/>
      <c r="H680" s="560"/>
      <c r="I680" s="602"/>
      <c r="J680" s="603"/>
      <c r="K680" s="592"/>
      <c r="L680" s="711"/>
      <c r="M680" s="794"/>
      <c r="N680" s="595"/>
      <c r="O680" s="819" t="n">
        <v>244</v>
      </c>
      <c r="P680" s="820"/>
      <c r="Q680" s="821"/>
      <c r="R680" s="551" t="n">
        <f aca="false">SUM(R681)</f>
        <v>0</v>
      </c>
      <c r="S680" s="551" t="n">
        <f aca="false">SUM(S681)</f>
        <v>0</v>
      </c>
      <c r="T680" s="551" t="n">
        <f aca="false">SUM(T681)</f>
        <v>0</v>
      </c>
      <c r="U680" s="551" t="n">
        <f aca="false">SUM(U681)</f>
        <v>0</v>
      </c>
      <c r="V680" s="551" t="n">
        <f aca="false">SUM(V681)</f>
        <v>0</v>
      </c>
    </row>
    <row r="681" s="196" customFormat="true" ht="15.75" hidden="false" customHeight="false" outlineLevel="0" collapsed="false">
      <c r="A681" s="559" t="s">
        <v>1361</v>
      </c>
      <c r="B681" s="560"/>
      <c r="C681" s="560"/>
      <c r="D681" s="560"/>
      <c r="E681" s="560"/>
      <c r="F681" s="603"/>
      <c r="G681" s="601"/>
      <c r="H681" s="560"/>
      <c r="I681" s="602"/>
      <c r="J681" s="603"/>
      <c r="K681" s="560"/>
      <c r="L681" s="560"/>
      <c r="M681" s="561"/>
      <c r="N681" s="707" t="s">
        <v>528</v>
      </c>
      <c r="O681" s="822" t="n">
        <v>244</v>
      </c>
      <c r="P681" s="823" t="n">
        <v>345</v>
      </c>
      <c r="Q681" s="824"/>
      <c r="R681" s="551" t="n">
        <f aca="false">SUM(R682:R704)</f>
        <v>0</v>
      </c>
      <c r="S681" s="551" t="n">
        <f aca="false">SUM(S682:S704)</f>
        <v>0</v>
      </c>
      <c r="T681" s="551" t="n">
        <f aca="false">SUM(T682:T704)</f>
        <v>0</v>
      </c>
      <c r="U681" s="551" t="n">
        <f aca="false">SUM(U682:U704)</f>
        <v>0</v>
      </c>
      <c r="V681" s="551" t="n">
        <f aca="false">SUM(V682:V704)</f>
        <v>0</v>
      </c>
      <c r="AC681" s="303"/>
      <c r="AD681" s="474"/>
    </row>
    <row r="682" customFormat="false" ht="15.75" hidden="true" customHeight="false" outlineLevel="1" collapsed="false">
      <c r="A682" s="552"/>
      <c r="B682" s="716"/>
      <c r="C682" s="584"/>
      <c r="D682" s="540"/>
      <c r="E682" s="541" t="s">
        <v>1149</v>
      </c>
      <c r="F682" s="541" t="s">
        <v>1064</v>
      </c>
      <c r="G682" s="540"/>
      <c r="H682" s="522" t="s">
        <v>1065</v>
      </c>
      <c r="I682" s="541"/>
      <c r="J682" s="541"/>
      <c r="K682" s="541"/>
      <c r="L682" s="731"/>
      <c r="M682" s="735"/>
      <c r="N682" s="736"/>
      <c r="O682" s="557"/>
      <c r="P682" s="556"/>
      <c r="Q682" s="550"/>
      <c r="R682" s="558" t="n">
        <f aca="false">SUM(S682,T682,U682,V682)</f>
        <v>0</v>
      </c>
      <c r="S682" s="698"/>
      <c r="T682" s="558"/>
      <c r="U682" s="558"/>
      <c r="V682" s="558"/>
    </row>
    <row r="683" customFormat="false" ht="15.75" hidden="true" customHeight="false" outlineLevel="1" collapsed="false">
      <c r="A683" s="552"/>
      <c r="B683" s="716"/>
      <c r="C683" s="584"/>
      <c r="D683" s="540"/>
      <c r="E683" s="541" t="s">
        <v>1362</v>
      </c>
      <c r="F683" s="541" t="s">
        <v>1064</v>
      </c>
      <c r="G683" s="540"/>
      <c r="H683" s="522" t="s">
        <v>1065</v>
      </c>
      <c r="I683" s="541"/>
      <c r="J683" s="541"/>
      <c r="K683" s="541"/>
      <c r="L683" s="731"/>
      <c r="M683" s="735"/>
      <c r="N683" s="736"/>
      <c r="O683" s="557"/>
      <c r="P683" s="556"/>
      <c r="Q683" s="550"/>
      <c r="R683" s="558" t="n">
        <f aca="false">SUM(S683,T683,U683,V683)</f>
        <v>0</v>
      </c>
      <c r="S683" s="698"/>
      <c r="T683" s="558"/>
      <c r="U683" s="558"/>
      <c r="V683" s="558"/>
    </row>
    <row r="684" customFormat="false" ht="15.75" hidden="true" customHeight="false" outlineLevel="1" collapsed="false">
      <c r="A684" s="552"/>
      <c r="B684" s="716"/>
      <c r="C684" s="584"/>
      <c r="D684" s="540"/>
      <c r="E684" s="541" t="s">
        <v>1362</v>
      </c>
      <c r="F684" s="541" t="s">
        <v>1064</v>
      </c>
      <c r="G684" s="540"/>
      <c r="H684" s="522" t="s">
        <v>1065</v>
      </c>
      <c r="I684" s="541"/>
      <c r="J684" s="541"/>
      <c r="K684" s="541"/>
      <c r="L684" s="731"/>
      <c r="M684" s="735"/>
      <c r="N684" s="736"/>
      <c r="O684" s="557"/>
      <c r="P684" s="556"/>
      <c r="Q684" s="550"/>
      <c r="R684" s="558" t="n">
        <f aca="false">SUM(S684,T684,U684,V684)</f>
        <v>0</v>
      </c>
      <c r="S684" s="698"/>
      <c r="T684" s="558"/>
      <c r="U684" s="558"/>
      <c r="V684" s="558"/>
    </row>
    <row r="685" customFormat="false" ht="15.75" hidden="true" customHeight="false" outlineLevel="1" collapsed="false">
      <c r="A685" s="552"/>
      <c r="B685" s="716"/>
      <c r="C685" s="584"/>
      <c r="D685" s="540"/>
      <c r="E685" s="541" t="s">
        <v>1149</v>
      </c>
      <c r="F685" s="541" t="s">
        <v>1064</v>
      </c>
      <c r="G685" s="540"/>
      <c r="H685" s="522" t="s">
        <v>1065</v>
      </c>
      <c r="I685" s="541"/>
      <c r="J685" s="541"/>
      <c r="K685" s="541"/>
      <c r="L685" s="731"/>
      <c r="M685" s="735"/>
      <c r="N685" s="736"/>
      <c r="O685" s="557"/>
      <c r="P685" s="556"/>
      <c r="Q685" s="550"/>
      <c r="R685" s="558" t="n">
        <f aca="false">SUM(S685,T685,U685,V685)</f>
        <v>0</v>
      </c>
      <c r="S685" s="698"/>
      <c r="T685" s="558"/>
      <c r="U685" s="558"/>
      <c r="V685" s="558"/>
    </row>
    <row r="686" customFormat="false" ht="15.75" hidden="true" customHeight="false" outlineLevel="1" collapsed="false">
      <c r="A686" s="552"/>
      <c r="B686" s="716"/>
      <c r="C686" s="584"/>
      <c r="D686" s="540"/>
      <c r="E686" s="541" t="s">
        <v>1149</v>
      </c>
      <c r="F686" s="541" t="s">
        <v>1064</v>
      </c>
      <c r="G686" s="540"/>
      <c r="H686" s="522" t="s">
        <v>1065</v>
      </c>
      <c r="I686" s="541"/>
      <c r="J686" s="541"/>
      <c r="K686" s="541"/>
      <c r="L686" s="731"/>
      <c r="M686" s="735"/>
      <c r="N686" s="736"/>
      <c r="O686" s="557"/>
      <c r="P686" s="556"/>
      <c r="Q686" s="550"/>
      <c r="R686" s="558" t="n">
        <f aca="false">SUM(S686,T686,U686,V686)</f>
        <v>0</v>
      </c>
      <c r="S686" s="698"/>
      <c r="T686" s="558"/>
      <c r="U686" s="558"/>
      <c r="V686" s="558"/>
    </row>
    <row r="687" customFormat="false" ht="15.75" hidden="true" customHeight="false" outlineLevel="1" collapsed="false">
      <c r="A687" s="552"/>
      <c r="B687" s="716"/>
      <c r="C687" s="584"/>
      <c r="D687" s="540"/>
      <c r="E687" s="541" t="s">
        <v>1149</v>
      </c>
      <c r="F687" s="541" t="s">
        <v>1064</v>
      </c>
      <c r="G687" s="540"/>
      <c r="H687" s="522" t="s">
        <v>1065</v>
      </c>
      <c r="I687" s="541"/>
      <c r="J687" s="541"/>
      <c r="K687" s="541"/>
      <c r="L687" s="731"/>
      <c r="M687" s="735"/>
      <c r="N687" s="736"/>
      <c r="O687" s="557"/>
      <c r="P687" s="556"/>
      <c r="Q687" s="550"/>
      <c r="R687" s="558" t="n">
        <f aca="false">SUM(S687,T687,U687,V687)</f>
        <v>0</v>
      </c>
      <c r="S687" s="698"/>
      <c r="T687" s="558"/>
      <c r="U687" s="558"/>
      <c r="V687" s="558"/>
    </row>
    <row r="688" customFormat="false" ht="15.75" hidden="true" customHeight="false" outlineLevel="1" collapsed="false">
      <c r="A688" s="552"/>
      <c r="B688" s="755"/>
      <c r="C688" s="584"/>
      <c r="D688" s="540"/>
      <c r="E688" s="541" t="s">
        <v>1362</v>
      </c>
      <c r="F688" s="541" t="s">
        <v>1064</v>
      </c>
      <c r="G688" s="540"/>
      <c r="H688" s="522" t="s">
        <v>1065</v>
      </c>
      <c r="I688" s="541"/>
      <c r="J688" s="568"/>
      <c r="K688" s="541"/>
      <c r="L688" s="541"/>
      <c r="M688" s="554"/>
      <c r="N688" s="701"/>
      <c r="O688" s="557"/>
      <c r="P688" s="556"/>
      <c r="Q688" s="550"/>
      <c r="R688" s="558" t="n">
        <f aca="false">SUM(S688,T688,U688,V688)</f>
        <v>0</v>
      </c>
      <c r="S688" s="558"/>
      <c r="T688" s="558"/>
      <c r="U688" s="558"/>
      <c r="V688" s="558"/>
    </row>
    <row r="689" customFormat="false" ht="15.75" hidden="true" customHeight="false" outlineLevel="1" collapsed="false">
      <c r="A689" s="552"/>
      <c r="B689" s="755"/>
      <c r="C689" s="584"/>
      <c r="D689" s="540"/>
      <c r="E689" s="541" t="s">
        <v>1362</v>
      </c>
      <c r="F689" s="541" t="s">
        <v>1064</v>
      </c>
      <c r="G689" s="540"/>
      <c r="H689" s="522" t="s">
        <v>1065</v>
      </c>
      <c r="I689" s="541"/>
      <c r="J689" s="568"/>
      <c r="K689" s="541"/>
      <c r="L689" s="541"/>
      <c r="M689" s="554"/>
      <c r="N689" s="701"/>
      <c r="O689" s="557"/>
      <c r="P689" s="556"/>
      <c r="Q689" s="550"/>
      <c r="R689" s="558" t="n">
        <f aca="false">SUM(S689,T689,U689,V689)</f>
        <v>0</v>
      </c>
      <c r="S689" s="558"/>
      <c r="T689" s="558"/>
      <c r="U689" s="558"/>
      <c r="V689" s="558"/>
    </row>
    <row r="690" customFormat="false" ht="15.75" hidden="true" customHeight="false" outlineLevel="1" collapsed="false">
      <c r="A690" s="552"/>
      <c r="B690" s="752"/>
      <c r="C690" s="584"/>
      <c r="D690" s="540"/>
      <c r="E690" s="541" t="s">
        <v>1149</v>
      </c>
      <c r="F690" s="541" t="s">
        <v>1064</v>
      </c>
      <c r="G690" s="540"/>
      <c r="H690" s="522" t="s">
        <v>1065</v>
      </c>
      <c r="I690" s="541"/>
      <c r="J690" s="568"/>
      <c r="K690" s="541"/>
      <c r="L690" s="541"/>
      <c r="M690" s="554"/>
      <c r="N690" s="701"/>
      <c r="O690" s="557"/>
      <c r="P690" s="556"/>
      <c r="Q690" s="550"/>
      <c r="R690" s="558" t="n">
        <f aca="false">SUM(S690,T690,U690,V690)</f>
        <v>0</v>
      </c>
      <c r="S690" s="558"/>
      <c r="T690" s="558"/>
      <c r="U690" s="558"/>
      <c r="V690" s="558"/>
    </row>
    <row r="691" customFormat="false" ht="15.75" hidden="true" customHeight="false" outlineLevel="1" collapsed="false">
      <c r="A691" s="552"/>
      <c r="B691" s="752"/>
      <c r="C691" s="584"/>
      <c r="D691" s="540"/>
      <c r="E691" s="541" t="s">
        <v>1149</v>
      </c>
      <c r="F691" s="541" t="s">
        <v>1064</v>
      </c>
      <c r="G691" s="540"/>
      <c r="H691" s="522" t="s">
        <v>1065</v>
      </c>
      <c r="I691" s="541"/>
      <c r="J691" s="568"/>
      <c r="K691" s="541"/>
      <c r="L691" s="541"/>
      <c r="M691" s="554"/>
      <c r="N691" s="701"/>
      <c r="O691" s="557"/>
      <c r="P691" s="556"/>
      <c r="Q691" s="550"/>
      <c r="R691" s="558" t="n">
        <f aca="false">SUM(S691,T691,U691,V691)</f>
        <v>0</v>
      </c>
      <c r="S691" s="558"/>
      <c r="T691" s="558"/>
      <c r="U691" s="558"/>
      <c r="V691" s="558"/>
    </row>
    <row r="692" customFormat="false" ht="15.75" hidden="true" customHeight="false" outlineLevel="1" collapsed="false">
      <c r="A692" s="552"/>
      <c r="B692" s="752"/>
      <c r="C692" s="584"/>
      <c r="D692" s="540"/>
      <c r="E692" s="541" t="s">
        <v>1149</v>
      </c>
      <c r="F692" s="541" t="s">
        <v>1064</v>
      </c>
      <c r="G692" s="540"/>
      <c r="H692" s="522" t="s">
        <v>1065</v>
      </c>
      <c r="I692" s="541"/>
      <c r="J692" s="568"/>
      <c r="K692" s="541"/>
      <c r="L692" s="541"/>
      <c r="M692" s="554"/>
      <c r="N692" s="701"/>
      <c r="O692" s="557"/>
      <c r="P692" s="556"/>
      <c r="Q692" s="550"/>
      <c r="R692" s="558" t="n">
        <f aca="false">SUM(S692,T692,U692,V692)</f>
        <v>0</v>
      </c>
      <c r="S692" s="558"/>
      <c r="T692" s="558"/>
      <c r="U692" s="558"/>
      <c r="V692" s="558"/>
    </row>
    <row r="693" customFormat="false" ht="15.75" hidden="true" customHeight="false" outlineLevel="1" collapsed="false">
      <c r="A693" s="552"/>
      <c r="B693" s="752"/>
      <c r="C693" s="584"/>
      <c r="D693" s="540"/>
      <c r="E693" s="541" t="s">
        <v>1149</v>
      </c>
      <c r="F693" s="541" t="s">
        <v>1064</v>
      </c>
      <c r="G693" s="540"/>
      <c r="H693" s="522" t="s">
        <v>1065</v>
      </c>
      <c r="I693" s="541"/>
      <c r="J693" s="568"/>
      <c r="K693" s="541"/>
      <c r="L693" s="541"/>
      <c r="M693" s="554"/>
      <c r="N693" s="701"/>
      <c r="O693" s="557"/>
      <c r="P693" s="556"/>
      <c r="Q693" s="550"/>
      <c r="R693" s="558" t="n">
        <f aca="false">SUM(S693,T693,U693,V693)</f>
        <v>0</v>
      </c>
      <c r="S693" s="558"/>
      <c r="T693" s="558"/>
      <c r="U693" s="558"/>
      <c r="V693" s="558"/>
    </row>
    <row r="694" customFormat="false" ht="15.75" hidden="true" customHeight="false" outlineLevel="1" collapsed="false">
      <c r="A694" s="552"/>
      <c r="B694" s="752"/>
      <c r="C694" s="584"/>
      <c r="D694" s="540"/>
      <c r="E694" s="541" t="s">
        <v>1149</v>
      </c>
      <c r="F694" s="541" t="s">
        <v>1064</v>
      </c>
      <c r="G694" s="540"/>
      <c r="H694" s="522" t="s">
        <v>1065</v>
      </c>
      <c r="I694" s="541"/>
      <c r="J694" s="568"/>
      <c r="K694" s="541"/>
      <c r="L694" s="541"/>
      <c r="M694" s="554"/>
      <c r="N694" s="701"/>
      <c r="O694" s="557"/>
      <c r="P694" s="556"/>
      <c r="Q694" s="550"/>
      <c r="R694" s="558" t="n">
        <f aca="false">SUM(S694,T694,U694,V694)</f>
        <v>0</v>
      </c>
      <c r="S694" s="558"/>
      <c r="T694" s="558"/>
      <c r="U694" s="558"/>
      <c r="V694" s="558"/>
    </row>
    <row r="695" customFormat="false" ht="15.75" hidden="true" customHeight="false" outlineLevel="1" collapsed="false">
      <c r="A695" s="552"/>
      <c r="B695" s="752"/>
      <c r="C695" s="584"/>
      <c r="D695" s="540"/>
      <c r="E695" s="541" t="s">
        <v>1149</v>
      </c>
      <c r="F695" s="541" t="s">
        <v>1064</v>
      </c>
      <c r="G695" s="540"/>
      <c r="H695" s="522" t="s">
        <v>1065</v>
      </c>
      <c r="I695" s="541"/>
      <c r="J695" s="568"/>
      <c r="K695" s="541"/>
      <c r="L695" s="541"/>
      <c r="M695" s="554"/>
      <c r="N695" s="701"/>
      <c r="O695" s="557"/>
      <c r="P695" s="556"/>
      <c r="Q695" s="550"/>
      <c r="R695" s="558" t="n">
        <f aca="false">SUM(S695,T695,U695,V695)</f>
        <v>0</v>
      </c>
      <c r="S695" s="558"/>
      <c r="T695" s="558"/>
      <c r="U695" s="558"/>
      <c r="V695" s="558"/>
    </row>
    <row r="696" customFormat="false" ht="15.75" hidden="true" customHeight="false" outlineLevel="1" collapsed="false">
      <c r="A696" s="552"/>
      <c r="B696" s="752"/>
      <c r="C696" s="584"/>
      <c r="D696" s="540"/>
      <c r="E696" s="541" t="s">
        <v>1149</v>
      </c>
      <c r="F696" s="541" t="s">
        <v>1064</v>
      </c>
      <c r="G696" s="540"/>
      <c r="H696" s="522" t="s">
        <v>1065</v>
      </c>
      <c r="I696" s="541"/>
      <c r="J696" s="568"/>
      <c r="K696" s="541"/>
      <c r="L696" s="541"/>
      <c r="M696" s="554"/>
      <c r="N696" s="701"/>
      <c r="O696" s="557"/>
      <c r="P696" s="556"/>
      <c r="Q696" s="550"/>
      <c r="R696" s="558" t="n">
        <f aca="false">SUM(S696,T696,U696,V696)</f>
        <v>0</v>
      </c>
      <c r="S696" s="558"/>
      <c r="T696" s="558"/>
      <c r="U696" s="558"/>
      <c r="V696" s="558"/>
    </row>
    <row r="697" customFormat="false" ht="15.75" hidden="true" customHeight="false" outlineLevel="1" collapsed="false">
      <c r="A697" s="552"/>
      <c r="B697" s="752"/>
      <c r="C697" s="584"/>
      <c r="D697" s="540"/>
      <c r="E697" s="541" t="s">
        <v>1149</v>
      </c>
      <c r="F697" s="541" t="s">
        <v>1064</v>
      </c>
      <c r="G697" s="540"/>
      <c r="H697" s="522" t="s">
        <v>1065</v>
      </c>
      <c r="I697" s="541"/>
      <c r="J697" s="568"/>
      <c r="K697" s="541"/>
      <c r="L697" s="541"/>
      <c r="M697" s="554"/>
      <c r="N697" s="701"/>
      <c r="O697" s="557"/>
      <c r="P697" s="556"/>
      <c r="Q697" s="550"/>
      <c r="R697" s="558" t="n">
        <f aca="false">SUM(S697,T697,U697,V697)</f>
        <v>0</v>
      </c>
      <c r="S697" s="558"/>
      <c r="T697" s="558"/>
      <c r="U697" s="558"/>
      <c r="V697" s="558"/>
    </row>
    <row r="698" customFormat="false" ht="15.75" hidden="true" customHeight="false" outlineLevel="1" collapsed="false">
      <c r="A698" s="552"/>
      <c r="B698" s="752"/>
      <c r="C698" s="584"/>
      <c r="D698" s="540"/>
      <c r="E698" s="541" t="s">
        <v>1149</v>
      </c>
      <c r="F698" s="541" t="s">
        <v>1064</v>
      </c>
      <c r="G698" s="540"/>
      <c r="H698" s="522" t="s">
        <v>1065</v>
      </c>
      <c r="I698" s="541"/>
      <c r="J698" s="568"/>
      <c r="K698" s="541"/>
      <c r="L698" s="541"/>
      <c r="M698" s="554"/>
      <c r="N698" s="701"/>
      <c r="O698" s="557"/>
      <c r="P698" s="556"/>
      <c r="Q698" s="550"/>
      <c r="R698" s="558" t="n">
        <f aca="false">SUM(S698,T698,U698,V698)</f>
        <v>0</v>
      </c>
      <c r="S698" s="558"/>
      <c r="T698" s="558"/>
      <c r="U698" s="558"/>
      <c r="V698" s="558"/>
    </row>
    <row r="699" customFormat="false" ht="15.75" hidden="true" customHeight="false" outlineLevel="1" collapsed="false">
      <c r="A699" s="552"/>
      <c r="B699" s="752"/>
      <c r="C699" s="584"/>
      <c r="D699" s="540"/>
      <c r="E699" s="541" t="s">
        <v>1149</v>
      </c>
      <c r="F699" s="541" t="s">
        <v>1064</v>
      </c>
      <c r="G699" s="540"/>
      <c r="H699" s="522" t="s">
        <v>1065</v>
      </c>
      <c r="I699" s="541"/>
      <c r="J699" s="568"/>
      <c r="K699" s="541"/>
      <c r="L699" s="541"/>
      <c r="M699" s="554"/>
      <c r="N699" s="701"/>
      <c r="O699" s="557"/>
      <c r="P699" s="556"/>
      <c r="Q699" s="550"/>
      <c r="R699" s="558" t="n">
        <f aca="false">SUM(S699,T699,U699,V699)</f>
        <v>0</v>
      </c>
      <c r="S699" s="558"/>
      <c r="T699" s="558"/>
      <c r="U699" s="558"/>
      <c r="V699" s="558"/>
    </row>
    <row r="700" customFormat="false" ht="15.75" hidden="true" customHeight="false" outlineLevel="1" collapsed="false">
      <c r="A700" s="552"/>
      <c r="B700" s="752"/>
      <c r="C700" s="584"/>
      <c r="D700" s="540"/>
      <c r="E700" s="541" t="s">
        <v>1149</v>
      </c>
      <c r="F700" s="541" t="s">
        <v>1064</v>
      </c>
      <c r="G700" s="540"/>
      <c r="H700" s="522" t="s">
        <v>1065</v>
      </c>
      <c r="I700" s="541"/>
      <c r="J700" s="568"/>
      <c r="K700" s="541"/>
      <c r="L700" s="541"/>
      <c r="M700" s="554"/>
      <c r="N700" s="701"/>
      <c r="O700" s="557"/>
      <c r="P700" s="556"/>
      <c r="Q700" s="550"/>
      <c r="R700" s="558" t="n">
        <f aca="false">SUM(S700,T700,U700,V700)</f>
        <v>0</v>
      </c>
      <c r="S700" s="558"/>
      <c r="T700" s="558"/>
      <c r="U700" s="558"/>
      <c r="V700" s="558"/>
    </row>
    <row r="701" customFormat="false" ht="15.75" hidden="true" customHeight="false" outlineLevel="1" collapsed="false">
      <c r="A701" s="552"/>
      <c r="B701" s="752"/>
      <c r="C701" s="584"/>
      <c r="D701" s="540"/>
      <c r="E701" s="541" t="s">
        <v>1149</v>
      </c>
      <c r="F701" s="541" t="s">
        <v>1064</v>
      </c>
      <c r="G701" s="540"/>
      <c r="H701" s="522" t="s">
        <v>1065</v>
      </c>
      <c r="I701" s="541"/>
      <c r="J701" s="568"/>
      <c r="K701" s="541"/>
      <c r="L701" s="541"/>
      <c r="M701" s="554"/>
      <c r="N701" s="701"/>
      <c r="O701" s="557"/>
      <c r="P701" s="556"/>
      <c r="Q701" s="550"/>
      <c r="R701" s="558" t="n">
        <f aca="false">SUM(S701,T701,U701,V701)</f>
        <v>0</v>
      </c>
      <c r="S701" s="558"/>
      <c r="T701" s="558"/>
      <c r="U701" s="558"/>
      <c r="V701" s="558"/>
    </row>
    <row r="702" customFormat="false" ht="15.75" hidden="true" customHeight="false" outlineLevel="1" collapsed="false">
      <c r="A702" s="552"/>
      <c r="B702" s="752"/>
      <c r="C702" s="584"/>
      <c r="D702" s="540"/>
      <c r="E702" s="541" t="s">
        <v>1149</v>
      </c>
      <c r="F702" s="541" t="s">
        <v>1064</v>
      </c>
      <c r="G702" s="540"/>
      <c r="H702" s="522" t="s">
        <v>1065</v>
      </c>
      <c r="I702" s="541"/>
      <c r="J702" s="568"/>
      <c r="K702" s="541"/>
      <c r="L702" s="541"/>
      <c r="M702" s="554"/>
      <c r="N702" s="701"/>
      <c r="O702" s="557"/>
      <c r="P702" s="556"/>
      <c r="Q702" s="550"/>
      <c r="R702" s="558" t="n">
        <f aca="false">SUM(S702,T702,U702,V702)</f>
        <v>0</v>
      </c>
      <c r="S702" s="558"/>
      <c r="T702" s="558"/>
      <c r="U702" s="558"/>
      <c r="V702" s="558"/>
    </row>
    <row r="703" customFormat="false" ht="15.75" hidden="true" customHeight="false" outlineLevel="1" collapsed="false">
      <c r="A703" s="552"/>
      <c r="B703" s="752"/>
      <c r="C703" s="584"/>
      <c r="D703" s="540"/>
      <c r="E703" s="541" t="s">
        <v>1149</v>
      </c>
      <c r="F703" s="541" t="s">
        <v>1064</v>
      </c>
      <c r="G703" s="540"/>
      <c r="H703" s="522" t="s">
        <v>1065</v>
      </c>
      <c r="I703" s="541"/>
      <c r="J703" s="568"/>
      <c r="K703" s="541"/>
      <c r="L703" s="541"/>
      <c r="M703" s="554"/>
      <c r="N703" s="701"/>
      <c r="O703" s="557"/>
      <c r="P703" s="556"/>
      <c r="Q703" s="550"/>
      <c r="R703" s="558" t="n">
        <f aca="false">SUM(S703,T703,U703,V703)</f>
        <v>0</v>
      </c>
      <c r="S703" s="558"/>
      <c r="T703" s="558"/>
      <c r="U703" s="558"/>
      <c r="V703" s="558"/>
    </row>
    <row r="704" customFormat="false" ht="15.75" hidden="true" customHeight="false" outlineLevel="1" collapsed="false">
      <c r="A704" s="552"/>
      <c r="B704" s="752"/>
      <c r="C704" s="584"/>
      <c r="D704" s="540"/>
      <c r="E704" s="541" t="s">
        <v>1149</v>
      </c>
      <c r="F704" s="541" t="s">
        <v>1064</v>
      </c>
      <c r="G704" s="540"/>
      <c r="H704" s="522" t="s">
        <v>1065</v>
      </c>
      <c r="I704" s="541"/>
      <c r="J704" s="568"/>
      <c r="K704" s="541"/>
      <c r="L704" s="541"/>
      <c r="M704" s="554"/>
      <c r="N704" s="701"/>
      <c r="O704" s="557"/>
      <c r="P704" s="556"/>
      <c r="Q704" s="550"/>
      <c r="R704" s="558" t="n">
        <f aca="false">SUM(S704,T704,U704,V704)</f>
        <v>0</v>
      </c>
      <c r="S704" s="558"/>
      <c r="T704" s="558"/>
      <c r="U704" s="558"/>
      <c r="V704" s="558"/>
    </row>
    <row r="705" s="826" customFormat="true" ht="19.5" hidden="false" customHeight="false" outlineLevel="0" collapsed="false">
      <c r="A705" s="683" t="s">
        <v>1363</v>
      </c>
      <c r="B705" s="684"/>
      <c r="C705" s="684"/>
      <c r="D705" s="684"/>
      <c r="E705" s="684"/>
      <c r="F705" s="684"/>
      <c r="G705" s="684"/>
      <c r="H705" s="773"/>
      <c r="I705" s="773"/>
      <c r="J705" s="773"/>
      <c r="K705" s="773"/>
      <c r="L705" s="780"/>
      <c r="M705" s="825"/>
      <c r="N705" s="690"/>
      <c r="O705" s="798" t="n">
        <v>244</v>
      </c>
      <c r="P705" s="799"/>
      <c r="Q705" s="800"/>
      <c r="R705" s="774" t="n">
        <f aca="false">SUM(R706,R853,R858,R914,R950,R1038)</f>
        <v>598748</v>
      </c>
      <c r="S705" s="774" t="n">
        <f aca="false">SUM(S706,S853,S858,S914,S950,S1038)</f>
        <v>0</v>
      </c>
      <c r="T705" s="774" t="n">
        <f aca="false">SUM(T706,T853,T858,T914,T950,T1038)</f>
        <v>0</v>
      </c>
      <c r="U705" s="774" t="n">
        <f aca="false">SUM(U706,U853,U858,U914,U950,U1038)</f>
        <v>0</v>
      </c>
      <c r="V705" s="774" t="n">
        <f aca="false">SUM(V706,V853,V858,V914,V950,V1038)</f>
        <v>598748</v>
      </c>
      <c r="AC705" s="696"/>
      <c r="AD705" s="697"/>
    </row>
    <row r="706" s="196" customFormat="true" ht="15.75" hidden="false" customHeight="false" outlineLevel="0" collapsed="false">
      <c r="A706" s="559" t="s">
        <v>1364</v>
      </c>
      <c r="B706" s="560"/>
      <c r="C706" s="560"/>
      <c r="D706" s="827"/>
      <c r="E706" s="560"/>
      <c r="F706" s="603"/>
      <c r="G706" s="601"/>
      <c r="H706" s="560"/>
      <c r="I706" s="602"/>
      <c r="J706" s="603"/>
      <c r="K706" s="560"/>
      <c r="L706" s="560"/>
      <c r="M706" s="561"/>
      <c r="N706" s="707" t="s">
        <v>528</v>
      </c>
      <c r="O706" s="822" t="n">
        <v>244</v>
      </c>
      <c r="P706" s="823" t="n">
        <v>346</v>
      </c>
      <c r="Q706" s="824"/>
      <c r="R706" s="551" t="n">
        <f aca="false">SUM(R707:R852)</f>
        <v>54487</v>
      </c>
      <c r="S706" s="551" t="n">
        <f aca="false">SUM(S707:S852)</f>
        <v>0</v>
      </c>
      <c r="T706" s="551" t="n">
        <f aca="false">SUM(T707:T852)</f>
        <v>0</v>
      </c>
      <c r="U706" s="551" t="n">
        <f aca="false">SUM(U707:U852)</f>
        <v>0</v>
      </c>
      <c r="V706" s="551" t="n">
        <f aca="false">SUM(V707:V852)</f>
        <v>54487</v>
      </c>
      <c r="AC706" s="303"/>
      <c r="AD706" s="474"/>
    </row>
    <row r="707" s="673" customFormat="true" ht="15.75" hidden="true" customHeight="false" outlineLevel="1" collapsed="false">
      <c r="A707" s="747"/>
      <c r="B707" s="566"/>
      <c r="C707" s="583"/>
      <c r="D707" s="540"/>
      <c r="E707" s="541" t="s">
        <v>1149</v>
      </c>
      <c r="F707" s="541" t="s">
        <v>1064</v>
      </c>
      <c r="G707" s="540"/>
      <c r="H707" s="522" t="s">
        <v>1065</v>
      </c>
      <c r="I707" s="540"/>
      <c r="J707" s="522" t="s">
        <v>1065</v>
      </c>
      <c r="K707" s="540"/>
      <c r="L707" s="522" t="s">
        <v>1065</v>
      </c>
      <c r="M707" s="633"/>
      <c r="N707" s="634"/>
      <c r="O707" s="635"/>
      <c r="P707" s="636"/>
      <c r="Q707" s="627"/>
      <c r="R707" s="558" t="n">
        <f aca="false">SUM(S707,T707,U707,V707)</f>
        <v>54487</v>
      </c>
      <c r="S707" s="698"/>
      <c r="T707" s="698"/>
      <c r="U707" s="698"/>
      <c r="V707" s="698" t="n">
        <v>54487</v>
      </c>
      <c r="AC707" s="303"/>
      <c r="AD707" s="474"/>
    </row>
    <row r="708" customFormat="false" ht="15.75" hidden="true" customHeight="false" outlineLevel="1" collapsed="false">
      <c r="A708" s="747"/>
      <c r="B708" s="566"/>
      <c r="C708" s="583"/>
      <c r="D708" s="540"/>
      <c r="E708" s="541" t="s">
        <v>1149</v>
      </c>
      <c r="F708" s="541" t="s">
        <v>1064</v>
      </c>
      <c r="G708" s="540"/>
      <c r="H708" s="522" t="s">
        <v>1065</v>
      </c>
      <c r="I708" s="568"/>
      <c r="J708" s="568"/>
      <c r="K708" s="568"/>
      <c r="L708" s="568"/>
      <c r="M708" s="633"/>
      <c r="N708" s="634"/>
      <c r="O708" s="635"/>
      <c r="P708" s="636"/>
      <c r="Q708" s="627"/>
      <c r="R708" s="558" t="n">
        <f aca="false">SUM(S708,T708,U708,V708)</f>
        <v>0</v>
      </c>
      <c r="S708" s="698"/>
      <c r="T708" s="698"/>
      <c r="U708" s="698"/>
      <c r="V708" s="698"/>
    </row>
    <row r="709" customFormat="false" ht="15.75" hidden="true" customHeight="false" outlineLevel="1" collapsed="false">
      <c r="A709" s="747"/>
      <c r="B709" s="566"/>
      <c r="C709" s="583"/>
      <c r="D709" s="540"/>
      <c r="E709" s="541" t="s">
        <v>1149</v>
      </c>
      <c r="F709" s="541" t="s">
        <v>1064</v>
      </c>
      <c r="G709" s="540"/>
      <c r="H709" s="522" t="s">
        <v>1065</v>
      </c>
      <c r="I709" s="568"/>
      <c r="J709" s="568"/>
      <c r="K709" s="568"/>
      <c r="L709" s="568"/>
      <c r="M709" s="633"/>
      <c r="N709" s="634"/>
      <c r="O709" s="635"/>
      <c r="P709" s="636"/>
      <c r="Q709" s="627"/>
      <c r="R709" s="558" t="n">
        <f aca="false">SUM(S709,T709,U709,V709)</f>
        <v>0</v>
      </c>
      <c r="S709" s="698"/>
      <c r="T709" s="698"/>
      <c r="U709" s="698"/>
      <c r="V709" s="698"/>
    </row>
    <row r="710" customFormat="false" ht="15.75" hidden="true" customHeight="false" outlineLevel="1" collapsed="false">
      <c r="A710" s="747"/>
      <c r="B710" s="566"/>
      <c r="C710" s="583"/>
      <c r="D710" s="540"/>
      <c r="E710" s="541" t="s">
        <v>1149</v>
      </c>
      <c r="F710" s="541" t="s">
        <v>1064</v>
      </c>
      <c r="G710" s="540"/>
      <c r="H710" s="522" t="s">
        <v>1065</v>
      </c>
      <c r="I710" s="568"/>
      <c r="J710" s="568"/>
      <c r="K710" s="568"/>
      <c r="L710" s="568"/>
      <c r="M710" s="633"/>
      <c r="N710" s="634"/>
      <c r="O710" s="635"/>
      <c r="P710" s="636"/>
      <c r="Q710" s="627"/>
      <c r="R710" s="558" t="n">
        <f aca="false">SUM(S710,T710,U710,V710)</f>
        <v>0</v>
      </c>
      <c r="S710" s="698"/>
      <c r="T710" s="698"/>
      <c r="U710" s="698"/>
      <c r="V710" s="698"/>
    </row>
    <row r="711" customFormat="false" ht="15.75" hidden="true" customHeight="false" outlineLevel="1" collapsed="false">
      <c r="A711" s="747"/>
      <c r="B711" s="566"/>
      <c r="C711" s="583"/>
      <c r="D711" s="540"/>
      <c r="E711" s="541" t="s">
        <v>1149</v>
      </c>
      <c r="F711" s="541" t="s">
        <v>1064</v>
      </c>
      <c r="G711" s="540"/>
      <c r="H711" s="522" t="s">
        <v>1065</v>
      </c>
      <c r="I711" s="568"/>
      <c r="J711" s="568"/>
      <c r="K711" s="568"/>
      <c r="L711" s="568"/>
      <c r="M711" s="633"/>
      <c r="N711" s="634"/>
      <c r="O711" s="635"/>
      <c r="P711" s="636"/>
      <c r="Q711" s="627"/>
      <c r="R711" s="558" t="n">
        <f aca="false">SUM(S711,T711,U711,V711)</f>
        <v>0</v>
      </c>
      <c r="S711" s="698"/>
      <c r="T711" s="698"/>
      <c r="U711" s="698"/>
      <c r="V711" s="698"/>
    </row>
    <row r="712" customFormat="false" ht="15.75" hidden="true" customHeight="false" outlineLevel="1" collapsed="false">
      <c r="A712" s="747"/>
      <c r="B712" s="566"/>
      <c r="C712" s="583"/>
      <c r="D712" s="540"/>
      <c r="E712" s="541" t="s">
        <v>1149</v>
      </c>
      <c r="F712" s="541" t="s">
        <v>1064</v>
      </c>
      <c r="G712" s="540"/>
      <c r="H712" s="522" t="s">
        <v>1065</v>
      </c>
      <c r="I712" s="568"/>
      <c r="J712" s="568"/>
      <c r="K712" s="568"/>
      <c r="L712" s="568"/>
      <c r="M712" s="633"/>
      <c r="N712" s="634"/>
      <c r="O712" s="635"/>
      <c r="P712" s="636"/>
      <c r="Q712" s="627"/>
      <c r="R712" s="558" t="n">
        <f aca="false">SUM(S712,T712,U712,V712)</f>
        <v>0</v>
      </c>
      <c r="S712" s="698"/>
      <c r="T712" s="698"/>
      <c r="U712" s="698"/>
      <c r="V712" s="698"/>
    </row>
    <row r="713" customFormat="false" ht="15.75" hidden="true" customHeight="false" outlineLevel="1" collapsed="false">
      <c r="A713" s="747"/>
      <c r="B713" s="566"/>
      <c r="C713" s="583"/>
      <c r="D713" s="540"/>
      <c r="E713" s="541" t="s">
        <v>1149</v>
      </c>
      <c r="F713" s="541" t="s">
        <v>1064</v>
      </c>
      <c r="G713" s="540"/>
      <c r="H713" s="522" t="s">
        <v>1065</v>
      </c>
      <c r="I713" s="568"/>
      <c r="J713" s="568"/>
      <c r="K713" s="568"/>
      <c r="L713" s="568"/>
      <c r="M713" s="633"/>
      <c r="N713" s="634"/>
      <c r="O713" s="635"/>
      <c r="P713" s="636"/>
      <c r="Q713" s="627"/>
      <c r="R713" s="558" t="n">
        <f aca="false">SUM(S713,T713,U713,V713)</f>
        <v>0</v>
      </c>
      <c r="S713" s="698"/>
      <c r="T713" s="698"/>
      <c r="U713" s="698"/>
      <c r="V713" s="698"/>
    </row>
    <row r="714" customFormat="false" ht="15.75" hidden="true" customHeight="false" outlineLevel="1" collapsed="false">
      <c r="A714" s="747"/>
      <c r="B714" s="566"/>
      <c r="C714" s="583"/>
      <c r="D714" s="540"/>
      <c r="E714" s="541" t="s">
        <v>1149</v>
      </c>
      <c r="F714" s="541" t="s">
        <v>1064</v>
      </c>
      <c r="G714" s="540"/>
      <c r="H714" s="522" t="s">
        <v>1065</v>
      </c>
      <c r="I714" s="568"/>
      <c r="J714" s="568"/>
      <c r="K714" s="568"/>
      <c r="L714" s="568"/>
      <c r="M714" s="633"/>
      <c r="N714" s="634"/>
      <c r="O714" s="635"/>
      <c r="P714" s="636"/>
      <c r="Q714" s="627"/>
      <c r="R714" s="558" t="n">
        <f aca="false">SUM(S714,T714,U714,V714)</f>
        <v>0</v>
      </c>
      <c r="S714" s="698"/>
      <c r="T714" s="698"/>
      <c r="U714" s="698"/>
      <c r="V714" s="698"/>
    </row>
    <row r="715" customFormat="false" ht="15.75" hidden="true" customHeight="false" outlineLevel="1" collapsed="false">
      <c r="A715" s="747"/>
      <c r="B715" s="566"/>
      <c r="C715" s="583"/>
      <c r="D715" s="540"/>
      <c r="E715" s="541" t="s">
        <v>1149</v>
      </c>
      <c r="F715" s="541" t="s">
        <v>1064</v>
      </c>
      <c r="G715" s="540"/>
      <c r="H715" s="522" t="s">
        <v>1065</v>
      </c>
      <c r="I715" s="568"/>
      <c r="J715" s="568"/>
      <c r="K715" s="568"/>
      <c r="L715" s="568"/>
      <c r="M715" s="633"/>
      <c r="N715" s="634"/>
      <c r="O715" s="635"/>
      <c r="P715" s="636"/>
      <c r="Q715" s="627"/>
      <c r="R715" s="558" t="n">
        <f aca="false">SUM(S715,T715,U715,V715)</f>
        <v>0</v>
      </c>
      <c r="S715" s="698"/>
      <c r="T715" s="698"/>
      <c r="U715" s="698"/>
      <c r="V715" s="698"/>
    </row>
    <row r="716" customFormat="false" ht="15.75" hidden="true" customHeight="false" outlineLevel="1" collapsed="false">
      <c r="A716" s="747"/>
      <c r="B716" s="566"/>
      <c r="C716" s="583"/>
      <c r="D716" s="540"/>
      <c r="E716" s="541" t="s">
        <v>1149</v>
      </c>
      <c r="F716" s="541" t="s">
        <v>1064</v>
      </c>
      <c r="G716" s="540"/>
      <c r="H716" s="522" t="s">
        <v>1065</v>
      </c>
      <c r="I716" s="568"/>
      <c r="J716" s="568"/>
      <c r="K716" s="568"/>
      <c r="L716" s="568"/>
      <c r="M716" s="633"/>
      <c r="N716" s="634"/>
      <c r="O716" s="635"/>
      <c r="P716" s="636"/>
      <c r="Q716" s="627"/>
      <c r="R716" s="558" t="n">
        <f aca="false">SUM(S716,T716,U716,V716)</f>
        <v>0</v>
      </c>
      <c r="S716" s="698"/>
      <c r="T716" s="698"/>
      <c r="U716" s="698"/>
      <c r="V716" s="698"/>
    </row>
    <row r="717" customFormat="false" ht="15.75" hidden="true" customHeight="false" outlineLevel="1" collapsed="false">
      <c r="A717" s="747"/>
      <c r="B717" s="566"/>
      <c r="C717" s="583"/>
      <c r="D717" s="540"/>
      <c r="E717" s="541" t="s">
        <v>1149</v>
      </c>
      <c r="F717" s="541" t="s">
        <v>1064</v>
      </c>
      <c r="G717" s="540"/>
      <c r="H717" s="522" t="s">
        <v>1065</v>
      </c>
      <c r="I717" s="568"/>
      <c r="J717" s="568"/>
      <c r="K717" s="568"/>
      <c r="L717" s="568"/>
      <c r="M717" s="633"/>
      <c r="N717" s="634"/>
      <c r="O717" s="635"/>
      <c r="P717" s="636"/>
      <c r="Q717" s="627"/>
      <c r="R717" s="558" t="n">
        <f aca="false">SUM(S717,T717,U717,V717)</f>
        <v>0</v>
      </c>
      <c r="S717" s="698"/>
      <c r="T717" s="698"/>
      <c r="U717" s="698"/>
      <c r="V717" s="698"/>
    </row>
    <row r="718" customFormat="false" ht="15.75" hidden="true" customHeight="false" outlineLevel="1" collapsed="false">
      <c r="A718" s="747"/>
      <c r="B718" s="566"/>
      <c r="C718" s="583"/>
      <c r="D718" s="540"/>
      <c r="E718" s="541" t="s">
        <v>1149</v>
      </c>
      <c r="F718" s="541" t="s">
        <v>1064</v>
      </c>
      <c r="G718" s="540"/>
      <c r="H718" s="522" t="s">
        <v>1065</v>
      </c>
      <c r="I718" s="568"/>
      <c r="J718" s="568"/>
      <c r="K718" s="568"/>
      <c r="L718" s="568"/>
      <c r="M718" s="633"/>
      <c r="N718" s="634"/>
      <c r="O718" s="635"/>
      <c r="P718" s="636"/>
      <c r="Q718" s="627"/>
      <c r="R718" s="558" t="n">
        <f aca="false">SUM(S718,T718,U718,V718)</f>
        <v>0</v>
      </c>
      <c r="S718" s="698"/>
      <c r="T718" s="698"/>
      <c r="U718" s="698"/>
      <c r="V718" s="698"/>
    </row>
    <row r="719" customFormat="false" ht="15.75" hidden="true" customHeight="false" outlineLevel="1" collapsed="false">
      <c r="A719" s="747"/>
      <c r="B719" s="566"/>
      <c r="C719" s="583"/>
      <c r="D719" s="540"/>
      <c r="E719" s="541" t="s">
        <v>1149</v>
      </c>
      <c r="F719" s="541" t="s">
        <v>1064</v>
      </c>
      <c r="G719" s="540"/>
      <c r="H719" s="522" t="s">
        <v>1065</v>
      </c>
      <c r="I719" s="568"/>
      <c r="J719" s="568"/>
      <c r="K719" s="568"/>
      <c r="L719" s="568"/>
      <c r="M719" s="633"/>
      <c r="N719" s="634"/>
      <c r="O719" s="635"/>
      <c r="P719" s="636"/>
      <c r="Q719" s="627"/>
      <c r="R719" s="558" t="n">
        <f aca="false">SUM(S719,T719,U719,V719)</f>
        <v>0</v>
      </c>
      <c r="S719" s="698"/>
      <c r="T719" s="698"/>
      <c r="U719" s="698"/>
      <c r="V719" s="698"/>
    </row>
    <row r="720" customFormat="false" ht="15.75" hidden="true" customHeight="false" outlineLevel="1" collapsed="false">
      <c r="A720" s="747"/>
      <c r="B720" s="566"/>
      <c r="C720" s="583"/>
      <c r="D720" s="540"/>
      <c r="E720" s="541" t="s">
        <v>1149</v>
      </c>
      <c r="F720" s="541" t="s">
        <v>1064</v>
      </c>
      <c r="G720" s="540"/>
      <c r="H720" s="522" t="s">
        <v>1065</v>
      </c>
      <c r="I720" s="568"/>
      <c r="J720" s="568"/>
      <c r="K720" s="568"/>
      <c r="L720" s="568"/>
      <c r="M720" s="633"/>
      <c r="N720" s="634"/>
      <c r="O720" s="635"/>
      <c r="P720" s="636"/>
      <c r="Q720" s="627"/>
      <c r="R720" s="558" t="n">
        <f aca="false">SUM(S720,T720,U720,V720)</f>
        <v>0</v>
      </c>
      <c r="S720" s="698"/>
      <c r="T720" s="698"/>
      <c r="U720" s="698"/>
      <c r="V720" s="698"/>
    </row>
    <row r="721" customFormat="false" ht="15.75" hidden="true" customHeight="false" outlineLevel="1" collapsed="false">
      <c r="A721" s="747"/>
      <c r="B721" s="566"/>
      <c r="C721" s="583"/>
      <c r="D721" s="540"/>
      <c r="E721" s="541" t="s">
        <v>1149</v>
      </c>
      <c r="F721" s="541" t="s">
        <v>1064</v>
      </c>
      <c r="G721" s="540"/>
      <c r="H721" s="522" t="s">
        <v>1065</v>
      </c>
      <c r="I721" s="568"/>
      <c r="J721" s="568"/>
      <c r="K721" s="568"/>
      <c r="L721" s="568"/>
      <c r="M721" s="633"/>
      <c r="N721" s="634"/>
      <c r="O721" s="635"/>
      <c r="P721" s="636"/>
      <c r="Q721" s="627"/>
      <c r="R721" s="558" t="n">
        <f aca="false">SUM(S721,T721,U721,V721)</f>
        <v>0</v>
      </c>
      <c r="S721" s="698"/>
      <c r="T721" s="698"/>
      <c r="U721" s="698"/>
      <c r="V721" s="698"/>
    </row>
    <row r="722" customFormat="false" ht="15.75" hidden="true" customHeight="false" outlineLevel="1" collapsed="false">
      <c r="A722" s="747"/>
      <c r="B722" s="566"/>
      <c r="C722" s="583"/>
      <c r="D722" s="540"/>
      <c r="E722" s="541" t="s">
        <v>1149</v>
      </c>
      <c r="F722" s="541" t="s">
        <v>1064</v>
      </c>
      <c r="G722" s="540"/>
      <c r="H722" s="522" t="s">
        <v>1065</v>
      </c>
      <c r="I722" s="568"/>
      <c r="J722" s="568"/>
      <c r="K722" s="568"/>
      <c r="L722" s="568"/>
      <c r="M722" s="633"/>
      <c r="N722" s="634"/>
      <c r="O722" s="635"/>
      <c r="P722" s="636"/>
      <c r="Q722" s="627"/>
      <c r="R722" s="558" t="n">
        <f aca="false">SUM(S722,T722,U722,V722)</f>
        <v>0</v>
      </c>
      <c r="S722" s="698"/>
      <c r="T722" s="698"/>
      <c r="U722" s="698"/>
      <c r="V722" s="698"/>
    </row>
    <row r="723" customFormat="false" ht="15.75" hidden="true" customHeight="false" outlineLevel="1" collapsed="false">
      <c r="A723" s="747"/>
      <c r="B723" s="566"/>
      <c r="C723" s="583"/>
      <c r="D723" s="540"/>
      <c r="E723" s="541" t="s">
        <v>1149</v>
      </c>
      <c r="F723" s="541" t="s">
        <v>1064</v>
      </c>
      <c r="G723" s="540"/>
      <c r="H723" s="522" t="s">
        <v>1065</v>
      </c>
      <c r="I723" s="568"/>
      <c r="J723" s="568"/>
      <c r="K723" s="568"/>
      <c r="L723" s="568"/>
      <c r="M723" s="633"/>
      <c r="N723" s="634"/>
      <c r="O723" s="635"/>
      <c r="P723" s="636"/>
      <c r="Q723" s="627"/>
      <c r="R723" s="558" t="n">
        <f aca="false">SUM(S723,T723,U723,V723)</f>
        <v>0</v>
      </c>
      <c r="S723" s="698"/>
      <c r="T723" s="698"/>
      <c r="U723" s="698"/>
      <c r="V723" s="698"/>
    </row>
    <row r="724" customFormat="false" ht="15.75" hidden="true" customHeight="false" outlineLevel="1" collapsed="false">
      <c r="A724" s="747"/>
      <c r="B724" s="566"/>
      <c r="C724" s="583"/>
      <c r="D724" s="540"/>
      <c r="E724" s="541" t="s">
        <v>1149</v>
      </c>
      <c r="F724" s="541" t="s">
        <v>1064</v>
      </c>
      <c r="G724" s="540"/>
      <c r="H724" s="522" t="s">
        <v>1065</v>
      </c>
      <c r="I724" s="568"/>
      <c r="J724" s="568"/>
      <c r="K724" s="568"/>
      <c r="L724" s="568"/>
      <c r="M724" s="633"/>
      <c r="N724" s="634"/>
      <c r="O724" s="635"/>
      <c r="P724" s="636"/>
      <c r="Q724" s="627"/>
      <c r="R724" s="558" t="n">
        <f aca="false">SUM(S724,T724,U724,V724)</f>
        <v>0</v>
      </c>
      <c r="S724" s="698"/>
      <c r="T724" s="698"/>
      <c r="U724" s="698"/>
      <c r="V724" s="698"/>
    </row>
    <row r="725" customFormat="false" ht="15.75" hidden="true" customHeight="false" outlineLevel="1" collapsed="false">
      <c r="A725" s="747"/>
      <c r="B725" s="566"/>
      <c r="C725" s="583"/>
      <c r="D725" s="540"/>
      <c r="E725" s="541" t="s">
        <v>1149</v>
      </c>
      <c r="F725" s="541" t="s">
        <v>1064</v>
      </c>
      <c r="G725" s="540"/>
      <c r="H725" s="522" t="s">
        <v>1065</v>
      </c>
      <c r="I725" s="568"/>
      <c r="J725" s="568"/>
      <c r="K725" s="568"/>
      <c r="L725" s="568"/>
      <c r="M725" s="633"/>
      <c r="N725" s="634"/>
      <c r="O725" s="635"/>
      <c r="P725" s="636"/>
      <c r="Q725" s="627"/>
      <c r="R725" s="558" t="n">
        <f aca="false">SUM(S725,T725,U725,V725)</f>
        <v>0</v>
      </c>
      <c r="S725" s="698"/>
      <c r="T725" s="698"/>
      <c r="U725" s="698"/>
      <c r="V725" s="698"/>
    </row>
    <row r="726" customFormat="false" ht="15.75" hidden="true" customHeight="false" outlineLevel="1" collapsed="false">
      <c r="A726" s="747"/>
      <c r="B726" s="566"/>
      <c r="C726" s="583"/>
      <c r="D726" s="540"/>
      <c r="E726" s="541" t="s">
        <v>1149</v>
      </c>
      <c r="F726" s="541" t="s">
        <v>1064</v>
      </c>
      <c r="G726" s="540"/>
      <c r="H726" s="522" t="s">
        <v>1065</v>
      </c>
      <c r="I726" s="568"/>
      <c r="J726" s="568"/>
      <c r="K726" s="568"/>
      <c r="L726" s="568"/>
      <c r="M726" s="633"/>
      <c r="N726" s="634"/>
      <c r="O726" s="635"/>
      <c r="P726" s="636"/>
      <c r="Q726" s="627"/>
      <c r="R726" s="558" t="n">
        <f aca="false">SUM(S726,T726,U726,V726)</f>
        <v>0</v>
      </c>
      <c r="S726" s="698"/>
      <c r="T726" s="698"/>
      <c r="U726" s="698"/>
      <c r="V726" s="698"/>
    </row>
    <row r="727" customFormat="false" ht="15.75" hidden="true" customHeight="false" outlineLevel="1" collapsed="false">
      <c r="A727" s="747"/>
      <c r="B727" s="566"/>
      <c r="C727" s="583"/>
      <c r="D727" s="540"/>
      <c r="E727" s="541" t="s">
        <v>1149</v>
      </c>
      <c r="F727" s="541" t="s">
        <v>1064</v>
      </c>
      <c r="G727" s="540"/>
      <c r="H727" s="522" t="s">
        <v>1065</v>
      </c>
      <c r="I727" s="568"/>
      <c r="J727" s="568"/>
      <c r="K727" s="568"/>
      <c r="L727" s="568"/>
      <c r="M727" s="633"/>
      <c r="N727" s="634"/>
      <c r="O727" s="635"/>
      <c r="P727" s="636"/>
      <c r="Q727" s="627"/>
      <c r="R727" s="558" t="n">
        <f aca="false">SUM(S727,T727,U727,V727)</f>
        <v>0</v>
      </c>
      <c r="S727" s="698"/>
      <c r="T727" s="698"/>
      <c r="U727" s="698"/>
      <c r="V727" s="698"/>
    </row>
    <row r="728" customFormat="false" ht="15.75" hidden="true" customHeight="false" outlineLevel="1" collapsed="false">
      <c r="A728" s="747"/>
      <c r="B728" s="566"/>
      <c r="C728" s="583"/>
      <c r="D728" s="540"/>
      <c r="E728" s="541" t="s">
        <v>1149</v>
      </c>
      <c r="F728" s="541" t="s">
        <v>1064</v>
      </c>
      <c r="G728" s="540"/>
      <c r="H728" s="522" t="s">
        <v>1065</v>
      </c>
      <c r="I728" s="568"/>
      <c r="J728" s="568"/>
      <c r="K728" s="568"/>
      <c r="L728" s="568"/>
      <c r="M728" s="633"/>
      <c r="N728" s="634"/>
      <c r="O728" s="635"/>
      <c r="P728" s="636"/>
      <c r="Q728" s="627"/>
      <c r="R728" s="558" t="n">
        <f aca="false">SUM(S728,T728,U728,V728)</f>
        <v>0</v>
      </c>
      <c r="S728" s="698"/>
      <c r="T728" s="698"/>
      <c r="U728" s="698"/>
      <c r="V728" s="698"/>
    </row>
    <row r="729" customFormat="false" ht="15.75" hidden="true" customHeight="false" outlineLevel="1" collapsed="false">
      <c r="A729" s="747"/>
      <c r="B729" s="566"/>
      <c r="C729" s="583"/>
      <c r="D729" s="540"/>
      <c r="E729" s="541" t="s">
        <v>1149</v>
      </c>
      <c r="F729" s="541" t="s">
        <v>1064</v>
      </c>
      <c r="G729" s="540"/>
      <c r="H729" s="522" t="s">
        <v>1065</v>
      </c>
      <c r="I729" s="568"/>
      <c r="J729" s="568"/>
      <c r="K729" s="568"/>
      <c r="L729" s="568"/>
      <c r="M729" s="633"/>
      <c r="N729" s="634"/>
      <c r="O729" s="635"/>
      <c r="P729" s="636"/>
      <c r="Q729" s="627"/>
      <c r="R729" s="558" t="n">
        <f aca="false">SUM(S729,T729,U729,V729)</f>
        <v>0</v>
      </c>
      <c r="S729" s="698"/>
      <c r="T729" s="698"/>
      <c r="U729" s="698"/>
      <c r="V729" s="698"/>
    </row>
    <row r="730" customFormat="false" ht="15.75" hidden="true" customHeight="false" outlineLevel="1" collapsed="false">
      <c r="A730" s="747"/>
      <c r="B730" s="566"/>
      <c r="C730" s="583"/>
      <c r="D730" s="540"/>
      <c r="E730" s="541" t="s">
        <v>1149</v>
      </c>
      <c r="F730" s="541" t="s">
        <v>1064</v>
      </c>
      <c r="G730" s="540"/>
      <c r="H730" s="522" t="s">
        <v>1065</v>
      </c>
      <c r="I730" s="568"/>
      <c r="J730" s="568"/>
      <c r="K730" s="568"/>
      <c r="L730" s="568"/>
      <c r="M730" s="633"/>
      <c r="N730" s="634"/>
      <c r="O730" s="635"/>
      <c r="P730" s="636"/>
      <c r="Q730" s="627"/>
      <c r="R730" s="558" t="n">
        <f aca="false">SUM(S730,T730,U730,V730)</f>
        <v>0</v>
      </c>
      <c r="S730" s="698"/>
      <c r="T730" s="698"/>
      <c r="U730" s="698"/>
      <c r="V730" s="698"/>
    </row>
    <row r="731" customFormat="false" ht="15.75" hidden="true" customHeight="false" outlineLevel="1" collapsed="false">
      <c r="A731" s="747"/>
      <c r="B731" s="566"/>
      <c r="C731" s="583"/>
      <c r="D731" s="540"/>
      <c r="E731" s="541" t="s">
        <v>1365</v>
      </c>
      <c r="F731" s="541" t="s">
        <v>1064</v>
      </c>
      <c r="G731" s="540"/>
      <c r="H731" s="522" t="s">
        <v>1065</v>
      </c>
      <c r="I731" s="568"/>
      <c r="J731" s="568"/>
      <c r="K731" s="568"/>
      <c r="L731" s="568"/>
      <c r="M731" s="633"/>
      <c r="N731" s="634"/>
      <c r="O731" s="635"/>
      <c r="P731" s="636"/>
      <c r="Q731" s="627"/>
      <c r="R731" s="558" t="n">
        <f aca="false">SUM(S731,T731,U731,V731)</f>
        <v>0</v>
      </c>
      <c r="S731" s="698"/>
      <c r="T731" s="698"/>
      <c r="U731" s="698"/>
      <c r="V731" s="698"/>
    </row>
    <row r="732" customFormat="false" ht="15.75" hidden="true" customHeight="false" outlineLevel="1" collapsed="false">
      <c r="A732" s="747"/>
      <c r="B732" s="566"/>
      <c r="C732" s="583"/>
      <c r="D732" s="540"/>
      <c r="E732" s="541" t="s">
        <v>1149</v>
      </c>
      <c r="F732" s="541" t="s">
        <v>1064</v>
      </c>
      <c r="G732" s="540"/>
      <c r="H732" s="522" t="s">
        <v>1065</v>
      </c>
      <c r="I732" s="568"/>
      <c r="J732" s="568"/>
      <c r="K732" s="568"/>
      <c r="L732" s="568"/>
      <c r="M732" s="633"/>
      <c r="N732" s="634"/>
      <c r="O732" s="635"/>
      <c r="P732" s="636"/>
      <c r="Q732" s="627"/>
      <c r="R732" s="558" t="n">
        <f aca="false">SUM(S732,T732,U732,V732)</f>
        <v>0</v>
      </c>
      <c r="S732" s="698"/>
      <c r="T732" s="698"/>
      <c r="U732" s="698"/>
      <c r="V732" s="698"/>
    </row>
    <row r="733" customFormat="false" ht="15.75" hidden="true" customHeight="false" outlineLevel="1" collapsed="false">
      <c r="A733" s="747"/>
      <c r="B733" s="566"/>
      <c r="C733" s="583"/>
      <c r="D733" s="540"/>
      <c r="E733" s="541" t="s">
        <v>1365</v>
      </c>
      <c r="F733" s="541" t="s">
        <v>1064</v>
      </c>
      <c r="G733" s="540"/>
      <c r="H733" s="522" t="s">
        <v>1065</v>
      </c>
      <c r="I733" s="568"/>
      <c r="J733" s="568"/>
      <c r="K733" s="568"/>
      <c r="L733" s="568"/>
      <c r="M733" s="633"/>
      <c r="N733" s="634"/>
      <c r="O733" s="635"/>
      <c r="P733" s="636"/>
      <c r="Q733" s="627"/>
      <c r="R733" s="558" t="n">
        <f aca="false">SUM(S733,T733,U733,V733)</f>
        <v>0</v>
      </c>
      <c r="S733" s="698"/>
      <c r="T733" s="698"/>
      <c r="U733" s="698"/>
      <c r="V733" s="698"/>
    </row>
    <row r="734" customFormat="false" ht="15.75" hidden="true" customHeight="false" outlineLevel="1" collapsed="false">
      <c r="A734" s="747"/>
      <c r="B734" s="566"/>
      <c r="C734" s="583"/>
      <c r="D734" s="540"/>
      <c r="E734" s="541" t="s">
        <v>1149</v>
      </c>
      <c r="F734" s="541" t="s">
        <v>1064</v>
      </c>
      <c r="G734" s="540"/>
      <c r="H734" s="522" t="s">
        <v>1065</v>
      </c>
      <c r="I734" s="568"/>
      <c r="J734" s="568"/>
      <c r="K734" s="568"/>
      <c r="L734" s="568"/>
      <c r="M734" s="633"/>
      <c r="N734" s="634"/>
      <c r="O734" s="635"/>
      <c r="P734" s="636"/>
      <c r="Q734" s="627"/>
      <c r="R734" s="558" t="n">
        <f aca="false">SUM(S734,T734,U734,V734)</f>
        <v>0</v>
      </c>
      <c r="S734" s="698"/>
      <c r="T734" s="698"/>
      <c r="U734" s="698"/>
      <c r="V734" s="698"/>
    </row>
    <row r="735" customFormat="false" ht="15.75" hidden="true" customHeight="false" outlineLevel="1" collapsed="false">
      <c r="A735" s="747"/>
      <c r="B735" s="566"/>
      <c r="C735" s="583"/>
      <c r="D735" s="540"/>
      <c r="E735" s="541" t="s">
        <v>1149</v>
      </c>
      <c r="F735" s="541" t="s">
        <v>1064</v>
      </c>
      <c r="G735" s="540"/>
      <c r="H735" s="522" t="s">
        <v>1065</v>
      </c>
      <c r="I735" s="568"/>
      <c r="J735" s="568"/>
      <c r="K735" s="568"/>
      <c r="L735" s="568"/>
      <c r="M735" s="633"/>
      <c r="N735" s="634"/>
      <c r="O735" s="635"/>
      <c r="P735" s="636"/>
      <c r="Q735" s="627"/>
      <c r="R735" s="558" t="n">
        <f aca="false">SUM(S735,T735,U735,V735)</f>
        <v>0</v>
      </c>
      <c r="S735" s="698"/>
      <c r="T735" s="698"/>
      <c r="U735" s="698"/>
      <c r="V735" s="698"/>
    </row>
    <row r="736" customFormat="false" ht="15.75" hidden="true" customHeight="false" outlineLevel="1" collapsed="false">
      <c r="A736" s="747"/>
      <c r="B736" s="566"/>
      <c r="C736" s="583"/>
      <c r="D736" s="540"/>
      <c r="E736" s="541" t="s">
        <v>1149</v>
      </c>
      <c r="F736" s="541" t="s">
        <v>1064</v>
      </c>
      <c r="G736" s="540"/>
      <c r="H736" s="522" t="s">
        <v>1065</v>
      </c>
      <c r="I736" s="568"/>
      <c r="J736" s="568"/>
      <c r="K736" s="568"/>
      <c r="L736" s="568"/>
      <c r="M736" s="633"/>
      <c r="N736" s="634"/>
      <c r="O736" s="635"/>
      <c r="P736" s="636"/>
      <c r="Q736" s="627"/>
      <c r="R736" s="558" t="n">
        <f aca="false">SUM(S736,T736,U736,V736)</f>
        <v>0</v>
      </c>
      <c r="S736" s="698"/>
      <c r="T736" s="698"/>
      <c r="U736" s="698"/>
      <c r="V736" s="698"/>
    </row>
    <row r="737" customFormat="false" ht="15.75" hidden="true" customHeight="false" outlineLevel="1" collapsed="false">
      <c r="A737" s="747"/>
      <c r="B737" s="566"/>
      <c r="C737" s="583"/>
      <c r="D737" s="540"/>
      <c r="E737" s="541" t="s">
        <v>1149</v>
      </c>
      <c r="F737" s="541" t="s">
        <v>1064</v>
      </c>
      <c r="G737" s="540"/>
      <c r="H737" s="522" t="s">
        <v>1065</v>
      </c>
      <c r="I737" s="568"/>
      <c r="J737" s="568"/>
      <c r="K737" s="568"/>
      <c r="L737" s="568"/>
      <c r="M737" s="633"/>
      <c r="N737" s="634"/>
      <c r="O737" s="635"/>
      <c r="P737" s="636"/>
      <c r="Q737" s="627"/>
      <c r="R737" s="558" t="n">
        <f aca="false">SUM(S737,T737,U737,V737)</f>
        <v>0</v>
      </c>
      <c r="S737" s="698"/>
      <c r="T737" s="698"/>
      <c r="U737" s="698"/>
      <c r="V737" s="698"/>
    </row>
    <row r="738" customFormat="false" ht="15.75" hidden="true" customHeight="false" outlineLevel="1" collapsed="false">
      <c r="A738" s="747"/>
      <c r="B738" s="566"/>
      <c r="C738" s="583"/>
      <c r="D738" s="540"/>
      <c r="E738" s="541" t="s">
        <v>1149</v>
      </c>
      <c r="F738" s="541" t="s">
        <v>1064</v>
      </c>
      <c r="G738" s="540"/>
      <c r="H738" s="522" t="s">
        <v>1065</v>
      </c>
      <c r="I738" s="568"/>
      <c r="J738" s="568"/>
      <c r="K738" s="568"/>
      <c r="L738" s="568"/>
      <c r="M738" s="633"/>
      <c r="N738" s="634"/>
      <c r="O738" s="635"/>
      <c r="P738" s="636"/>
      <c r="Q738" s="627"/>
      <c r="R738" s="558" t="n">
        <f aca="false">SUM(S738,T738,U738,V738)</f>
        <v>0</v>
      </c>
      <c r="S738" s="698"/>
      <c r="T738" s="698"/>
      <c r="U738" s="698"/>
      <c r="V738" s="698"/>
    </row>
    <row r="739" customFormat="false" ht="15.75" hidden="true" customHeight="false" outlineLevel="1" collapsed="false">
      <c r="A739" s="747"/>
      <c r="B739" s="566"/>
      <c r="C739" s="583"/>
      <c r="D739" s="540"/>
      <c r="E739" s="541" t="s">
        <v>1149</v>
      </c>
      <c r="F739" s="541" t="s">
        <v>1064</v>
      </c>
      <c r="G739" s="540"/>
      <c r="H739" s="522" t="s">
        <v>1065</v>
      </c>
      <c r="I739" s="568"/>
      <c r="J739" s="568"/>
      <c r="K739" s="568"/>
      <c r="L739" s="568"/>
      <c r="M739" s="633"/>
      <c r="N739" s="634"/>
      <c r="O739" s="635"/>
      <c r="P739" s="636"/>
      <c r="Q739" s="627"/>
      <c r="R739" s="558" t="n">
        <f aca="false">SUM(S739,T739,U739,V739)</f>
        <v>0</v>
      </c>
      <c r="S739" s="698"/>
      <c r="T739" s="698"/>
      <c r="U739" s="698"/>
      <c r="V739" s="698"/>
    </row>
    <row r="740" customFormat="false" ht="15.75" hidden="true" customHeight="false" outlineLevel="1" collapsed="false">
      <c r="A740" s="747"/>
      <c r="B740" s="566"/>
      <c r="C740" s="583"/>
      <c r="D740" s="540"/>
      <c r="E740" s="541" t="s">
        <v>1149</v>
      </c>
      <c r="F740" s="541" t="s">
        <v>1064</v>
      </c>
      <c r="G740" s="540"/>
      <c r="H740" s="522" t="s">
        <v>1065</v>
      </c>
      <c r="I740" s="568"/>
      <c r="J740" s="568"/>
      <c r="K740" s="568"/>
      <c r="L740" s="568"/>
      <c r="M740" s="633"/>
      <c r="N740" s="634"/>
      <c r="O740" s="635"/>
      <c r="P740" s="636"/>
      <c r="Q740" s="627"/>
      <c r="R740" s="558" t="n">
        <f aca="false">SUM(S740,T740,U740,V740)</f>
        <v>0</v>
      </c>
      <c r="S740" s="698"/>
      <c r="T740" s="698"/>
      <c r="U740" s="698"/>
      <c r="V740" s="698"/>
    </row>
    <row r="741" customFormat="false" ht="15.75" hidden="true" customHeight="false" outlineLevel="1" collapsed="false">
      <c r="A741" s="747"/>
      <c r="B741" s="566"/>
      <c r="C741" s="583"/>
      <c r="D741" s="540"/>
      <c r="E741" s="541" t="s">
        <v>1149</v>
      </c>
      <c r="F741" s="541" t="s">
        <v>1064</v>
      </c>
      <c r="G741" s="540"/>
      <c r="H741" s="522" t="s">
        <v>1065</v>
      </c>
      <c r="I741" s="568"/>
      <c r="J741" s="568"/>
      <c r="K741" s="568"/>
      <c r="L741" s="568"/>
      <c r="M741" s="633"/>
      <c r="N741" s="634"/>
      <c r="O741" s="635"/>
      <c r="P741" s="636"/>
      <c r="Q741" s="627"/>
      <c r="R741" s="558" t="n">
        <f aca="false">SUM(S741,T741,U741,V741)</f>
        <v>0</v>
      </c>
      <c r="S741" s="698"/>
      <c r="T741" s="698"/>
      <c r="U741" s="698"/>
      <c r="V741" s="698"/>
    </row>
    <row r="742" customFormat="false" ht="15.75" hidden="true" customHeight="false" outlineLevel="1" collapsed="false">
      <c r="A742" s="747"/>
      <c r="B742" s="566"/>
      <c r="C742" s="583"/>
      <c r="D742" s="540"/>
      <c r="E742" s="541" t="s">
        <v>1149</v>
      </c>
      <c r="F742" s="541" t="s">
        <v>1064</v>
      </c>
      <c r="G742" s="540"/>
      <c r="H742" s="522" t="s">
        <v>1065</v>
      </c>
      <c r="I742" s="568"/>
      <c r="J742" s="568"/>
      <c r="K742" s="568"/>
      <c r="L742" s="568"/>
      <c r="M742" s="633"/>
      <c r="N742" s="634"/>
      <c r="O742" s="635"/>
      <c r="P742" s="636"/>
      <c r="Q742" s="627"/>
      <c r="R742" s="558" t="n">
        <f aca="false">SUM(S742,T742,U742,V742)</f>
        <v>0</v>
      </c>
      <c r="S742" s="698"/>
      <c r="T742" s="698"/>
      <c r="U742" s="698"/>
      <c r="V742" s="698"/>
    </row>
    <row r="743" customFormat="false" ht="15.75" hidden="true" customHeight="false" outlineLevel="1" collapsed="false">
      <c r="A743" s="747"/>
      <c r="B743" s="566"/>
      <c r="C743" s="583"/>
      <c r="D743" s="540"/>
      <c r="E743" s="541" t="s">
        <v>1366</v>
      </c>
      <c r="F743" s="541" t="s">
        <v>1064</v>
      </c>
      <c r="G743" s="540"/>
      <c r="H743" s="522" t="s">
        <v>1065</v>
      </c>
      <c r="I743" s="568"/>
      <c r="J743" s="568"/>
      <c r="K743" s="568"/>
      <c r="L743" s="568"/>
      <c r="M743" s="633"/>
      <c r="N743" s="634"/>
      <c r="O743" s="635"/>
      <c r="P743" s="636"/>
      <c r="Q743" s="627"/>
      <c r="R743" s="558" t="n">
        <f aca="false">SUM(S743,T743,U743,V743)</f>
        <v>0</v>
      </c>
      <c r="S743" s="698"/>
      <c r="T743" s="698"/>
      <c r="U743" s="698"/>
      <c r="V743" s="698"/>
    </row>
    <row r="744" customFormat="false" ht="15.75" hidden="true" customHeight="false" outlineLevel="1" collapsed="false">
      <c r="A744" s="747"/>
      <c r="B744" s="566"/>
      <c r="C744" s="583"/>
      <c r="D744" s="540"/>
      <c r="E744" s="541" t="s">
        <v>1149</v>
      </c>
      <c r="F744" s="541" t="s">
        <v>1064</v>
      </c>
      <c r="G744" s="540"/>
      <c r="H744" s="522" t="s">
        <v>1065</v>
      </c>
      <c r="I744" s="568"/>
      <c r="J744" s="568"/>
      <c r="K744" s="568"/>
      <c r="L744" s="568"/>
      <c r="M744" s="633"/>
      <c r="N744" s="634"/>
      <c r="O744" s="635"/>
      <c r="P744" s="636"/>
      <c r="Q744" s="627"/>
      <c r="R744" s="558" t="n">
        <f aca="false">SUM(S744,T744,U744,V744)</f>
        <v>0</v>
      </c>
      <c r="S744" s="698"/>
      <c r="T744" s="698"/>
      <c r="U744" s="698"/>
      <c r="V744" s="698"/>
    </row>
    <row r="745" customFormat="false" ht="15.75" hidden="true" customHeight="false" outlineLevel="1" collapsed="false">
      <c r="A745" s="747"/>
      <c r="B745" s="566"/>
      <c r="C745" s="583"/>
      <c r="D745" s="540"/>
      <c r="E745" s="541" t="s">
        <v>1149</v>
      </c>
      <c r="F745" s="541" t="s">
        <v>1064</v>
      </c>
      <c r="G745" s="540"/>
      <c r="H745" s="522" t="s">
        <v>1065</v>
      </c>
      <c r="I745" s="568"/>
      <c r="J745" s="568"/>
      <c r="K745" s="568"/>
      <c r="L745" s="568"/>
      <c r="M745" s="633"/>
      <c r="N745" s="634"/>
      <c r="O745" s="635"/>
      <c r="P745" s="636"/>
      <c r="Q745" s="627"/>
      <c r="R745" s="558" t="n">
        <f aca="false">SUM(S745,T745,U745,V745)</f>
        <v>0</v>
      </c>
      <c r="S745" s="698"/>
      <c r="T745" s="698"/>
      <c r="U745" s="698"/>
      <c r="V745" s="698"/>
    </row>
    <row r="746" customFormat="false" ht="15.75" hidden="true" customHeight="false" outlineLevel="1" collapsed="false">
      <c r="A746" s="747"/>
      <c r="B746" s="566"/>
      <c r="C746" s="583"/>
      <c r="D746" s="540"/>
      <c r="E746" s="541" t="s">
        <v>1149</v>
      </c>
      <c r="F746" s="541" t="s">
        <v>1064</v>
      </c>
      <c r="G746" s="540"/>
      <c r="H746" s="522" t="s">
        <v>1065</v>
      </c>
      <c r="I746" s="568"/>
      <c r="J746" s="568"/>
      <c r="K746" s="568"/>
      <c r="L746" s="568"/>
      <c r="M746" s="633"/>
      <c r="N746" s="634"/>
      <c r="O746" s="635"/>
      <c r="P746" s="636"/>
      <c r="Q746" s="627"/>
      <c r="R746" s="558" t="n">
        <f aca="false">SUM(S746,T746,U746,V746)</f>
        <v>0</v>
      </c>
      <c r="S746" s="698"/>
      <c r="T746" s="698"/>
      <c r="U746" s="698"/>
      <c r="V746" s="698"/>
    </row>
    <row r="747" customFormat="false" ht="15.75" hidden="true" customHeight="false" outlineLevel="1" collapsed="false">
      <c r="A747" s="747"/>
      <c r="B747" s="566"/>
      <c r="C747" s="583"/>
      <c r="D747" s="540"/>
      <c r="E747" s="541" t="s">
        <v>1149</v>
      </c>
      <c r="F747" s="541" t="s">
        <v>1064</v>
      </c>
      <c r="G747" s="540"/>
      <c r="H747" s="522" t="s">
        <v>1065</v>
      </c>
      <c r="I747" s="568"/>
      <c r="J747" s="568"/>
      <c r="K747" s="568"/>
      <c r="L747" s="568"/>
      <c r="M747" s="633"/>
      <c r="N747" s="634"/>
      <c r="O747" s="635"/>
      <c r="P747" s="636"/>
      <c r="Q747" s="627"/>
      <c r="R747" s="558" t="n">
        <f aca="false">SUM(S747,T747,U747,V747)</f>
        <v>0</v>
      </c>
      <c r="S747" s="698"/>
      <c r="T747" s="698"/>
      <c r="U747" s="698"/>
      <c r="V747" s="698"/>
    </row>
    <row r="748" customFormat="false" ht="15.75" hidden="true" customHeight="false" outlineLevel="1" collapsed="false">
      <c r="A748" s="747"/>
      <c r="B748" s="566"/>
      <c r="C748" s="583"/>
      <c r="D748" s="540"/>
      <c r="E748" s="541" t="s">
        <v>1149</v>
      </c>
      <c r="F748" s="541" t="s">
        <v>1064</v>
      </c>
      <c r="G748" s="540"/>
      <c r="H748" s="522" t="s">
        <v>1065</v>
      </c>
      <c r="I748" s="568"/>
      <c r="J748" s="568"/>
      <c r="K748" s="568"/>
      <c r="L748" s="568"/>
      <c r="M748" s="633"/>
      <c r="N748" s="634"/>
      <c r="O748" s="635"/>
      <c r="P748" s="636"/>
      <c r="Q748" s="627"/>
      <c r="R748" s="558" t="n">
        <f aca="false">SUM(S748,T748,U748,V748)</f>
        <v>0</v>
      </c>
      <c r="S748" s="698"/>
      <c r="T748" s="698"/>
      <c r="U748" s="698"/>
      <c r="V748" s="698"/>
    </row>
    <row r="749" customFormat="false" ht="15.75" hidden="true" customHeight="false" outlineLevel="1" collapsed="false">
      <c r="A749" s="747"/>
      <c r="B749" s="566"/>
      <c r="C749" s="583"/>
      <c r="D749" s="540"/>
      <c r="E749" s="541" t="s">
        <v>1149</v>
      </c>
      <c r="F749" s="541" t="s">
        <v>1064</v>
      </c>
      <c r="G749" s="540"/>
      <c r="H749" s="522" t="s">
        <v>1065</v>
      </c>
      <c r="I749" s="568"/>
      <c r="J749" s="568"/>
      <c r="K749" s="568"/>
      <c r="L749" s="568"/>
      <c r="M749" s="633"/>
      <c r="N749" s="634"/>
      <c r="O749" s="635"/>
      <c r="P749" s="636"/>
      <c r="Q749" s="627"/>
      <c r="R749" s="558" t="n">
        <f aca="false">SUM(S749,T749,U749,V749)</f>
        <v>0</v>
      </c>
      <c r="S749" s="698"/>
      <c r="T749" s="698"/>
      <c r="U749" s="698"/>
      <c r="V749" s="698"/>
    </row>
    <row r="750" customFormat="false" ht="15.75" hidden="true" customHeight="false" outlineLevel="1" collapsed="false">
      <c r="A750" s="747"/>
      <c r="B750" s="566"/>
      <c r="C750" s="583"/>
      <c r="D750" s="540"/>
      <c r="E750" s="541" t="s">
        <v>1149</v>
      </c>
      <c r="F750" s="541" t="s">
        <v>1064</v>
      </c>
      <c r="G750" s="540"/>
      <c r="H750" s="522" t="s">
        <v>1065</v>
      </c>
      <c r="I750" s="568"/>
      <c r="J750" s="568"/>
      <c r="K750" s="568"/>
      <c r="L750" s="568"/>
      <c r="M750" s="633"/>
      <c r="N750" s="634"/>
      <c r="O750" s="635"/>
      <c r="P750" s="636"/>
      <c r="Q750" s="627"/>
      <c r="R750" s="558" t="n">
        <f aca="false">SUM(S750,T750,U750,V750)</f>
        <v>0</v>
      </c>
      <c r="S750" s="698"/>
      <c r="T750" s="698"/>
      <c r="U750" s="698"/>
      <c r="V750" s="698"/>
    </row>
    <row r="751" customFormat="false" ht="15.75" hidden="true" customHeight="false" outlineLevel="1" collapsed="false">
      <c r="A751" s="747"/>
      <c r="B751" s="566"/>
      <c r="C751" s="583"/>
      <c r="D751" s="540"/>
      <c r="E751" s="541" t="s">
        <v>1149</v>
      </c>
      <c r="F751" s="541" t="s">
        <v>1064</v>
      </c>
      <c r="G751" s="540"/>
      <c r="H751" s="522" t="s">
        <v>1065</v>
      </c>
      <c r="I751" s="568"/>
      <c r="J751" s="568"/>
      <c r="K751" s="568"/>
      <c r="L751" s="568"/>
      <c r="M751" s="633"/>
      <c r="N751" s="634"/>
      <c r="O751" s="635"/>
      <c r="P751" s="636"/>
      <c r="Q751" s="627"/>
      <c r="R751" s="558" t="n">
        <f aca="false">SUM(S751,T751,U751,V751)</f>
        <v>0</v>
      </c>
      <c r="S751" s="698"/>
      <c r="T751" s="698"/>
      <c r="U751" s="698"/>
      <c r="V751" s="698"/>
    </row>
    <row r="752" customFormat="false" ht="15.75" hidden="true" customHeight="false" outlineLevel="1" collapsed="false">
      <c r="A752" s="747"/>
      <c r="B752" s="566"/>
      <c r="C752" s="583"/>
      <c r="D752" s="540"/>
      <c r="E752" s="541" t="s">
        <v>1149</v>
      </c>
      <c r="F752" s="541" t="s">
        <v>1064</v>
      </c>
      <c r="G752" s="540"/>
      <c r="H752" s="522" t="s">
        <v>1065</v>
      </c>
      <c r="I752" s="568"/>
      <c r="J752" s="568"/>
      <c r="K752" s="568"/>
      <c r="L752" s="568"/>
      <c r="M752" s="633"/>
      <c r="N752" s="634"/>
      <c r="O752" s="635"/>
      <c r="P752" s="636"/>
      <c r="Q752" s="627"/>
      <c r="R752" s="558" t="n">
        <f aca="false">SUM(S752,T752,U752,V752)</f>
        <v>0</v>
      </c>
      <c r="S752" s="698"/>
      <c r="T752" s="698"/>
      <c r="U752" s="698"/>
      <c r="V752" s="698"/>
    </row>
    <row r="753" customFormat="false" ht="15.75" hidden="true" customHeight="false" outlineLevel="1" collapsed="false">
      <c r="A753" s="747"/>
      <c r="B753" s="566"/>
      <c r="C753" s="583"/>
      <c r="D753" s="540"/>
      <c r="E753" s="541" t="s">
        <v>1149</v>
      </c>
      <c r="F753" s="541" t="s">
        <v>1064</v>
      </c>
      <c r="G753" s="540"/>
      <c r="H753" s="522" t="s">
        <v>1065</v>
      </c>
      <c r="I753" s="568"/>
      <c r="J753" s="568"/>
      <c r="K753" s="568"/>
      <c r="L753" s="568"/>
      <c r="M753" s="633"/>
      <c r="N753" s="634"/>
      <c r="O753" s="635"/>
      <c r="P753" s="636"/>
      <c r="Q753" s="627"/>
      <c r="R753" s="558" t="n">
        <f aca="false">SUM(S753,T753,U753,V753)</f>
        <v>0</v>
      </c>
      <c r="S753" s="698"/>
      <c r="T753" s="698"/>
      <c r="U753" s="698"/>
      <c r="V753" s="698"/>
    </row>
    <row r="754" customFormat="false" ht="15.75" hidden="true" customHeight="false" outlineLevel="1" collapsed="false">
      <c r="A754" s="747"/>
      <c r="B754" s="566"/>
      <c r="C754" s="583"/>
      <c r="D754" s="540"/>
      <c r="E754" s="541" t="s">
        <v>1149</v>
      </c>
      <c r="F754" s="541" t="s">
        <v>1064</v>
      </c>
      <c r="G754" s="540"/>
      <c r="H754" s="522" t="s">
        <v>1065</v>
      </c>
      <c r="I754" s="568"/>
      <c r="J754" s="568"/>
      <c r="K754" s="568"/>
      <c r="L754" s="568"/>
      <c r="M754" s="633"/>
      <c r="N754" s="634"/>
      <c r="O754" s="635"/>
      <c r="P754" s="636"/>
      <c r="Q754" s="627"/>
      <c r="R754" s="558" t="n">
        <f aca="false">SUM(S754,T754,U754,V754)</f>
        <v>0</v>
      </c>
      <c r="S754" s="698"/>
      <c r="T754" s="698"/>
      <c r="U754" s="698"/>
      <c r="V754" s="698"/>
    </row>
    <row r="755" customFormat="false" ht="15.75" hidden="true" customHeight="false" outlineLevel="1" collapsed="false">
      <c r="A755" s="747"/>
      <c r="B755" s="566"/>
      <c r="C755" s="583"/>
      <c r="D755" s="540"/>
      <c r="E755" s="541" t="s">
        <v>1149</v>
      </c>
      <c r="F755" s="541" t="s">
        <v>1064</v>
      </c>
      <c r="G755" s="540"/>
      <c r="H755" s="522" t="s">
        <v>1065</v>
      </c>
      <c r="I755" s="568"/>
      <c r="J755" s="568"/>
      <c r="K755" s="568"/>
      <c r="L755" s="568"/>
      <c r="M755" s="633"/>
      <c r="N755" s="634"/>
      <c r="O755" s="635"/>
      <c r="P755" s="636"/>
      <c r="Q755" s="627"/>
      <c r="R755" s="558" t="n">
        <f aca="false">SUM(S755,T755,U755,V755)</f>
        <v>0</v>
      </c>
      <c r="S755" s="698"/>
      <c r="T755" s="698"/>
      <c r="U755" s="698"/>
      <c r="V755" s="698"/>
    </row>
    <row r="756" customFormat="false" ht="15.75" hidden="true" customHeight="false" outlineLevel="1" collapsed="false">
      <c r="A756" s="747"/>
      <c r="B756" s="566"/>
      <c r="C756" s="583"/>
      <c r="D756" s="540"/>
      <c r="E756" s="541" t="s">
        <v>1149</v>
      </c>
      <c r="F756" s="541" t="s">
        <v>1064</v>
      </c>
      <c r="G756" s="540"/>
      <c r="H756" s="522" t="s">
        <v>1065</v>
      </c>
      <c r="I756" s="568"/>
      <c r="J756" s="568"/>
      <c r="K756" s="568"/>
      <c r="L756" s="568"/>
      <c r="M756" s="633"/>
      <c r="N756" s="634"/>
      <c r="O756" s="635"/>
      <c r="P756" s="636"/>
      <c r="Q756" s="627"/>
      <c r="R756" s="558" t="n">
        <f aca="false">SUM(S756,T756,U756,V756)</f>
        <v>0</v>
      </c>
      <c r="S756" s="698"/>
      <c r="T756" s="698"/>
      <c r="U756" s="698"/>
      <c r="V756" s="698"/>
    </row>
    <row r="757" customFormat="false" ht="15.75" hidden="true" customHeight="false" outlineLevel="1" collapsed="false">
      <c r="A757" s="747"/>
      <c r="B757" s="566"/>
      <c r="C757" s="583"/>
      <c r="D757" s="540"/>
      <c r="E757" s="541" t="s">
        <v>1149</v>
      </c>
      <c r="F757" s="541" t="s">
        <v>1064</v>
      </c>
      <c r="G757" s="540"/>
      <c r="H757" s="522" t="s">
        <v>1065</v>
      </c>
      <c r="I757" s="568"/>
      <c r="J757" s="568"/>
      <c r="K757" s="568"/>
      <c r="L757" s="568"/>
      <c r="M757" s="633"/>
      <c r="N757" s="634"/>
      <c r="O757" s="635"/>
      <c r="P757" s="636"/>
      <c r="Q757" s="627"/>
      <c r="R757" s="558" t="n">
        <f aca="false">SUM(S757,T757,U757,V757)</f>
        <v>0</v>
      </c>
      <c r="S757" s="698"/>
      <c r="T757" s="698"/>
      <c r="U757" s="698"/>
      <c r="V757" s="698"/>
    </row>
    <row r="758" customFormat="false" ht="15.75" hidden="true" customHeight="false" outlineLevel="1" collapsed="false">
      <c r="A758" s="747"/>
      <c r="B758" s="566"/>
      <c r="C758" s="583"/>
      <c r="D758" s="540"/>
      <c r="E758" s="541" t="s">
        <v>1149</v>
      </c>
      <c r="F758" s="541" t="s">
        <v>1064</v>
      </c>
      <c r="G758" s="540"/>
      <c r="H758" s="522" t="s">
        <v>1065</v>
      </c>
      <c r="I758" s="568"/>
      <c r="J758" s="568"/>
      <c r="K758" s="568"/>
      <c r="L758" s="568"/>
      <c r="M758" s="633"/>
      <c r="N758" s="634"/>
      <c r="O758" s="635"/>
      <c r="P758" s="636"/>
      <c r="Q758" s="627"/>
      <c r="R758" s="558" t="n">
        <f aca="false">SUM(S758,T758,U758,V758)</f>
        <v>0</v>
      </c>
      <c r="S758" s="698"/>
      <c r="T758" s="698"/>
      <c r="U758" s="698"/>
      <c r="V758" s="698"/>
    </row>
    <row r="759" customFormat="false" ht="15.75" hidden="true" customHeight="false" outlineLevel="1" collapsed="false">
      <c r="A759" s="747"/>
      <c r="B759" s="566"/>
      <c r="C759" s="583"/>
      <c r="D759" s="540"/>
      <c r="E759" s="541" t="s">
        <v>1149</v>
      </c>
      <c r="F759" s="541" t="s">
        <v>1064</v>
      </c>
      <c r="G759" s="540"/>
      <c r="H759" s="522" t="s">
        <v>1065</v>
      </c>
      <c r="I759" s="568"/>
      <c r="J759" s="568"/>
      <c r="K759" s="568"/>
      <c r="L759" s="568"/>
      <c r="M759" s="633"/>
      <c r="N759" s="634"/>
      <c r="O759" s="635"/>
      <c r="P759" s="636"/>
      <c r="Q759" s="627"/>
      <c r="R759" s="558" t="n">
        <f aca="false">SUM(S759,T759,U759,V759)</f>
        <v>0</v>
      </c>
      <c r="S759" s="698"/>
      <c r="T759" s="698"/>
      <c r="U759" s="698"/>
      <c r="V759" s="698"/>
    </row>
    <row r="760" customFormat="false" ht="15.75" hidden="true" customHeight="false" outlineLevel="1" collapsed="false">
      <c r="A760" s="747"/>
      <c r="B760" s="566"/>
      <c r="C760" s="583"/>
      <c r="D760" s="540"/>
      <c r="E760" s="541" t="s">
        <v>1149</v>
      </c>
      <c r="F760" s="541" t="s">
        <v>1064</v>
      </c>
      <c r="G760" s="540"/>
      <c r="H760" s="522" t="s">
        <v>1065</v>
      </c>
      <c r="I760" s="568"/>
      <c r="J760" s="568"/>
      <c r="K760" s="568"/>
      <c r="L760" s="568"/>
      <c r="M760" s="633"/>
      <c r="N760" s="634"/>
      <c r="O760" s="635"/>
      <c r="P760" s="636"/>
      <c r="Q760" s="627"/>
      <c r="R760" s="558" t="n">
        <f aca="false">SUM(S760,T760,U760,V760)</f>
        <v>0</v>
      </c>
      <c r="S760" s="698"/>
      <c r="T760" s="698"/>
      <c r="U760" s="698"/>
      <c r="V760" s="698"/>
    </row>
    <row r="761" customFormat="false" ht="15.75" hidden="true" customHeight="false" outlineLevel="1" collapsed="false">
      <c r="A761" s="747"/>
      <c r="B761" s="566"/>
      <c r="C761" s="583"/>
      <c r="D761" s="540"/>
      <c r="E761" s="541" t="s">
        <v>1149</v>
      </c>
      <c r="F761" s="541" t="s">
        <v>1064</v>
      </c>
      <c r="G761" s="540"/>
      <c r="H761" s="522" t="s">
        <v>1065</v>
      </c>
      <c r="I761" s="568"/>
      <c r="J761" s="568"/>
      <c r="K761" s="568"/>
      <c r="L761" s="568"/>
      <c r="M761" s="633"/>
      <c r="N761" s="634"/>
      <c r="O761" s="635"/>
      <c r="P761" s="636"/>
      <c r="Q761" s="627"/>
      <c r="R761" s="558" t="n">
        <f aca="false">SUM(S761,T761,U761,V761)</f>
        <v>0</v>
      </c>
      <c r="S761" s="698"/>
      <c r="T761" s="698"/>
      <c r="U761" s="698"/>
      <c r="V761" s="698"/>
    </row>
    <row r="762" customFormat="false" ht="15.75" hidden="true" customHeight="false" outlineLevel="1" collapsed="false">
      <c r="A762" s="747"/>
      <c r="B762" s="566"/>
      <c r="C762" s="583"/>
      <c r="D762" s="540"/>
      <c r="E762" s="541" t="s">
        <v>1149</v>
      </c>
      <c r="F762" s="541" t="s">
        <v>1064</v>
      </c>
      <c r="G762" s="540"/>
      <c r="H762" s="522" t="s">
        <v>1065</v>
      </c>
      <c r="I762" s="568"/>
      <c r="J762" s="568"/>
      <c r="K762" s="568"/>
      <c r="L762" s="568"/>
      <c r="M762" s="633"/>
      <c r="N762" s="634"/>
      <c r="O762" s="635"/>
      <c r="P762" s="636"/>
      <c r="Q762" s="627"/>
      <c r="R762" s="558" t="n">
        <f aca="false">SUM(S762,T762,U762,V762)</f>
        <v>0</v>
      </c>
      <c r="S762" s="698"/>
      <c r="T762" s="698"/>
      <c r="U762" s="698"/>
      <c r="V762" s="698"/>
    </row>
    <row r="763" customFormat="false" ht="15.75" hidden="true" customHeight="false" outlineLevel="1" collapsed="false">
      <c r="A763" s="747"/>
      <c r="B763" s="566"/>
      <c r="C763" s="583"/>
      <c r="D763" s="540"/>
      <c r="E763" s="541" t="s">
        <v>1149</v>
      </c>
      <c r="F763" s="541" t="s">
        <v>1064</v>
      </c>
      <c r="G763" s="540"/>
      <c r="H763" s="522" t="s">
        <v>1065</v>
      </c>
      <c r="I763" s="568"/>
      <c r="J763" s="568"/>
      <c r="K763" s="568"/>
      <c r="L763" s="568"/>
      <c r="M763" s="633"/>
      <c r="N763" s="634"/>
      <c r="O763" s="635"/>
      <c r="P763" s="636"/>
      <c r="Q763" s="627"/>
      <c r="R763" s="558" t="n">
        <f aca="false">SUM(S763,T763,U763,V763)</f>
        <v>0</v>
      </c>
      <c r="S763" s="698"/>
      <c r="T763" s="698"/>
      <c r="U763" s="698"/>
      <c r="V763" s="698"/>
    </row>
    <row r="764" customFormat="false" ht="15.75" hidden="true" customHeight="false" outlineLevel="1" collapsed="false">
      <c r="A764" s="747"/>
      <c r="B764" s="566"/>
      <c r="C764" s="583"/>
      <c r="D764" s="540"/>
      <c r="E764" s="541" t="s">
        <v>1149</v>
      </c>
      <c r="F764" s="541" t="s">
        <v>1064</v>
      </c>
      <c r="G764" s="540"/>
      <c r="H764" s="522" t="s">
        <v>1065</v>
      </c>
      <c r="I764" s="568"/>
      <c r="J764" s="568"/>
      <c r="K764" s="568"/>
      <c r="L764" s="568"/>
      <c r="M764" s="633"/>
      <c r="N764" s="634"/>
      <c r="O764" s="635"/>
      <c r="P764" s="636"/>
      <c r="Q764" s="627"/>
      <c r="R764" s="558" t="n">
        <f aca="false">SUM(S764,T764,U764,V764)</f>
        <v>0</v>
      </c>
      <c r="S764" s="698"/>
      <c r="T764" s="698"/>
      <c r="U764" s="698"/>
      <c r="V764" s="698"/>
    </row>
    <row r="765" customFormat="false" ht="15.75" hidden="true" customHeight="false" outlineLevel="1" collapsed="false">
      <c r="A765" s="747"/>
      <c r="B765" s="566"/>
      <c r="C765" s="583"/>
      <c r="D765" s="540"/>
      <c r="E765" s="541" t="s">
        <v>1149</v>
      </c>
      <c r="F765" s="541" t="s">
        <v>1064</v>
      </c>
      <c r="G765" s="540"/>
      <c r="H765" s="522" t="s">
        <v>1065</v>
      </c>
      <c r="I765" s="568"/>
      <c r="J765" s="568"/>
      <c r="K765" s="568"/>
      <c r="L765" s="568"/>
      <c r="M765" s="633"/>
      <c r="N765" s="634"/>
      <c r="O765" s="635"/>
      <c r="P765" s="636"/>
      <c r="Q765" s="627"/>
      <c r="R765" s="558" t="n">
        <f aca="false">SUM(S765,T765,U765,V765)</f>
        <v>0</v>
      </c>
      <c r="S765" s="698"/>
      <c r="T765" s="698"/>
      <c r="U765" s="698"/>
      <c r="V765" s="698"/>
    </row>
    <row r="766" customFormat="false" ht="15.75" hidden="true" customHeight="false" outlineLevel="1" collapsed="false">
      <c r="A766" s="747"/>
      <c r="B766" s="566"/>
      <c r="C766" s="583"/>
      <c r="D766" s="540"/>
      <c r="E766" s="541" t="s">
        <v>1366</v>
      </c>
      <c r="F766" s="541" t="s">
        <v>1064</v>
      </c>
      <c r="G766" s="540"/>
      <c r="H766" s="522" t="s">
        <v>1065</v>
      </c>
      <c r="I766" s="568"/>
      <c r="J766" s="568"/>
      <c r="K766" s="568"/>
      <c r="L766" s="568"/>
      <c r="M766" s="633"/>
      <c r="N766" s="634"/>
      <c r="O766" s="635"/>
      <c r="P766" s="636"/>
      <c r="Q766" s="627"/>
      <c r="R766" s="558" t="n">
        <f aca="false">SUM(S766,T766,U766,V766)</f>
        <v>0</v>
      </c>
      <c r="S766" s="698"/>
      <c r="T766" s="698"/>
      <c r="U766" s="698"/>
      <c r="V766" s="698"/>
    </row>
    <row r="767" customFormat="false" ht="15.75" hidden="true" customHeight="false" outlineLevel="1" collapsed="false">
      <c r="A767" s="747"/>
      <c r="B767" s="566"/>
      <c r="C767" s="583"/>
      <c r="D767" s="540"/>
      <c r="E767" s="541" t="s">
        <v>1367</v>
      </c>
      <c r="F767" s="541" t="s">
        <v>1064</v>
      </c>
      <c r="G767" s="540"/>
      <c r="H767" s="522" t="s">
        <v>1065</v>
      </c>
      <c r="I767" s="568"/>
      <c r="J767" s="568"/>
      <c r="K767" s="568"/>
      <c r="L767" s="568"/>
      <c r="M767" s="633"/>
      <c r="N767" s="634"/>
      <c r="O767" s="635"/>
      <c r="P767" s="636"/>
      <c r="Q767" s="627"/>
      <c r="R767" s="558" t="n">
        <f aca="false">SUM(S767,T767,U767,V767)</f>
        <v>0</v>
      </c>
      <c r="S767" s="698"/>
      <c r="T767" s="698"/>
      <c r="U767" s="698"/>
      <c r="V767" s="698"/>
    </row>
    <row r="768" customFormat="false" ht="15.75" hidden="true" customHeight="false" outlineLevel="1" collapsed="false">
      <c r="A768" s="747"/>
      <c r="B768" s="566"/>
      <c r="C768" s="583"/>
      <c r="D768" s="540"/>
      <c r="E768" s="541" t="s">
        <v>1367</v>
      </c>
      <c r="F768" s="541" t="s">
        <v>1064</v>
      </c>
      <c r="G768" s="540"/>
      <c r="H768" s="522" t="s">
        <v>1065</v>
      </c>
      <c r="I768" s="568"/>
      <c r="J768" s="568"/>
      <c r="K768" s="568"/>
      <c r="L768" s="568"/>
      <c r="M768" s="633"/>
      <c r="N768" s="634"/>
      <c r="O768" s="635"/>
      <c r="P768" s="636"/>
      <c r="Q768" s="627"/>
      <c r="R768" s="558" t="n">
        <f aca="false">SUM(S768,T768,U768,V768)</f>
        <v>0</v>
      </c>
      <c r="S768" s="698"/>
      <c r="T768" s="698"/>
      <c r="U768" s="698"/>
      <c r="V768" s="698"/>
    </row>
    <row r="769" customFormat="false" ht="15.75" hidden="true" customHeight="false" outlineLevel="1" collapsed="false">
      <c r="A769" s="747"/>
      <c r="B769" s="566"/>
      <c r="C769" s="583"/>
      <c r="D769" s="540"/>
      <c r="E769" s="541" t="s">
        <v>1149</v>
      </c>
      <c r="F769" s="541" t="s">
        <v>1064</v>
      </c>
      <c r="G769" s="540"/>
      <c r="H769" s="522" t="s">
        <v>1065</v>
      </c>
      <c r="I769" s="568"/>
      <c r="J769" s="568"/>
      <c r="K769" s="568"/>
      <c r="L769" s="568"/>
      <c r="M769" s="633"/>
      <c r="N769" s="634"/>
      <c r="O769" s="635"/>
      <c r="P769" s="636"/>
      <c r="Q769" s="627"/>
      <c r="R769" s="558" t="n">
        <f aca="false">SUM(S769,T769,U769,V769)</f>
        <v>0</v>
      </c>
      <c r="S769" s="698"/>
      <c r="T769" s="698"/>
      <c r="U769" s="698"/>
      <c r="V769" s="698"/>
    </row>
    <row r="770" customFormat="false" ht="15.75" hidden="true" customHeight="false" outlineLevel="1" collapsed="false">
      <c r="A770" s="747"/>
      <c r="B770" s="566"/>
      <c r="C770" s="583"/>
      <c r="D770" s="540"/>
      <c r="E770" s="541" t="s">
        <v>1149</v>
      </c>
      <c r="F770" s="541" t="s">
        <v>1064</v>
      </c>
      <c r="G770" s="540"/>
      <c r="H770" s="522" t="s">
        <v>1065</v>
      </c>
      <c r="I770" s="568"/>
      <c r="J770" s="568"/>
      <c r="K770" s="568"/>
      <c r="L770" s="568"/>
      <c r="M770" s="633"/>
      <c r="N770" s="634"/>
      <c r="O770" s="635"/>
      <c r="P770" s="636"/>
      <c r="Q770" s="627"/>
      <c r="R770" s="558" t="n">
        <f aca="false">SUM(S770,T770,U770,V770)</f>
        <v>0</v>
      </c>
      <c r="S770" s="698"/>
      <c r="T770" s="698"/>
      <c r="U770" s="698"/>
      <c r="V770" s="698"/>
    </row>
    <row r="771" customFormat="false" ht="15.75" hidden="true" customHeight="false" outlineLevel="1" collapsed="false">
      <c r="A771" s="747"/>
      <c r="B771" s="566"/>
      <c r="C771" s="583"/>
      <c r="D771" s="540"/>
      <c r="E771" s="541" t="s">
        <v>1149</v>
      </c>
      <c r="F771" s="541" t="s">
        <v>1064</v>
      </c>
      <c r="G771" s="540"/>
      <c r="H771" s="522" t="s">
        <v>1065</v>
      </c>
      <c r="I771" s="568"/>
      <c r="J771" s="568"/>
      <c r="K771" s="568"/>
      <c r="L771" s="568"/>
      <c r="M771" s="633"/>
      <c r="N771" s="634"/>
      <c r="O771" s="635"/>
      <c r="P771" s="636"/>
      <c r="Q771" s="627"/>
      <c r="R771" s="558" t="n">
        <f aca="false">SUM(S771,T771,U771,V771)</f>
        <v>0</v>
      </c>
      <c r="S771" s="698"/>
      <c r="T771" s="698"/>
      <c r="U771" s="698"/>
      <c r="V771" s="698"/>
    </row>
    <row r="772" customFormat="false" ht="15.75" hidden="true" customHeight="false" outlineLevel="1" collapsed="false">
      <c r="A772" s="747"/>
      <c r="B772" s="566"/>
      <c r="C772" s="583"/>
      <c r="D772" s="540"/>
      <c r="E772" s="541" t="s">
        <v>1149</v>
      </c>
      <c r="F772" s="541" t="s">
        <v>1064</v>
      </c>
      <c r="G772" s="540"/>
      <c r="H772" s="522" t="s">
        <v>1065</v>
      </c>
      <c r="I772" s="568"/>
      <c r="J772" s="568"/>
      <c r="K772" s="568"/>
      <c r="L772" s="568"/>
      <c r="M772" s="633"/>
      <c r="N772" s="634"/>
      <c r="O772" s="635"/>
      <c r="P772" s="636"/>
      <c r="Q772" s="627"/>
      <c r="R772" s="558" t="n">
        <f aca="false">SUM(S772,T772,U772,V772)</f>
        <v>0</v>
      </c>
      <c r="S772" s="698"/>
      <c r="T772" s="698"/>
      <c r="U772" s="698"/>
      <c r="V772" s="698"/>
    </row>
    <row r="773" customFormat="false" ht="15.75" hidden="true" customHeight="false" outlineLevel="1" collapsed="false">
      <c r="A773" s="747"/>
      <c r="B773" s="567"/>
      <c r="C773" s="583"/>
      <c r="D773" s="540"/>
      <c r="E773" s="541" t="s">
        <v>1149</v>
      </c>
      <c r="F773" s="541" t="s">
        <v>1064</v>
      </c>
      <c r="G773" s="540"/>
      <c r="H773" s="522" t="s">
        <v>1065</v>
      </c>
      <c r="I773" s="568"/>
      <c r="J773" s="568"/>
      <c r="K773" s="568"/>
      <c r="L773" s="568"/>
      <c r="M773" s="633"/>
      <c r="N773" s="634"/>
      <c r="O773" s="635"/>
      <c r="P773" s="636"/>
      <c r="Q773" s="627"/>
      <c r="R773" s="558" t="n">
        <f aca="false">SUM(S773,T773,U773,V773)</f>
        <v>0</v>
      </c>
      <c r="S773" s="698"/>
      <c r="T773" s="698"/>
      <c r="U773" s="698"/>
      <c r="V773" s="698"/>
    </row>
    <row r="774" customFormat="false" ht="15.75" hidden="true" customHeight="false" outlineLevel="1" collapsed="false">
      <c r="A774" s="747"/>
      <c r="B774" s="567"/>
      <c r="C774" s="583"/>
      <c r="D774" s="540"/>
      <c r="E774" s="541" t="s">
        <v>1149</v>
      </c>
      <c r="F774" s="541" t="s">
        <v>1064</v>
      </c>
      <c r="G774" s="540"/>
      <c r="H774" s="522" t="s">
        <v>1065</v>
      </c>
      <c r="I774" s="568"/>
      <c r="J774" s="568"/>
      <c r="K774" s="568"/>
      <c r="L774" s="568"/>
      <c r="M774" s="633"/>
      <c r="N774" s="634"/>
      <c r="O774" s="635"/>
      <c r="P774" s="636"/>
      <c r="Q774" s="627"/>
      <c r="R774" s="558" t="n">
        <f aca="false">SUM(S774,T774,U774,V774)</f>
        <v>0</v>
      </c>
      <c r="S774" s="698"/>
      <c r="T774" s="698"/>
      <c r="U774" s="698"/>
      <c r="V774" s="698"/>
    </row>
    <row r="775" customFormat="false" ht="15.75" hidden="true" customHeight="false" outlineLevel="1" collapsed="false">
      <c r="A775" s="747"/>
      <c r="B775" s="567"/>
      <c r="C775" s="583"/>
      <c r="D775" s="540"/>
      <c r="E775" s="541" t="s">
        <v>1149</v>
      </c>
      <c r="F775" s="541" t="s">
        <v>1064</v>
      </c>
      <c r="G775" s="540"/>
      <c r="H775" s="522" t="s">
        <v>1065</v>
      </c>
      <c r="I775" s="568"/>
      <c r="J775" s="568"/>
      <c r="K775" s="568"/>
      <c r="L775" s="568"/>
      <c r="M775" s="633"/>
      <c r="N775" s="634"/>
      <c r="O775" s="635"/>
      <c r="P775" s="636"/>
      <c r="Q775" s="627"/>
      <c r="R775" s="558" t="n">
        <f aca="false">SUM(S775,T775,U775,V775)</f>
        <v>0</v>
      </c>
      <c r="S775" s="698"/>
      <c r="T775" s="698"/>
      <c r="U775" s="698"/>
      <c r="V775" s="698"/>
    </row>
    <row r="776" customFormat="false" ht="15.75" hidden="true" customHeight="false" outlineLevel="1" collapsed="false">
      <c r="A776" s="747"/>
      <c r="B776" s="567"/>
      <c r="C776" s="583"/>
      <c r="D776" s="540"/>
      <c r="E776" s="541" t="s">
        <v>1149</v>
      </c>
      <c r="F776" s="541" t="s">
        <v>1064</v>
      </c>
      <c r="G776" s="540"/>
      <c r="H776" s="522" t="s">
        <v>1065</v>
      </c>
      <c r="I776" s="568"/>
      <c r="J776" s="568"/>
      <c r="K776" s="568"/>
      <c r="L776" s="568"/>
      <c r="M776" s="633"/>
      <c r="N776" s="634"/>
      <c r="O776" s="635"/>
      <c r="P776" s="636"/>
      <c r="Q776" s="627"/>
      <c r="R776" s="558" t="n">
        <f aca="false">SUM(S776,T776,U776,V776)</f>
        <v>0</v>
      </c>
      <c r="S776" s="698"/>
      <c r="T776" s="698"/>
      <c r="U776" s="698"/>
      <c r="V776" s="698"/>
    </row>
    <row r="777" customFormat="false" ht="15.75" hidden="true" customHeight="false" outlineLevel="1" collapsed="false">
      <c r="A777" s="747"/>
      <c r="B777" s="567"/>
      <c r="C777" s="583"/>
      <c r="D777" s="540"/>
      <c r="E777" s="541" t="s">
        <v>1149</v>
      </c>
      <c r="F777" s="541" t="s">
        <v>1064</v>
      </c>
      <c r="G777" s="540"/>
      <c r="H777" s="522" t="s">
        <v>1065</v>
      </c>
      <c r="I777" s="568"/>
      <c r="J777" s="568"/>
      <c r="K777" s="568"/>
      <c r="L777" s="568"/>
      <c r="M777" s="633"/>
      <c r="N777" s="634"/>
      <c r="O777" s="635"/>
      <c r="P777" s="636"/>
      <c r="Q777" s="627"/>
      <c r="R777" s="558" t="n">
        <f aca="false">SUM(S777,T777,U777,V777)</f>
        <v>0</v>
      </c>
      <c r="S777" s="698"/>
      <c r="T777" s="698"/>
      <c r="U777" s="698"/>
      <c r="V777" s="698"/>
    </row>
    <row r="778" customFormat="false" ht="15.75" hidden="true" customHeight="false" outlineLevel="1" collapsed="false">
      <c r="A778" s="747"/>
      <c r="B778" s="567"/>
      <c r="C778" s="583"/>
      <c r="D778" s="540"/>
      <c r="E778" s="541" t="s">
        <v>1149</v>
      </c>
      <c r="F778" s="541" t="s">
        <v>1064</v>
      </c>
      <c r="G778" s="540"/>
      <c r="H778" s="522" t="s">
        <v>1065</v>
      </c>
      <c r="I778" s="568"/>
      <c r="J778" s="568"/>
      <c r="K778" s="568"/>
      <c r="L778" s="568"/>
      <c r="M778" s="633"/>
      <c r="N778" s="634"/>
      <c r="O778" s="635"/>
      <c r="P778" s="636"/>
      <c r="Q778" s="627"/>
      <c r="R778" s="558" t="n">
        <f aca="false">SUM(S778,T778,U778,V778)</f>
        <v>0</v>
      </c>
      <c r="S778" s="698"/>
      <c r="T778" s="698"/>
      <c r="U778" s="698"/>
      <c r="V778" s="698"/>
    </row>
    <row r="779" customFormat="false" ht="15.75" hidden="true" customHeight="false" outlineLevel="1" collapsed="false">
      <c r="A779" s="747"/>
      <c r="B779" s="567"/>
      <c r="C779" s="583"/>
      <c r="D779" s="540"/>
      <c r="E779" s="541" t="s">
        <v>1149</v>
      </c>
      <c r="F779" s="541" t="s">
        <v>1064</v>
      </c>
      <c r="G779" s="540"/>
      <c r="H779" s="522" t="s">
        <v>1065</v>
      </c>
      <c r="I779" s="568"/>
      <c r="J779" s="568"/>
      <c r="K779" s="568"/>
      <c r="L779" s="568"/>
      <c r="M779" s="633"/>
      <c r="N779" s="634"/>
      <c r="O779" s="635"/>
      <c r="P779" s="636"/>
      <c r="Q779" s="627"/>
      <c r="R779" s="558" t="n">
        <f aca="false">SUM(S779,T779,U779,V779)</f>
        <v>0</v>
      </c>
      <c r="S779" s="698"/>
      <c r="T779" s="698"/>
      <c r="U779" s="698"/>
      <c r="V779" s="698"/>
    </row>
    <row r="780" customFormat="false" ht="15.75" hidden="true" customHeight="false" outlineLevel="1" collapsed="false">
      <c r="A780" s="747"/>
      <c r="B780" s="567"/>
      <c r="C780" s="583"/>
      <c r="D780" s="540"/>
      <c r="E780" s="541" t="s">
        <v>1149</v>
      </c>
      <c r="F780" s="541" t="s">
        <v>1064</v>
      </c>
      <c r="G780" s="540"/>
      <c r="H780" s="522" t="s">
        <v>1065</v>
      </c>
      <c r="I780" s="568"/>
      <c r="J780" s="568"/>
      <c r="K780" s="568"/>
      <c r="L780" s="568"/>
      <c r="M780" s="633"/>
      <c r="N780" s="634"/>
      <c r="O780" s="635"/>
      <c r="P780" s="636"/>
      <c r="Q780" s="627"/>
      <c r="R780" s="558" t="n">
        <f aca="false">SUM(S780,T780,U780,V780)</f>
        <v>0</v>
      </c>
      <c r="S780" s="698"/>
      <c r="T780" s="698"/>
      <c r="U780" s="698"/>
      <c r="V780" s="698"/>
    </row>
    <row r="781" customFormat="false" ht="15.75" hidden="true" customHeight="false" outlineLevel="1" collapsed="false">
      <c r="A781" s="747"/>
      <c r="B781" s="567"/>
      <c r="C781" s="583"/>
      <c r="D781" s="540"/>
      <c r="E781" s="541" t="s">
        <v>1149</v>
      </c>
      <c r="F781" s="541" t="s">
        <v>1064</v>
      </c>
      <c r="G781" s="540"/>
      <c r="H781" s="522" t="s">
        <v>1065</v>
      </c>
      <c r="I781" s="568"/>
      <c r="J781" s="568"/>
      <c r="K781" s="568"/>
      <c r="L781" s="568"/>
      <c r="M781" s="633"/>
      <c r="N781" s="634"/>
      <c r="O781" s="635"/>
      <c r="P781" s="636"/>
      <c r="Q781" s="627"/>
      <c r="R781" s="558" t="n">
        <f aca="false">SUM(S781,T781,U781,V781)</f>
        <v>0</v>
      </c>
      <c r="S781" s="698"/>
      <c r="T781" s="698"/>
      <c r="U781" s="698"/>
      <c r="V781" s="698"/>
    </row>
    <row r="782" customFormat="false" ht="15.75" hidden="true" customHeight="false" outlineLevel="1" collapsed="false">
      <c r="A782" s="747"/>
      <c r="B782" s="567"/>
      <c r="C782" s="583"/>
      <c r="D782" s="540"/>
      <c r="E782" s="541" t="s">
        <v>1149</v>
      </c>
      <c r="F782" s="541" t="s">
        <v>1064</v>
      </c>
      <c r="G782" s="540"/>
      <c r="H782" s="522" t="s">
        <v>1065</v>
      </c>
      <c r="I782" s="568"/>
      <c r="J782" s="568"/>
      <c r="K782" s="568"/>
      <c r="L782" s="568"/>
      <c r="M782" s="633"/>
      <c r="N782" s="634"/>
      <c r="O782" s="635"/>
      <c r="P782" s="636"/>
      <c r="Q782" s="627"/>
      <c r="R782" s="558" t="n">
        <f aca="false">SUM(S782,T782,U782,V782)</f>
        <v>0</v>
      </c>
      <c r="S782" s="698"/>
      <c r="T782" s="698"/>
      <c r="U782" s="698"/>
      <c r="V782" s="698"/>
    </row>
    <row r="783" customFormat="false" ht="15.75" hidden="true" customHeight="false" outlineLevel="1" collapsed="false">
      <c r="A783" s="747"/>
      <c r="B783" s="567"/>
      <c r="C783" s="583"/>
      <c r="D783" s="540"/>
      <c r="E783" s="541" t="s">
        <v>1149</v>
      </c>
      <c r="F783" s="541" t="s">
        <v>1064</v>
      </c>
      <c r="G783" s="540"/>
      <c r="H783" s="522" t="s">
        <v>1065</v>
      </c>
      <c r="I783" s="568"/>
      <c r="J783" s="568"/>
      <c r="K783" s="568"/>
      <c r="L783" s="568"/>
      <c r="M783" s="633"/>
      <c r="N783" s="634"/>
      <c r="O783" s="635"/>
      <c r="P783" s="636"/>
      <c r="Q783" s="627"/>
      <c r="R783" s="558" t="n">
        <f aca="false">SUM(S783,T783,U783,V783)</f>
        <v>0</v>
      </c>
      <c r="S783" s="698"/>
      <c r="T783" s="698"/>
      <c r="U783" s="698"/>
      <c r="V783" s="698"/>
    </row>
    <row r="784" customFormat="false" ht="15.75" hidden="true" customHeight="false" outlineLevel="1" collapsed="false">
      <c r="A784" s="747"/>
      <c r="B784" s="567"/>
      <c r="C784" s="583"/>
      <c r="D784" s="540"/>
      <c r="E784" s="541" t="s">
        <v>1149</v>
      </c>
      <c r="F784" s="541" t="s">
        <v>1064</v>
      </c>
      <c r="G784" s="540"/>
      <c r="H784" s="522" t="s">
        <v>1065</v>
      </c>
      <c r="I784" s="568"/>
      <c r="J784" s="568"/>
      <c r="K784" s="568"/>
      <c r="L784" s="568"/>
      <c r="M784" s="633"/>
      <c r="N784" s="634"/>
      <c r="O784" s="635"/>
      <c r="P784" s="636"/>
      <c r="Q784" s="627"/>
      <c r="R784" s="558" t="n">
        <f aca="false">SUM(S784,T784,U784,V784)</f>
        <v>0</v>
      </c>
      <c r="S784" s="698"/>
      <c r="T784" s="698"/>
      <c r="U784" s="698"/>
      <c r="V784" s="698"/>
    </row>
    <row r="785" customFormat="false" ht="15.75" hidden="true" customHeight="false" outlineLevel="1" collapsed="false">
      <c r="A785" s="747"/>
      <c r="B785" s="567"/>
      <c r="C785" s="583"/>
      <c r="D785" s="540"/>
      <c r="E785" s="541" t="s">
        <v>1149</v>
      </c>
      <c r="F785" s="541" t="s">
        <v>1064</v>
      </c>
      <c r="G785" s="540"/>
      <c r="H785" s="522" t="s">
        <v>1065</v>
      </c>
      <c r="I785" s="568"/>
      <c r="J785" s="568"/>
      <c r="K785" s="568"/>
      <c r="L785" s="568"/>
      <c r="M785" s="633"/>
      <c r="N785" s="634"/>
      <c r="O785" s="635"/>
      <c r="P785" s="636"/>
      <c r="Q785" s="627"/>
      <c r="R785" s="558" t="n">
        <f aca="false">SUM(S785,T785,U785,V785)</f>
        <v>0</v>
      </c>
      <c r="S785" s="698"/>
      <c r="T785" s="698"/>
      <c r="U785" s="698"/>
      <c r="V785" s="698"/>
    </row>
    <row r="786" customFormat="false" ht="15.75" hidden="true" customHeight="false" outlineLevel="1" collapsed="false">
      <c r="A786" s="747"/>
      <c r="B786" s="567"/>
      <c r="C786" s="583"/>
      <c r="D786" s="540"/>
      <c r="E786" s="541" t="s">
        <v>1149</v>
      </c>
      <c r="F786" s="541" t="s">
        <v>1064</v>
      </c>
      <c r="G786" s="540"/>
      <c r="H786" s="522" t="s">
        <v>1065</v>
      </c>
      <c r="I786" s="568"/>
      <c r="J786" s="568"/>
      <c r="K786" s="568"/>
      <c r="L786" s="568"/>
      <c r="M786" s="633"/>
      <c r="N786" s="634"/>
      <c r="O786" s="635"/>
      <c r="P786" s="636"/>
      <c r="Q786" s="627"/>
      <c r="R786" s="558" t="n">
        <f aca="false">SUM(S786,T786,U786,V786)</f>
        <v>0</v>
      </c>
      <c r="S786" s="698"/>
      <c r="T786" s="698"/>
      <c r="U786" s="698"/>
      <c r="V786" s="698"/>
    </row>
    <row r="787" customFormat="false" ht="15.75" hidden="true" customHeight="false" outlineLevel="1" collapsed="false">
      <c r="A787" s="747"/>
      <c r="B787" s="567"/>
      <c r="C787" s="583"/>
      <c r="D787" s="540"/>
      <c r="E787" s="541" t="s">
        <v>1149</v>
      </c>
      <c r="F787" s="541" t="s">
        <v>1064</v>
      </c>
      <c r="G787" s="540"/>
      <c r="H787" s="522" t="s">
        <v>1065</v>
      </c>
      <c r="I787" s="568"/>
      <c r="J787" s="568"/>
      <c r="K787" s="568"/>
      <c r="L787" s="568"/>
      <c r="M787" s="633"/>
      <c r="N787" s="634"/>
      <c r="O787" s="635"/>
      <c r="P787" s="636"/>
      <c r="Q787" s="627"/>
      <c r="R787" s="558" t="n">
        <f aca="false">SUM(S787,T787,U787,V787)</f>
        <v>0</v>
      </c>
      <c r="S787" s="698"/>
      <c r="T787" s="698"/>
      <c r="U787" s="698"/>
      <c r="V787" s="698"/>
    </row>
    <row r="788" customFormat="false" ht="15.75" hidden="true" customHeight="false" outlineLevel="1" collapsed="false">
      <c r="A788" s="747"/>
      <c r="B788" s="567"/>
      <c r="C788" s="583"/>
      <c r="D788" s="540"/>
      <c r="E788" s="541" t="s">
        <v>1149</v>
      </c>
      <c r="F788" s="541" t="s">
        <v>1064</v>
      </c>
      <c r="G788" s="540"/>
      <c r="H788" s="522" t="s">
        <v>1065</v>
      </c>
      <c r="I788" s="568"/>
      <c r="J788" s="568"/>
      <c r="K788" s="568"/>
      <c r="L788" s="568"/>
      <c r="M788" s="633"/>
      <c r="N788" s="634"/>
      <c r="O788" s="635"/>
      <c r="P788" s="636"/>
      <c r="Q788" s="627"/>
      <c r="R788" s="558" t="n">
        <f aca="false">SUM(S788,T788,U788,V788)</f>
        <v>0</v>
      </c>
      <c r="S788" s="698"/>
      <c r="T788" s="698"/>
      <c r="U788" s="698"/>
      <c r="V788" s="698"/>
    </row>
    <row r="789" customFormat="false" ht="15.75" hidden="true" customHeight="false" outlineLevel="1" collapsed="false">
      <c r="A789" s="747"/>
      <c r="B789" s="567"/>
      <c r="C789" s="583"/>
      <c r="D789" s="540"/>
      <c r="E789" s="541" t="s">
        <v>1149</v>
      </c>
      <c r="F789" s="541" t="s">
        <v>1064</v>
      </c>
      <c r="G789" s="540"/>
      <c r="H789" s="522" t="s">
        <v>1065</v>
      </c>
      <c r="I789" s="568"/>
      <c r="J789" s="568"/>
      <c r="K789" s="568"/>
      <c r="L789" s="568"/>
      <c r="M789" s="633"/>
      <c r="N789" s="634"/>
      <c r="O789" s="635"/>
      <c r="P789" s="636"/>
      <c r="Q789" s="627"/>
      <c r="R789" s="558" t="n">
        <f aca="false">SUM(S789,T789,U789,V789)</f>
        <v>0</v>
      </c>
      <c r="S789" s="698"/>
      <c r="T789" s="698"/>
      <c r="U789" s="698"/>
      <c r="V789" s="698"/>
    </row>
    <row r="790" customFormat="false" ht="15.75" hidden="true" customHeight="false" outlineLevel="1" collapsed="false">
      <c r="A790" s="747"/>
      <c r="B790" s="567"/>
      <c r="C790" s="583"/>
      <c r="D790" s="540"/>
      <c r="E790" s="541" t="s">
        <v>1149</v>
      </c>
      <c r="F790" s="541" t="s">
        <v>1064</v>
      </c>
      <c r="G790" s="540"/>
      <c r="H790" s="522" t="s">
        <v>1065</v>
      </c>
      <c r="I790" s="568"/>
      <c r="J790" s="568"/>
      <c r="K790" s="568"/>
      <c r="L790" s="568"/>
      <c r="M790" s="633"/>
      <c r="N790" s="634"/>
      <c r="O790" s="635"/>
      <c r="P790" s="636"/>
      <c r="Q790" s="627"/>
      <c r="R790" s="558" t="n">
        <f aca="false">SUM(S790,T790,U790,V790)</f>
        <v>0</v>
      </c>
      <c r="S790" s="698"/>
      <c r="T790" s="698"/>
      <c r="U790" s="698"/>
      <c r="V790" s="698"/>
    </row>
    <row r="791" customFormat="false" ht="15.75" hidden="true" customHeight="false" outlineLevel="1" collapsed="false">
      <c r="A791" s="747"/>
      <c r="B791" s="567"/>
      <c r="C791" s="583"/>
      <c r="D791" s="540"/>
      <c r="E791" s="541" t="s">
        <v>1149</v>
      </c>
      <c r="F791" s="541" t="s">
        <v>1064</v>
      </c>
      <c r="G791" s="540"/>
      <c r="H791" s="522" t="s">
        <v>1065</v>
      </c>
      <c r="I791" s="568"/>
      <c r="J791" s="568"/>
      <c r="K791" s="568"/>
      <c r="L791" s="568"/>
      <c r="M791" s="633"/>
      <c r="N791" s="634"/>
      <c r="O791" s="635"/>
      <c r="P791" s="636"/>
      <c r="Q791" s="627"/>
      <c r="R791" s="558" t="n">
        <f aca="false">SUM(S791,T791,U791,V791)</f>
        <v>0</v>
      </c>
      <c r="S791" s="698"/>
      <c r="T791" s="698"/>
      <c r="U791" s="698"/>
      <c r="V791" s="698"/>
    </row>
    <row r="792" customFormat="false" ht="15.75" hidden="true" customHeight="false" outlineLevel="1" collapsed="false">
      <c r="A792" s="747"/>
      <c r="B792" s="567"/>
      <c r="C792" s="583"/>
      <c r="D792" s="540"/>
      <c r="E792" s="541" t="s">
        <v>1149</v>
      </c>
      <c r="F792" s="541" t="s">
        <v>1064</v>
      </c>
      <c r="G792" s="540"/>
      <c r="H792" s="522" t="s">
        <v>1065</v>
      </c>
      <c r="I792" s="568"/>
      <c r="J792" s="568"/>
      <c r="K792" s="568"/>
      <c r="L792" s="568"/>
      <c r="M792" s="633"/>
      <c r="N792" s="634"/>
      <c r="O792" s="635"/>
      <c r="P792" s="636"/>
      <c r="Q792" s="627"/>
      <c r="R792" s="558" t="n">
        <f aca="false">SUM(S792,T792,U792,V792)</f>
        <v>0</v>
      </c>
      <c r="S792" s="698"/>
      <c r="T792" s="698"/>
      <c r="U792" s="698"/>
      <c r="V792" s="698"/>
    </row>
    <row r="793" customFormat="false" ht="15.75" hidden="true" customHeight="false" outlineLevel="1" collapsed="false">
      <c r="A793" s="747"/>
      <c r="B793" s="567"/>
      <c r="C793" s="583"/>
      <c r="D793" s="540"/>
      <c r="E793" s="541" t="s">
        <v>1149</v>
      </c>
      <c r="F793" s="541" t="s">
        <v>1064</v>
      </c>
      <c r="G793" s="540"/>
      <c r="H793" s="522" t="s">
        <v>1065</v>
      </c>
      <c r="I793" s="568"/>
      <c r="J793" s="568"/>
      <c r="K793" s="568"/>
      <c r="L793" s="568"/>
      <c r="M793" s="633"/>
      <c r="N793" s="634"/>
      <c r="O793" s="635"/>
      <c r="P793" s="636"/>
      <c r="Q793" s="627"/>
      <c r="R793" s="558" t="n">
        <f aca="false">SUM(S793,T793,U793,V793)</f>
        <v>0</v>
      </c>
      <c r="S793" s="698"/>
      <c r="T793" s="698"/>
      <c r="U793" s="698"/>
      <c r="V793" s="698"/>
    </row>
    <row r="794" customFormat="false" ht="15.75" hidden="true" customHeight="false" outlineLevel="1" collapsed="false">
      <c r="A794" s="747"/>
      <c r="B794" s="567"/>
      <c r="C794" s="583"/>
      <c r="D794" s="540"/>
      <c r="E794" s="541" t="s">
        <v>1149</v>
      </c>
      <c r="F794" s="541" t="s">
        <v>1064</v>
      </c>
      <c r="G794" s="540"/>
      <c r="H794" s="522" t="s">
        <v>1065</v>
      </c>
      <c r="I794" s="568"/>
      <c r="J794" s="568"/>
      <c r="K794" s="568"/>
      <c r="L794" s="568"/>
      <c r="M794" s="633"/>
      <c r="N794" s="634"/>
      <c r="O794" s="635"/>
      <c r="P794" s="636"/>
      <c r="Q794" s="627"/>
      <c r="R794" s="558" t="n">
        <f aca="false">SUM(S794,T794,U794,V794)</f>
        <v>0</v>
      </c>
      <c r="S794" s="698"/>
      <c r="T794" s="698"/>
      <c r="U794" s="698"/>
      <c r="V794" s="698"/>
    </row>
    <row r="795" customFormat="false" ht="15.75" hidden="true" customHeight="false" outlineLevel="1" collapsed="false">
      <c r="A795" s="747"/>
      <c r="B795" s="567"/>
      <c r="C795" s="583"/>
      <c r="D795" s="540"/>
      <c r="E795" s="541" t="s">
        <v>1149</v>
      </c>
      <c r="F795" s="541" t="s">
        <v>1064</v>
      </c>
      <c r="G795" s="540"/>
      <c r="H795" s="522" t="s">
        <v>1065</v>
      </c>
      <c r="I795" s="568"/>
      <c r="J795" s="568"/>
      <c r="K795" s="568"/>
      <c r="L795" s="568"/>
      <c r="M795" s="633"/>
      <c r="N795" s="634"/>
      <c r="O795" s="635"/>
      <c r="P795" s="636"/>
      <c r="Q795" s="627"/>
      <c r="R795" s="558" t="n">
        <f aca="false">SUM(S795,T795,U795,V795)</f>
        <v>0</v>
      </c>
      <c r="S795" s="698"/>
      <c r="T795" s="698"/>
      <c r="U795" s="698"/>
      <c r="V795" s="698"/>
    </row>
    <row r="796" customFormat="false" ht="15.75" hidden="true" customHeight="false" outlineLevel="1" collapsed="false">
      <c r="A796" s="747"/>
      <c r="B796" s="567"/>
      <c r="C796" s="583"/>
      <c r="D796" s="540"/>
      <c r="E796" s="541" t="s">
        <v>1149</v>
      </c>
      <c r="F796" s="541" t="s">
        <v>1064</v>
      </c>
      <c r="G796" s="540"/>
      <c r="H796" s="522" t="s">
        <v>1065</v>
      </c>
      <c r="I796" s="568"/>
      <c r="J796" s="568"/>
      <c r="K796" s="568"/>
      <c r="L796" s="568"/>
      <c r="M796" s="633"/>
      <c r="N796" s="634"/>
      <c r="O796" s="635"/>
      <c r="P796" s="636"/>
      <c r="Q796" s="627"/>
      <c r="R796" s="558" t="n">
        <f aca="false">SUM(S796,T796,U796,V796)</f>
        <v>0</v>
      </c>
      <c r="S796" s="698"/>
      <c r="T796" s="698"/>
      <c r="U796" s="698"/>
      <c r="V796" s="698"/>
    </row>
    <row r="797" customFormat="false" ht="15.75" hidden="true" customHeight="false" outlineLevel="1" collapsed="false">
      <c r="A797" s="747"/>
      <c r="B797" s="567"/>
      <c r="C797" s="583"/>
      <c r="D797" s="540"/>
      <c r="E797" s="541" t="s">
        <v>1149</v>
      </c>
      <c r="F797" s="541" t="s">
        <v>1064</v>
      </c>
      <c r="G797" s="540"/>
      <c r="H797" s="522" t="s">
        <v>1065</v>
      </c>
      <c r="I797" s="568"/>
      <c r="J797" s="568"/>
      <c r="K797" s="568"/>
      <c r="L797" s="568"/>
      <c r="M797" s="633"/>
      <c r="N797" s="634"/>
      <c r="O797" s="635"/>
      <c r="P797" s="636"/>
      <c r="Q797" s="627"/>
      <c r="R797" s="558" t="n">
        <f aca="false">SUM(S797,T797,U797,V797)</f>
        <v>0</v>
      </c>
      <c r="S797" s="698"/>
      <c r="T797" s="698"/>
      <c r="U797" s="698"/>
      <c r="V797" s="698"/>
    </row>
    <row r="798" customFormat="false" ht="15.75" hidden="true" customHeight="false" outlineLevel="1" collapsed="false">
      <c r="A798" s="747"/>
      <c r="B798" s="567"/>
      <c r="C798" s="583"/>
      <c r="D798" s="540"/>
      <c r="E798" s="541" t="s">
        <v>1149</v>
      </c>
      <c r="F798" s="541" t="s">
        <v>1064</v>
      </c>
      <c r="G798" s="540"/>
      <c r="H798" s="522" t="s">
        <v>1065</v>
      </c>
      <c r="I798" s="568"/>
      <c r="J798" s="568"/>
      <c r="K798" s="568"/>
      <c r="L798" s="568"/>
      <c r="M798" s="633"/>
      <c r="N798" s="634"/>
      <c r="O798" s="635"/>
      <c r="P798" s="636"/>
      <c r="Q798" s="627"/>
      <c r="R798" s="558" t="n">
        <f aca="false">SUM(S798,T798,U798,V798)</f>
        <v>0</v>
      </c>
      <c r="S798" s="698"/>
      <c r="T798" s="698"/>
      <c r="U798" s="698"/>
      <c r="V798" s="698"/>
    </row>
    <row r="799" customFormat="false" ht="15.75" hidden="true" customHeight="false" outlineLevel="1" collapsed="false">
      <c r="A799" s="747"/>
      <c r="B799" s="567"/>
      <c r="C799" s="583"/>
      <c r="D799" s="540"/>
      <c r="E799" s="541" t="s">
        <v>1149</v>
      </c>
      <c r="F799" s="541" t="s">
        <v>1064</v>
      </c>
      <c r="G799" s="540"/>
      <c r="H799" s="522" t="s">
        <v>1065</v>
      </c>
      <c r="I799" s="568"/>
      <c r="J799" s="568"/>
      <c r="K799" s="568"/>
      <c r="L799" s="568"/>
      <c r="M799" s="633"/>
      <c r="N799" s="634"/>
      <c r="O799" s="635"/>
      <c r="P799" s="636"/>
      <c r="Q799" s="627"/>
      <c r="R799" s="558" t="n">
        <f aca="false">SUM(S799,T799,U799,V799)</f>
        <v>0</v>
      </c>
      <c r="S799" s="698"/>
      <c r="T799" s="698"/>
      <c r="U799" s="698"/>
      <c r="V799" s="698"/>
    </row>
    <row r="800" customFormat="false" ht="15.75" hidden="true" customHeight="false" outlineLevel="1" collapsed="false">
      <c r="A800" s="747"/>
      <c r="B800" s="567"/>
      <c r="C800" s="583"/>
      <c r="D800" s="540"/>
      <c r="E800" s="541" t="s">
        <v>1149</v>
      </c>
      <c r="F800" s="541" t="s">
        <v>1064</v>
      </c>
      <c r="G800" s="540"/>
      <c r="H800" s="522" t="s">
        <v>1065</v>
      </c>
      <c r="I800" s="568"/>
      <c r="J800" s="568"/>
      <c r="K800" s="568"/>
      <c r="L800" s="568"/>
      <c r="M800" s="633"/>
      <c r="N800" s="634"/>
      <c r="O800" s="635"/>
      <c r="P800" s="636"/>
      <c r="Q800" s="627"/>
      <c r="R800" s="558" t="n">
        <f aca="false">SUM(S800,T800,U800,V800)</f>
        <v>0</v>
      </c>
      <c r="S800" s="698"/>
      <c r="T800" s="698"/>
      <c r="U800" s="698"/>
      <c r="V800" s="698"/>
    </row>
    <row r="801" customFormat="false" ht="15.75" hidden="true" customHeight="false" outlineLevel="1" collapsed="false">
      <c r="A801" s="747"/>
      <c r="B801" s="567"/>
      <c r="C801" s="583"/>
      <c r="D801" s="540"/>
      <c r="E801" s="541" t="s">
        <v>1149</v>
      </c>
      <c r="F801" s="541" t="s">
        <v>1064</v>
      </c>
      <c r="G801" s="540"/>
      <c r="H801" s="522" t="s">
        <v>1065</v>
      </c>
      <c r="I801" s="568"/>
      <c r="J801" s="568"/>
      <c r="K801" s="568"/>
      <c r="L801" s="568"/>
      <c r="M801" s="633"/>
      <c r="N801" s="634"/>
      <c r="O801" s="635"/>
      <c r="P801" s="636"/>
      <c r="Q801" s="627"/>
      <c r="R801" s="558" t="n">
        <f aca="false">SUM(S801,T801,U801,V801)</f>
        <v>0</v>
      </c>
      <c r="S801" s="698"/>
      <c r="T801" s="698"/>
      <c r="U801" s="698"/>
      <c r="V801" s="698"/>
    </row>
    <row r="802" customFormat="false" ht="15.75" hidden="true" customHeight="false" outlineLevel="1" collapsed="false">
      <c r="A802" s="747"/>
      <c r="B802" s="567"/>
      <c r="C802" s="583"/>
      <c r="D802" s="540"/>
      <c r="E802" s="541" t="s">
        <v>1149</v>
      </c>
      <c r="F802" s="541" t="s">
        <v>1064</v>
      </c>
      <c r="G802" s="540"/>
      <c r="H802" s="522" t="s">
        <v>1065</v>
      </c>
      <c r="I802" s="568"/>
      <c r="J802" s="568"/>
      <c r="K802" s="568"/>
      <c r="L802" s="568"/>
      <c r="M802" s="633"/>
      <c r="N802" s="634"/>
      <c r="O802" s="635"/>
      <c r="P802" s="636"/>
      <c r="Q802" s="627"/>
      <c r="R802" s="558" t="n">
        <f aca="false">SUM(S802,T802,U802,V802)</f>
        <v>0</v>
      </c>
      <c r="S802" s="698"/>
      <c r="T802" s="698"/>
      <c r="U802" s="698"/>
      <c r="V802" s="698"/>
    </row>
    <row r="803" customFormat="false" ht="15.75" hidden="true" customHeight="false" outlineLevel="1" collapsed="false">
      <c r="A803" s="747"/>
      <c r="B803" s="567"/>
      <c r="C803" s="583"/>
      <c r="D803" s="540"/>
      <c r="E803" s="541" t="s">
        <v>1149</v>
      </c>
      <c r="F803" s="541" t="s">
        <v>1064</v>
      </c>
      <c r="G803" s="540"/>
      <c r="H803" s="522" t="s">
        <v>1065</v>
      </c>
      <c r="I803" s="568"/>
      <c r="J803" s="568"/>
      <c r="K803" s="568"/>
      <c r="L803" s="568"/>
      <c r="M803" s="633"/>
      <c r="N803" s="634"/>
      <c r="O803" s="635"/>
      <c r="P803" s="636"/>
      <c r="Q803" s="627"/>
      <c r="R803" s="558" t="n">
        <f aca="false">SUM(S803,T803,U803,V803)</f>
        <v>0</v>
      </c>
      <c r="S803" s="698"/>
      <c r="T803" s="698"/>
      <c r="U803" s="698"/>
      <c r="V803" s="698"/>
    </row>
    <row r="804" customFormat="false" ht="15.75" hidden="true" customHeight="false" outlineLevel="1" collapsed="false">
      <c r="A804" s="747"/>
      <c r="B804" s="567"/>
      <c r="C804" s="583"/>
      <c r="D804" s="540"/>
      <c r="E804" s="541" t="s">
        <v>1149</v>
      </c>
      <c r="F804" s="541" t="s">
        <v>1064</v>
      </c>
      <c r="G804" s="540"/>
      <c r="H804" s="522" t="s">
        <v>1065</v>
      </c>
      <c r="I804" s="568"/>
      <c r="J804" s="568"/>
      <c r="K804" s="568"/>
      <c r="L804" s="568"/>
      <c r="M804" s="633"/>
      <c r="N804" s="634"/>
      <c r="O804" s="635"/>
      <c r="P804" s="636"/>
      <c r="Q804" s="627"/>
      <c r="R804" s="558" t="n">
        <f aca="false">SUM(S804,T804,U804,V804)</f>
        <v>0</v>
      </c>
      <c r="S804" s="698"/>
      <c r="T804" s="698"/>
      <c r="U804" s="698"/>
      <c r="V804" s="698"/>
    </row>
    <row r="805" customFormat="false" ht="15.75" hidden="true" customHeight="false" outlineLevel="1" collapsed="false">
      <c r="A805" s="747"/>
      <c r="B805" s="567"/>
      <c r="C805" s="583"/>
      <c r="D805" s="540"/>
      <c r="E805" s="541" t="s">
        <v>1149</v>
      </c>
      <c r="F805" s="541" t="s">
        <v>1064</v>
      </c>
      <c r="G805" s="540"/>
      <c r="H805" s="522" t="s">
        <v>1065</v>
      </c>
      <c r="I805" s="568"/>
      <c r="J805" s="568"/>
      <c r="K805" s="568"/>
      <c r="L805" s="568"/>
      <c r="M805" s="633"/>
      <c r="N805" s="634"/>
      <c r="O805" s="635"/>
      <c r="P805" s="636"/>
      <c r="Q805" s="627"/>
      <c r="R805" s="558" t="n">
        <f aca="false">SUM(S805,T805,U805,V805)</f>
        <v>0</v>
      </c>
      <c r="S805" s="698"/>
      <c r="T805" s="698"/>
      <c r="U805" s="698"/>
      <c r="V805" s="698"/>
    </row>
    <row r="806" customFormat="false" ht="15.75" hidden="true" customHeight="false" outlineLevel="1" collapsed="false">
      <c r="A806" s="747"/>
      <c r="B806" s="567"/>
      <c r="C806" s="583"/>
      <c r="D806" s="540"/>
      <c r="E806" s="541" t="s">
        <v>1149</v>
      </c>
      <c r="F806" s="541" t="s">
        <v>1064</v>
      </c>
      <c r="G806" s="540"/>
      <c r="H806" s="522" t="s">
        <v>1065</v>
      </c>
      <c r="I806" s="568"/>
      <c r="J806" s="568"/>
      <c r="K806" s="568"/>
      <c r="L806" s="568"/>
      <c r="M806" s="633"/>
      <c r="N806" s="634"/>
      <c r="O806" s="635"/>
      <c r="P806" s="636"/>
      <c r="Q806" s="627"/>
      <c r="R806" s="558" t="n">
        <f aca="false">SUM(S806,T806,U806,V806)</f>
        <v>0</v>
      </c>
      <c r="S806" s="698"/>
      <c r="T806" s="698"/>
      <c r="U806" s="698"/>
      <c r="V806" s="698"/>
    </row>
    <row r="807" customFormat="false" ht="15.75" hidden="true" customHeight="false" outlineLevel="1" collapsed="false">
      <c r="A807" s="747"/>
      <c r="B807" s="567"/>
      <c r="C807" s="583"/>
      <c r="D807" s="540"/>
      <c r="E807" s="541" t="s">
        <v>1149</v>
      </c>
      <c r="F807" s="541" t="s">
        <v>1064</v>
      </c>
      <c r="G807" s="540"/>
      <c r="H807" s="522" t="s">
        <v>1065</v>
      </c>
      <c r="I807" s="568"/>
      <c r="J807" s="568"/>
      <c r="K807" s="568"/>
      <c r="L807" s="568"/>
      <c r="M807" s="633"/>
      <c r="N807" s="634"/>
      <c r="O807" s="635"/>
      <c r="P807" s="636"/>
      <c r="Q807" s="627"/>
      <c r="R807" s="558" t="n">
        <f aca="false">SUM(S807,T807,U807,V807)</f>
        <v>0</v>
      </c>
      <c r="S807" s="698"/>
      <c r="T807" s="698"/>
      <c r="U807" s="698"/>
      <c r="V807" s="698"/>
    </row>
    <row r="808" customFormat="false" ht="15.75" hidden="true" customHeight="false" outlineLevel="1" collapsed="false">
      <c r="A808" s="747"/>
      <c r="B808" s="567"/>
      <c r="C808" s="583"/>
      <c r="D808" s="540"/>
      <c r="E808" s="541" t="s">
        <v>1149</v>
      </c>
      <c r="F808" s="541" t="s">
        <v>1064</v>
      </c>
      <c r="G808" s="540"/>
      <c r="H808" s="522" t="s">
        <v>1065</v>
      </c>
      <c r="I808" s="568"/>
      <c r="J808" s="568"/>
      <c r="K808" s="568"/>
      <c r="L808" s="568"/>
      <c r="M808" s="633"/>
      <c r="N808" s="634"/>
      <c r="O808" s="635"/>
      <c r="P808" s="636"/>
      <c r="Q808" s="627"/>
      <c r="R808" s="558" t="n">
        <f aca="false">SUM(S808,T808,U808,V808)</f>
        <v>0</v>
      </c>
      <c r="S808" s="698"/>
      <c r="T808" s="698"/>
      <c r="U808" s="698"/>
      <c r="V808" s="698"/>
    </row>
    <row r="809" customFormat="false" ht="15.75" hidden="true" customHeight="false" outlineLevel="1" collapsed="false">
      <c r="A809" s="747"/>
      <c r="B809" s="567"/>
      <c r="C809" s="583"/>
      <c r="D809" s="540"/>
      <c r="E809" s="541" t="s">
        <v>1149</v>
      </c>
      <c r="F809" s="541" t="s">
        <v>1064</v>
      </c>
      <c r="G809" s="540"/>
      <c r="H809" s="522" t="s">
        <v>1065</v>
      </c>
      <c r="I809" s="568"/>
      <c r="J809" s="568"/>
      <c r="K809" s="568"/>
      <c r="L809" s="568"/>
      <c r="M809" s="633"/>
      <c r="N809" s="634"/>
      <c r="O809" s="635"/>
      <c r="P809" s="636"/>
      <c r="Q809" s="627"/>
      <c r="R809" s="558" t="n">
        <f aca="false">SUM(S809,T809,U809,V809)</f>
        <v>0</v>
      </c>
      <c r="S809" s="698"/>
      <c r="T809" s="698"/>
      <c r="U809" s="698"/>
      <c r="V809" s="698"/>
    </row>
    <row r="810" customFormat="false" ht="15.75" hidden="true" customHeight="false" outlineLevel="1" collapsed="false">
      <c r="A810" s="747"/>
      <c r="B810" s="567"/>
      <c r="C810" s="583"/>
      <c r="D810" s="540"/>
      <c r="E810" s="541" t="s">
        <v>1149</v>
      </c>
      <c r="F810" s="541" t="s">
        <v>1064</v>
      </c>
      <c r="G810" s="540"/>
      <c r="H810" s="522" t="s">
        <v>1065</v>
      </c>
      <c r="I810" s="568"/>
      <c r="J810" s="568"/>
      <c r="K810" s="568"/>
      <c r="L810" s="568"/>
      <c r="M810" s="633"/>
      <c r="N810" s="634"/>
      <c r="O810" s="635"/>
      <c r="P810" s="636"/>
      <c r="Q810" s="627"/>
      <c r="R810" s="558" t="n">
        <f aca="false">SUM(S810,T810,U810,V810)</f>
        <v>0</v>
      </c>
      <c r="S810" s="698"/>
      <c r="T810" s="698"/>
      <c r="U810" s="698"/>
      <c r="V810" s="698"/>
    </row>
    <row r="811" customFormat="false" ht="15.75" hidden="true" customHeight="false" outlineLevel="1" collapsed="false">
      <c r="A811" s="747"/>
      <c r="B811" s="567"/>
      <c r="C811" s="583"/>
      <c r="D811" s="540"/>
      <c r="E811" s="541" t="s">
        <v>1149</v>
      </c>
      <c r="F811" s="541" t="s">
        <v>1064</v>
      </c>
      <c r="G811" s="540"/>
      <c r="H811" s="522" t="s">
        <v>1065</v>
      </c>
      <c r="I811" s="568"/>
      <c r="J811" s="568"/>
      <c r="K811" s="568"/>
      <c r="L811" s="568"/>
      <c r="M811" s="633"/>
      <c r="N811" s="634"/>
      <c r="O811" s="635"/>
      <c r="P811" s="636"/>
      <c r="Q811" s="627"/>
      <c r="R811" s="558" t="n">
        <f aca="false">SUM(S811,T811,U811,V811)</f>
        <v>0</v>
      </c>
      <c r="S811" s="698"/>
      <c r="T811" s="698"/>
      <c r="U811" s="698"/>
      <c r="V811" s="698"/>
    </row>
    <row r="812" customFormat="false" ht="15.75" hidden="true" customHeight="false" outlineLevel="1" collapsed="false">
      <c r="A812" s="747"/>
      <c r="B812" s="567"/>
      <c r="C812" s="583"/>
      <c r="D812" s="540"/>
      <c r="E812" s="541" t="s">
        <v>1149</v>
      </c>
      <c r="F812" s="541" t="s">
        <v>1064</v>
      </c>
      <c r="G812" s="540"/>
      <c r="H812" s="522" t="s">
        <v>1065</v>
      </c>
      <c r="I812" s="568"/>
      <c r="J812" s="568"/>
      <c r="K812" s="568"/>
      <c r="L812" s="568"/>
      <c r="M812" s="633"/>
      <c r="N812" s="634"/>
      <c r="O812" s="635"/>
      <c r="P812" s="636"/>
      <c r="Q812" s="627"/>
      <c r="R812" s="558" t="n">
        <f aca="false">SUM(S812,T812,U812,V812)</f>
        <v>0</v>
      </c>
      <c r="S812" s="698"/>
      <c r="T812" s="698"/>
      <c r="U812" s="698"/>
      <c r="V812" s="698"/>
    </row>
    <row r="813" customFormat="false" ht="15.75" hidden="true" customHeight="false" outlineLevel="1" collapsed="false">
      <c r="A813" s="747"/>
      <c r="B813" s="567"/>
      <c r="C813" s="583"/>
      <c r="D813" s="540"/>
      <c r="E813" s="541" t="s">
        <v>1149</v>
      </c>
      <c r="F813" s="541" t="s">
        <v>1064</v>
      </c>
      <c r="G813" s="540"/>
      <c r="H813" s="522" t="s">
        <v>1065</v>
      </c>
      <c r="I813" s="568"/>
      <c r="J813" s="568"/>
      <c r="K813" s="568"/>
      <c r="L813" s="568"/>
      <c r="M813" s="633"/>
      <c r="N813" s="634"/>
      <c r="O813" s="635"/>
      <c r="P813" s="636"/>
      <c r="Q813" s="627"/>
      <c r="R813" s="558" t="n">
        <f aca="false">SUM(S813,T813,U813,V813)</f>
        <v>0</v>
      </c>
      <c r="S813" s="698"/>
      <c r="T813" s="698"/>
      <c r="U813" s="698"/>
      <c r="V813" s="698"/>
    </row>
    <row r="814" customFormat="false" ht="15.75" hidden="true" customHeight="false" outlineLevel="1" collapsed="false">
      <c r="A814" s="747"/>
      <c r="B814" s="567"/>
      <c r="C814" s="583"/>
      <c r="D814" s="540"/>
      <c r="E814" s="541" t="s">
        <v>1149</v>
      </c>
      <c r="F814" s="541" t="s">
        <v>1064</v>
      </c>
      <c r="G814" s="540"/>
      <c r="H814" s="522" t="s">
        <v>1065</v>
      </c>
      <c r="I814" s="568"/>
      <c r="J814" s="568"/>
      <c r="K814" s="568"/>
      <c r="L814" s="568"/>
      <c r="M814" s="633"/>
      <c r="N814" s="634"/>
      <c r="O814" s="635"/>
      <c r="P814" s="636"/>
      <c r="Q814" s="627"/>
      <c r="R814" s="558" t="n">
        <f aca="false">SUM(S814,T814,U814,V814)</f>
        <v>0</v>
      </c>
      <c r="S814" s="698"/>
      <c r="T814" s="698"/>
      <c r="U814" s="698"/>
      <c r="V814" s="698"/>
    </row>
    <row r="815" customFormat="false" ht="15.75" hidden="true" customHeight="false" outlineLevel="1" collapsed="false">
      <c r="A815" s="747"/>
      <c r="B815" s="567"/>
      <c r="C815" s="583"/>
      <c r="D815" s="540"/>
      <c r="E815" s="541" t="s">
        <v>1149</v>
      </c>
      <c r="F815" s="541" t="s">
        <v>1064</v>
      </c>
      <c r="G815" s="540"/>
      <c r="H815" s="522" t="s">
        <v>1065</v>
      </c>
      <c r="I815" s="568"/>
      <c r="J815" s="568"/>
      <c r="K815" s="568"/>
      <c r="L815" s="568"/>
      <c r="M815" s="633"/>
      <c r="N815" s="634"/>
      <c r="O815" s="635"/>
      <c r="P815" s="636"/>
      <c r="Q815" s="627"/>
      <c r="R815" s="558" t="n">
        <f aca="false">SUM(S815,T815,U815,V815)</f>
        <v>0</v>
      </c>
      <c r="S815" s="698"/>
      <c r="T815" s="698"/>
      <c r="U815" s="698"/>
      <c r="V815" s="698"/>
    </row>
    <row r="816" customFormat="false" ht="15.75" hidden="true" customHeight="false" outlineLevel="1" collapsed="false">
      <c r="A816" s="747"/>
      <c r="B816" s="567"/>
      <c r="C816" s="583"/>
      <c r="D816" s="540"/>
      <c r="E816" s="541" t="s">
        <v>1149</v>
      </c>
      <c r="F816" s="541" t="s">
        <v>1064</v>
      </c>
      <c r="G816" s="540"/>
      <c r="H816" s="522" t="s">
        <v>1065</v>
      </c>
      <c r="I816" s="568"/>
      <c r="J816" s="568"/>
      <c r="K816" s="568"/>
      <c r="L816" s="568"/>
      <c r="M816" s="633"/>
      <c r="N816" s="634"/>
      <c r="O816" s="635"/>
      <c r="P816" s="636"/>
      <c r="Q816" s="627"/>
      <c r="R816" s="558" t="n">
        <f aca="false">SUM(S816,T816,U816,V816)</f>
        <v>0</v>
      </c>
      <c r="S816" s="698"/>
      <c r="T816" s="698"/>
      <c r="U816" s="698"/>
      <c r="V816" s="698"/>
    </row>
    <row r="817" customFormat="false" ht="15.75" hidden="true" customHeight="false" outlineLevel="1" collapsed="false">
      <c r="A817" s="747"/>
      <c r="B817" s="567"/>
      <c r="C817" s="583"/>
      <c r="D817" s="540"/>
      <c r="E817" s="541" t="s">
        <v>1149</v>
      </c>
      <c r="F817" s="541" t="s">
        <v>1064</v>
      </c>
      <c r="G817" s="540"/>
      <c r="H817" s="522" t="s">
        <v>1065</v>
      </c>
      <c r="I817" s="568"/>
      <c r="J817" s="568"/>
      <c r="K817" s="568"/>
      <c r="L817" s="568"/>
      <c r="M817" s="633"/>
      <c r="N817" s="634"/>
      <c r="O817" s="635"/>
      <c r="P817" s="636"/>
      <c r="Q817" s="627"/>
      <c r="R817" s="558" t="n">
        <f aca="false">SUM(S817,T817,U817,V817)</f>
        <v>0</v>
      </c>
      <c r="S817" s="698"/>
      <c r="T817" s="698"/>
      <c r="U817" s="698"/>
      <c r="V817" s="698"/>
    </row>
    <row r="818" customFormat="false" ht="15.75" hidden="true" customHeight="false" outlineLevel="1" collapsed="false">
      <c r="A818" s="747"/>
      <c r="B818" s="567"/>
      <c r="C818" s="583"/>
      <c r="D818" s="540"/>
      <c r="E818" s="541" t="s">
        <v>1149</v>
      </c>
      <c r="F818" s="541" t="s">
        <v>1064</v>
      </c>
      <c r="G818" s="540"/>
      <c r="H818" s="522" t="s">
        <v>1065</v>
      </c>
      <c r="I818" s="568"/>
      <c r="J818" s="568"/>
      <c r="K818" s="568"/>
      <c r="L818" s="568"/>
      <c r="M818" s="633"/>
      <c r="N818" s="634"/>
      <c r="O818" s="635"/>
      <c r="P818" s="636"/>
      <c r="Q818" s="627"/>
      <c r="R818" s="558" t="n">
        <f aca="false">SUM(S818,T818,U818,V818)</f>
        <v>0</v>
      </c>
      <c r="S818" s="698"/>
      <c r="T818" s="698"/>
      <c r="U818" s="698"/>
      <c r="V818" s="698"/>
    </row>
    <row r="819" customFormat="false" ht="15.75" hidden="true" customHeight="false" outlineLevel="1" collapsed="false">
      <c r="A819" s="747"/>
      <c r="B819" s="567"/>
      <c r="C819" s="583"/>
      <c r="D819" s="540"/>
      <c r="E819" s="541" t="s">
        <v>1149</v>
      </c>
      <c r="F819" s="541" t="s">
        <v>1064</v>
      </c>
      <c r="G819" s="540"/>
      <c r="H819" s="522" t="s">
        <v>1065</v>
      </c>
      <c r="I819" s="568"/>
      <c r="J819" s="568"/>
      <c r="K819" s="568"/>
      <c r="L819" s="568"/>
      <c r="M819" s="633"/>
      <c r="N819" s="634"/>
      <c r="O819" s="635"/>
      <c r="P819" s="636"/>
      <c r="Q819" s="627"/>
      <c r="R819" s="558" t="n">
        <f aca="false">SUM(S819,T819,U819,V819)</f>
        <v>0</v>
      </c>
      <c r="S819" s="698"/>
      <c r="T819" s="698"/>
      <c r="U819" s="698"/>
      <c r="V819" s="698"/>
    </row>
    <row r="820" customFormat="false" ht="15.75" hidden="true" customHeight="false" outlineLevel="1" collapsed="false">
      <c r="A820" s="747"/>
      <c r="B820" s="567"/>
      <c r="C820" s="583"/>
      <c r="D820" s="540"/>
      <c r="E820" s="541" t="s">
        <v>1149</v>
      </c>
      <c r="F820" s="541" t="s">
        <v>1064</v>
      </c>
      <c r="G820" s="540"/>
      <c r="H820" s="522" t="s">
        <v>1065</v>
      </c>
      <c r="I820" s="568"/>
      <c r="J820" s="568"/>
      <c r="K820" s="568"/>
      <c r="L820" s="568"/>
      <c r="M820" s="633"/>
      <c r="N820" s="634"/>
      <c r="O820" s="635"/>
      <c r="P820" s="636"/>
      <c r="Q820" s="627"/>
      <c r="R820" s="558" t="n">
        <f aca="false">SUM(S820,T820,U820,V820)</f>
        <v>0</v>
      </c>
      <c r="S820" s="698"/>
      <c r="T820" s="698"/>
      <c r="U820" s="698"/>
      <c r="V820" s="698"/>
    </row>
    <row r="821" customFormat="false" ht="15.75" hidden="true" customHeight="false" outlineLevel="1" collapsed="false">
      <c r="A821" s="747"/>
      <c r="B821" s="567"/>
      <c r="C821" s="583"/>
      <c r="D821" s="540"/>
      <c r="E821" s="541" t="s">
        <v>1149</v>
      </c>
      <c r="F821" s="541" t="s">
        <v>1064</v>
      </c>
      <c r="G821" s="540"/>
      <c r="H821" s="522" t="s">
        <v>1065</v>
      </c>
      <c r="I821" s="568"/>
      <c r="J821" s="568"/>
      <c r="K821" s="568"/>
      <c r="L821" s="568"/>
      <c r="M821" s="633"/>
      <c r="N821" s="634"/>
      <c r="O821" s="635"/>
      <c r="P821" s="636"/>
      <c r="Q821" s="627"/>
      <c r="R821" s="558" t="n">
        <f aca="false">SUM(S821,T821,U821,V821)</f>
        <v>0</v>
      </c>
      <c r="S821" s="698"/>
      <c r="T821" s="698"/>
      <c r="U821" s="698"/>
      <c r="V821" s="698"/>
    </row>
    <row r="822" customFormat="false" ht="15.75" hidden="true" customHeight="false" outlineLevel="1" collapsed="false">
      <c r="A822" s="747"/>
      <c r="B822" s="567"/>
      <c r="C822" s="583"/>
      <c r="D822" s="540"/>
      <c r="E822" s="541" t="s">
        <v>1149</v>
      </c>
      <c r="F822" s="541" t="s">
        <v>1064</v>
      </c>
      <c r="G822" s="540"/>
      <c r="H822" s="522" t="s">
        <v>1065</v>
      </c>
      <c r="I822" s="568"/>
      <c r="J822" s="568"/>
      <c r="K822" s="568"/>
      <c r="L822" s="568"/>
      <c r="M822" s="633"/>
      <c r="N822" s="634"/>
      <c r="O822" s="635"/>
      <c r="P822" s="636"/>
      <c r="Q822" s="627"/>
      <c r="R822" s="558" t="n">
        <f aca="false">SUM(S822,T822,U822,V822)</f>
        <v>0</v>
      </c>
      <c r="S822" s="698"/>
      <c r="T822" s="698"/>
      <c r="U822" s="698"/>
      <c r="V822" s="698"/>
    </row>
    <row r="823" customFormat="false" ht="15.75" hidden="true" customHeight="false" outlineLevel="1" collapsed="false">
      <c r="A823" s="747"/>
      <c r="B823" s="567"/>
      <c r="C823" s="583"/>
      <c r="D823" s="540"/>
      <c r="E823" s="541" t="s">
        <v>1149</v>
      </c>
      <c r="F823" s="541" t="s">
        <v>1064</v>
      </c>
      <c r="G823" s="540"/>
      <c r="H823" s="522" t="s">
        <v>1065</v>
      </c>
      <c r="I823" s="568"/>
      <c r="J823" s="568"/>
      <c r="K823" s="568"/>
      <c r="L823" s="568"/>
      <c r="M823" s="633"/>
      <c r="N823" s="634"/>
      <c r="O823" s="635"/>
      <c r="P823" s="636"/>
      <c r="Q823" s="627"/>
      <c r="R823" s="558" t="n">
        <f aca="false">SUM(S823,T823,U823,V823)</f>
        <v>0</v>
      </c>
      <c r="S823" s="698"/>
      <c r="T823" s="698"/>
      <c r="U823" s="698"/>
      <c r="V823" s="698"/>
    </row>
    <row r="824" customFormat="false" ht="15.75" hidden="true" customHeight="false" outlineLevel="1" collapsed="false">
      <c r="A824" s="747"/>
      <c r="B824" s="567"/>
      <c r="C824" s="583"/>
      <c r="D824" s="540"/>
      <c r="E824" s="541" t="s">
        <v>1149</v>
      </c>
      <c r="F824" s="541" t="s">
        <v>1064</v>
      </c>
      <c r="G824" s="540"/>
      <c r="H824" s="522" t="s">
        <v>1065</v>
      </c>
      <c r="I824" s="568"/>
      <c r="J824" s="568"/>
      <c r="K824" s="568"/>
      <c r="L824" s="568"/>
      <c r="M824" s="633"/>
      <c r="N824" s="634"/>
      <c r="O824" s="635"/>
      <c r="P824" s="636"/>
      <c r="Q824" s="627"/>
      <c r="R824" s="558" t="n">
        <f aca="false">SUM(S824,T824,U824,V824)</f>
        <v>0</v>
      </c>
      <c r="S824" s="698"/>
      <c r="T824" s="698"/>
      <c r="U824" s="698"/>
      <c r="V824" s="698"/>
    </row>
    <row r="825" customFormat="false" ht="15.75" hidden="true" customHeight="false" outlineLevel="1" collapsed="false">
      <c r="A825" s="747"/>
      <c r="B825" s="567"/>
      <c r="C825" s="583"/>
      <c r="D825" s="540"/>
      <c r="E825" s="541" t="s">
        <v>1149</v>
      </c>
      <c r="F825" s="541" t="s">
        <v>1064</v>
      </c>
      <c r="G825" s="540"/>
      <c r="H825" s="522" t="s">
        <v>1065</v>
      </c>
      <c r="I825" s="568"/>
      <c r="J825" s="568"/>
      <c r="K825" s="568"/>
      <c r="L825" s="568"/>
      <c r="M825" s="633"/>
      <c r="N825" s="634"/>
      <c r="O825" s="635"/>
      <c r="P825" s="636"/>
      <c r="Q825" s="627"/>
      <c r="R825" s="558" t="n">
        <f aca="false">SUM(S825,T825,U825,V825)</f>
        <v>0</v>
      </c>
      <c r="S825" s="698"/>
      <c r="T825" s="698"/>
      <c r="U825" s="698"/>
      <c r="V825" s="698"/>
    </row>
    <row r="826" customFormat="false" ht="15.75" hidden="true" customHeight="false" outlineLevel="1" collapsed="false">
      <c r="A826" s="747"/>
      <c r="B826" s="567"/>
      <c r="C826" s="583"/>
      <c r="D826" s="540"/>
      <c r="E826" s="541" t="s">
        <v>1149</v>
      </c>
      <c r="F826" s="541" t="s">
        <v>1064</v>
      </c>
      <c r="G826" s="540"/>
      <c r="H826" s="522" t="s">
        <v>1065</v>
      </c>
      <c r="I826" s="568"/>
      <c r="J826" s="568"/>
      <c r="K826" s="568"/>
      <c r="L826" s="568"/>
      <c r="M826" s="633"/>
      <c r="N826" s="634"/>
      <c r="O826" s="635"/>
      <c r="P826" s="636"/>
      <c r="Q826" s="627"/>
      <c r="R826" s="558" t="n">
        <f aca="false">SUM(S826,T826,U826,V826)</f>
        <v>0</v>
      </c>
      <c r="S826" s="698"/>
      <c r="T826" s="698"/>
      <c r="U826" s="698"/>
      <c r="V826" s="698"/>
    </row>
    <row r="827" customFormat="false" ht="15.75" hidden="true" customHeight="false" outlineLevel="1" collapsed="false">
      <c r="A827" s="747"/>
      <c r="B827" s="567"/>
      <c r="C827" s="583"/>
      <c r="D827" s="540"/>
      <c r="E827" s="541" t="s">
        <v>1149</v>
      </c>
      <c r="F827" s="541" t="s">
        <v>1064</v>
      </c>
      <c r="G827" s="540"/>
      <c r="H827" s="522" t="s">
        <v>1065</v>
      </c>
      <c r="I827" s="568"/>
      <c r="J827" s="568"/>
      <c r="K827" s="568"/>
      <c r="L827" s="568"/>
      <c r="M827" s="633"/>
      <c r="N827" s="634"/>
      <c r="O827" s="635"/>
      <c r="P827" s="636"/>
      <c r="Q827" s="627"/>
      <c r="R827" s="558" t="n">
        <f aca="false">SUM(S827,T827,U827,V827)</f>
        <v>0</v>
      </c>
      <c r="S827" s="698"/>
      <c r="T827" s="698"/>
      <c r="U827" s="698"/>
      <c r="V827" s="698"/>
    </row>
    <row r="828" customFormat="false" ht="15.75" hidden="true" customHeight="false" outlineLevel="1" collapsed="false">
      <c r="A828" s="747"/>
      <c r="B828" s="567"/>
      <c r="C828" s="583"/>
      <c r="D828" s="540"/>
      <c r="E828" s="541" t="s">
        <v>1149</v>
      </c>
      <c r="F828" s="541" t="s">
        <v>1064</v>
      </c>
      <c r="G828" s="540"/>
      <c r="H828" s="522" t="s">
        <v>1065</v>
      </c>
      <c r="I828" s="568"/>
      <c r="J828" s="568"/>
      <c r="K828" s="568"/>
      <c r="L828" s="568"/>
      <c r="M828" s="633"/>
      <c r="N828" s="634"/>
      <c r="O828" s="635"/>
      <c r="P828" s="636"/>
      <c r="Q828" s="627"/>
      <c r="R828" s="558" t="n">
        <f aca="false">SUM(S828,T828,U828,V828)</f>
        <v>0</v>
      </c>
      <c r="S828" s="698"/>
      <c r="T828" s="698"/>
      <c r="U828" s="698"/>
      <c r="V828" s="698"/>
    </row>
    <row r="829" customFormat="false" ht="15.75" hidden="true" customHeight="false" outlineLevel="1" collapsed="false">
      <c r="A829" s="747"/>
      <c r="B829" s="567"/>
      <c r="C829" s="583"/>
      <c r="D829" s="540"/>
      <c r="E829" s="541" t="s">
        <v>1149</v>
      </c>
      <c r="F829" s="541" t="s">
        <v>1064</v>
      </c>
      <c r="G829" s="540"/>
      <c r="H829" s="522" t="s">
        <v>1065</v>
      </c>
      <c r="I829" s="568"/>
      <c r="J829" s="568"/>
      <c r="K829" s="568"/>
      <c r="L829" s="568"/>
      <c r="M829" s="633"/>
      <c r="N829" s="634"/>
      <c r="O829" s="635"/>
      <c r="P829" s="636"/>
      <c r="Q829" s="627"/>
      <c r="R829" s="558" t="n">
        <f aca="false">SUM(S829,T829,U829,V829)</f>
        <v>0</v>
      </c>
      <c r="S829" s="698"/>
      <c r="T829" s="698"/>
      <c r="U829" s="698"/>
      <c r="V829" s="698"/>
    </row>
    <row r="830" customFormat="false" ht="15.75" hidden="true" customHeight="false" outlineLevel="1" collapsed="false">
      <c r="A830" s="747"/>
      <c r="B830" s="567"/>
      <c r="C830" s="583"/>
      <c r="D830" s="540"/>
      <c r="E830" s="541" t="s">
        <v>1149</v>
      </c>
      <c r="F830" s="541" t="s">
        <v>1064</v>
      </c>
      <c r="G830" s="540"/>
      <c r="H830" s="522" t="s">
        <v>1065</v>
      </c>
      <c r="I830" s="568"/>
      <c r="J830" s="568"/>
      <c r="K830" s="568"/>
      <c r="L830" s="568"/>
      <c r="M830" s="633"/>
      <c r="N830" s="634"/>
      <c r="O830" s="635"/>
      <c r="P830" s="636"/>
      <c r="Q830" s="627"/>
      <c r="R830" s="558" t="n">
        <f aca="false">SUM(S830,T830,U830,V830)</f>
        <v>0</v>
      </c>
      <c r="S830" s="698"/>
      <c r="T830" s="698"/>
      <c r="U830" s="698"/>
      <c r="V830" s="698"/>
    </row>
    <row r="831" customFormat="false" ht="15.75" hidden="true" customHeight="false" outlineLevel="1" collapsed="false">
      <c r="A831" s="747"/>
      <c r="B831" s="567"/>
      <c r="C831" s="583"/>
      <c r="D831" s="540"/>
      <c r="E831" s="541" t="s">
        <v>1149</v>
      </c>
      <c r="F831" s="541" t="s">
        <v>1064</v>
      </c>
      <c r="G831" s="540"/>
      <c r="H831" s="522" t="s">
        <v>1065</v>
      </c>
      <c r="I831" s="568"/>
      <c r="J831" s="568"/>
      <c r="K831" s="568"/>
      <c r="L831" s="568"/>
      <c r="M831" s="633"/>
      <c r="N831" s="634"/>
      <c r="O831" s="635"/>
      <c r="P831" s="636"/>
      <c r="Q831" s="627"/>
      <c r="R831" s="558" t="n">
        <f aca="false">SUM(S831,T831,U831,V831)</f>
        <v>0</v>
      </c>
      <c r="S831" s="698"/>
      <c r="T831" s="698"/>
      <c r="U831" s="698"/>
      <c r="V831" s="698"/>
    </row>
    <row r="832" customFormat="false" ht="15.75" hidden="true" customHeight="false" outlineLevel="1" collapsed="false">
      <c r="A832" s="747"/>
      <c r="B832" s="567"/>
      <c r="C832" s="583"/>
      <c r="D832" s="540"/>
      <c r="E832" s="541" t="s">
        <v>1149</v>
      </c>
      <c r="F832" s="541" t="s">
        <v>1064</v>
      </c>
      <c r="G832" s="540"/>
      <c r="H832" s="522" t="s">
        <v>1065</v>
      </c>
      <c r="I832" s="568"/>
      <c r="J832" s="568"/>
      <c r="K832" s="568"/>
      <c r="L832" s="568"/>
      <c r="M832" s="633"/>
      <c r="N832" s="634"/>
      <c r="O832" s="635"/>
      <c r="P832" s="636"/>
      <c r="Q832" s="627"/>
      <c r="R832" s="558" t="n">
        <f aca="false">SUM(S832,T832,U832,V832)</f>
        <v>0</v>
      </c>
      <c r="S832" s="698"/>
      <c r="T832" s="698"/>
      <c r="U832" s="698"/>
      <c r="V832" s="698"/>
    </row>
    <row r="833" customFormat="false" ht="15.75" hidden="true" customHeight="false" outlineLevel="1" collapsed="false">
      <c r="A833" s="747"/>
      <c r="B833" s="567"/>
      <c r="C833" s="583"/>
      <c r="D833" s="540"/>
      <c r="E833" s="541" t="s">
        <v>1149</v>
      </c>
      <c r="F833" s="541" t="s">
        <v>1064</v>
      </c>
      <c r="G833" s="540"/>
      <c r="H833" s="522" t="s">
        <v>1065</v>
      </c>
      <c r="I833" s="568"/>
      <c r="J833" s="568"/>
      <c r="K833" s="568"/>
      <c r="L833" s="568"/>
      <c r="M833" s="633"/>
      <c r="N833" s="634"/>
      <c r="O833" s="635"/>
      <c r="P833" s="636"/>
      <c r="Q833" s="627"/>
      <c r="R833" s="558" t="n">
        <f aca="false">SUM(S833,T833,U833,V833)</f>
        <v>0</v>
      </c>
      <c r="S833" s="698"/>
      <c r="T833" s="698"/>
      <c r="U833" s="698"/>
      <c r="V833" s="698"/>
    </row>
    <row r="834" customFormat="false" ht="15.75" hidden="true" customHeight="false" outlineLevel="1" collapsed="false">
      <c r="A834" s="747"/>
      <c r="B834" s="567"/>
      <c r="C834" s="583"/>
      <c r="D834" s="540"/>
      <c r="E834" s="541" t="s">
        <v>1149</v>
      </c>
      <c r="F834" s="541" t="s">
        <v>1064</v>
      </c>
      <c r="G834" s="540"/>
      <c r="H834" s="522" t="s">
        <v>1065</v>
      </c>
      <c r="I834" s="568"/>
      <c r="J834" s="568"/>
      <c r="K834" s="568"/>
      <c r="L834" s="568"/>
      <c r="M834" s="633"/>
      <c r="N834" s="634"/>
      <c r="O834" s="635"/>
      <c r="P834" s="636"/>
      <c r="Q834" s="627"/>
      <c r="R834" s="558" t="n">
        <f aca="false">SUM(S834,T834,U834,V834)</f>
        <v>0</v>
      </c>
      <c r="S834" s="698"/>
      <c r="T834" s="698"/>
      <c r="U834" s="698"/>
      <c r="V834" s="698"/>
    </row>
    <row r="835" customFormat="false" ht="15.75" hidden="true" customHeight="false" outlineLevel="1" collapsed="false">
      <c r="A835" s="747"/>
      <c r="B835" s="567"/>
      <c r="C835" s="583"/>
      <c r="D835" s="540"/>
      <c r="E835" s="541" t="s">
        <v>1149</v>
      </c>
      <c r="F835" s="541" t="s">
        <v>1064</v>
      </c>
      <c r="G835" s="540"/>
      <c r="H835" s="522" t="s">
        <v>1065</v>
      </c>
      <c r="I835" s="568"/>
      <c r="J835" s="568"/>
      <c r="K835" s="568"/>
      <c r="L835" s="568"/>
      <c r="M835" s="633"/>
      <c r="N835" s="634"/>
      <c r="O835" s="635"/>
      <c r="P835" s="636"/>
      <c r="Q835" s="627"/>
      <c r="R835" s="558" t="n">
        <f aca="false">SUM(S835,T835,U835,V835)</f>
        <v>0</v>
      </c>
      <c r="S835" s="698"/>
      <c r="T835" s="698"/>
      <c r="U835" s="698"/>
      <c r="V835" s="698"/>
    </row>
    <row r="836" customFormat="false" ht="15.75" hidden="true" customHeight="false" outlineLevel="1" collapsed="false">
      <c r="A836" s="747"/>
      <c r="B836" s="567"/>
      <c r="C836" s="583"/>
      <c r="D836" s="540"/>
      <c r="E836" s="541" t="s">
        <v>1149</v>
      </c>
      <c r="F836" s="541" t="s">
        <v>1064</v>
      </c>
      <c r="G836" s="540"/>
      <c r="H836" s="522" t="s">
        <v>1065</v>
      </c>
      <c r="I836" s="568"/>
      <c r="J836" s="568"/>
      <c r="K836" s="568"/>
      <c r="L836" s="568"/>
      <c r="M836" s="633"/>
      <c r="N836" s="634"/>
      <c r="O836" s="635"/>
      <c r="P836" s="636"/>
      <c r="Q836" s="627"/>
      <c r="R836" s="558" t="n">
        <f aca="false">SUM(S836,T836,U836,V836)</f>
        <v>0</v>
      </c>
      <c r="S836" s="698"/>
      <c r="T836" s="698"/>
      <c r="U836" s="698"/>
      <c r="V836" s="698"/>
    </row>
    <row r="837" customFormat="false" ht="15.75" hidden="true" customHeight="false" outlineLevel="1" collapsed="false">
      <c r="A837" s="747"/>
      <c r="B837" s="567"/>
      <c r="C837" s="583"/>
      <c r="D837" s="540"/>
      <c r="E837" s="541" t="s">
        <v>1149</v>
      </c>
      <c r="F837" s="541" t="s">
        <v>1064</v>
      </c>
      <c r="G837" s="540"/>
      <c r="H837" s="522" t="s">
        <v>1065</v>
      </c>
      <c r="I837" s="568"/>
      <c r="J837" s="568"/>
      <c r="K837" s="568"/>
      <c r="L837" s="568"/>
      <c r="M837" s="633"/>
      <c r="N837" s="634"/>
      <c r="O837" s="635"/>
      <c r="P837" s="636"/>
      <c r="Q837" s="627"/>
      <c r="R837" s="558" t="n">
        <f aca="false">SUM(S837,T837,U837,V837)</f>
        <v>0</v>
      </c>
      <c r="S837" s="698"/>
      <c r="T837" s="698"/>
      <c r="U837" s="698"/>
      <c r="V837" s="698"/>
    </row>
    <row r="838" customFormat="false" ht="15.75" hidden="true" customHeight="false" outlineLevel="1" collapsed="false">
      <c r="A838" s="747"/>
      <c r="B838" s="567"/>
      <c r="C838" s="583"/>
      <c r="D838" s="540"/>
      <c r="E838" s="541" t="s">
        <v>1149</v>
      </c>
      <c r="F838" s="541" t="s">
        <v>1064</v>
      </c>
      <c r="G838" s="540"/>
      <c r="H838" s="522" t="s">
        <v>1065</v>
      </c>
      <c r="I838" s="568"/>
      <c r="J838" s="568"/>
      <c r="K838" s="568"/>
      <c r="L838" s="568"/>
      <c r="M838" s="633"/>
      <c r="N838" s="634"/>
      <c r="O838" s="635"/>
      <c r="P838" s="636"/>
      <c r="Q838" s="627"/>
      <c r="R838" s="558" t="n">
        <f aca="false">SUM(S838,T838,U838,V838)</f>
        <v>0</v>
      </c>
      <c r="S838" s="698"/>
      <c r="T838" s="698"/>
      <c r="U838" s="698"/>
      <c r="V838" s="698"/>
    </row>
    <row r="839" customFormat="false" ht="15.75" hidden="true" customHeight="false" outlineLevel="1" collapsed="false">
      <c r="A839" s="747"/>
      <c r="B839" s="567"/>
      <c r="C839" s="583"/>
      <c r="D839" s="540"/>
      <c r="E839" s="541" t="s">
        <v>1149</v>
      </c>
      <c r="F839" s="541" t="s">
        <v>1064</v>
      </c>
      <c r="G839" s="540"/>
      <c r="H839" s="522" t="s">
        <v>1065</v>
      </c>
      <c r="I839" s="568"/>
      <c r="J839" s="568"/>
      <c r="K839" s="568"/>
      <c r="L839" s="568"/>
      <c r="M839" s="633"/>
      <c r="N839" s="634"/>
      <c r="O839" s="635"/>
      <c r="P839" s="636"/>
      <c r="Q839" s="627"/>
      <c r="R839" s="558" t="n">
        <f aca="false">SUM(S839,T839,U839,V839)</f>
        <v>0</v>
      </c>
      <c r="S839" s="698"/>
      <c r="T839" s="698"/>
      <c r="U839" s="698"/>
      <c r="V839" s="698"/>
    </row>
    <row r="840" customFormat="false" ht="15.75" hidden="true" customHeight="false" outlineLevel="1" collapsed="false">
      <c r="A840" s="747"/>
      <c r="B840" s="567"/>
      <c r="C840" s="583"/>
      <c r="D840" s="540"/>
      <c r="E840" s="541" t="s">
        <v>1149</v>
      </c>
      <c r="F840" s="541" t="s">
        <v>1064</v>
      </c>
      <c r="G840" s="540"/>
      <c r="H840" s="522" t="s">
        <v>1065</v>
      </c>
      <c r="I840" s="568"/>
      <c r="J840" s="568"/>
      <c r="K840" s="568"/>
      <c r="L840" s="568"/>
      <c r="M840" s="633"/>
      <c r="N840" s="634"/>
      <c r="O840" s="635"/>
      <c r="P840" s="636"/>
      <c r="Q840" s="627"/>
      <c r="R840" s="558" t="n">
        <f aca="false">SUM(S840,T840,U840,V840)</f>
        <v>0</v>
      </c>
      <c r="S840" s="698"/>
      <c r="T840" s="698"/>
      <c r="U840" s="698"/>
      <c r="V840" s="698"/>
    </row>
    <row r="841" customFormat="false" ht="15.75" hidden="true" customHeight="false" outlineLevel="1" collapsed="false">
      <c r="A841" s="747"/>
      <c r="B841" s="567"/>
      <c r="C841" s="583"/>
      <c r="D841" s="540"/>
      <c r="E841" s="541" t="s">
        <v>1149</v>
      </c>
      <c r="F841" s="541" t="s">
        <v>1064</v>
      </c>
      <c r="G841" s="540"/>
      <c r="H841" s="522" t="s">
        <v>1065</v>
      </c>
      <c r="I841" s="568"/>
      <c r="J841" s="568"/>
      <c r="K841" s="568"/>
      <c r="L841" s="568"/>
      <c r="M841" s="633"/>
      <c r="N841" s="634"/>
      <c r="O841" s="635"/>
      <c r="P841" s="636"/>
      <c r="Q841" s="627"/>
      <c r="R841" s="558" t="n">
        <f aca="false">SUM(S841,T841,U841,V841)</f>
        <v>0</v>
      </c>
      <c r="S841" s="698"/>
      <c r="T841" s="698"/>
      <c r="U841" s="698"/>
      <c r="V841" s="698"/>
    </row>
    <row r="842" customFormat="false" ht="15.75" hidden="true" customHeight="false" outlineLevel="1" collapsed="false">
      <c r="A842" s="747"/>
      <c r="B842" s="567"/>
      <c r="C842" s="583"/>
      <c r="D842" s="540"/>
      <c r="E842" s="541" t="s">
        <v>1149</v>
      </c>
      <c r="F842" s="541" t="s">
        <v>1064</v>
      </c>
      <c r="G842" s="540"/>
      <c r="H842" s="522" t="s">
        <v>1065</v>
      </c>
      <c r="I842" s="568"/>
      <c r="J842" s="568"/>
      <c r="K842" s="568"/>
      <c r="L842" s="568"/>
      <c r="M842" s="633"/>
      <c r="N842" s="634"/>
      <c r="O842" s="635"/>
      <c r="P842" s="636"/>
      <c r="Q842" s="627"/>
      <c r="R842" s="558" t="n">
        <f aca="false">SUM(S842,T842,U842,V842)</f>
        <v>0</v>
      </c>
      <c r="S842" s="698"/>
      <c r="T842" s="698"/>
      <c r="U842" s="698"/>
      <c r="V842" s="698"/>
    </row>
    <row r="843" customFormat="false" ht="15.75" hidden="true" customHeight="false" outlineLevel="1" collapsed="false">
      <c r="A843" s="747"/>
      <c r="B843" s="567"/>
      <c r="C843" s="583"/>
      <c r="D843" s="540"/>
      <c r="E843" s="541" t="s">
        <v>1149</v>
      </c>
      <c r="F843" s="541" t="s">
        <v>1064</v>
      </c>
      <c r="G843" s="540"/>
      <c r="H843" s="522" t="s">
        <v>1065</v>
      </c>
      <c r="I843" s="568"/>
      <c r="J843" s="568"/>
      <c r="K843" s="568"/>
      <c r="L843" s="568"/>
      <c r="M843" s="633"/>
      <c r="N843" s="634"/>
      <c r="O843" s="635"/>
      <c r="P843" s="636"/>
      <c r="Q843" s="627"/>
      <c r="R843" s="558" t="n">
        <f aca="false">SUM(S843,T843,U843,V843)</f>
        <v>0</v>
      </c>
      <c r="S843" s="698"/>
      <c r="T843" s="698"/>
      <c r="U843" s="698"/>
      <c r="V843" s="698"/>
    </row>
    <row r="844" customFormat="false" ht="15.75" hidden="true" customHeight="false" outlineLevel="1" collapsed="false">
      <c r="A844" s="747"/>
      <c r="B844" s="567"/>
      <c r="C844" s="583"/>
      <c r="D844" s="540"/>
      <c r="E844" s="541" t="s">
        <v>1149</v>
      </c>
      <c r="F844" s="541" t="s">
        <v>1064</v>
      </c>
      <c r="G844" s="540"/>
      <c r="H844" s="522" t="s">
        <v>1065</v>
      </c>
      <c r="I844" s="568"/>
      <c r="J844" s="568"/>
      <c r="K844" s="568"/>
      <c r="L844" s="568"/>
      <c r="M844" s="633"/>
      <c r="N844" s="634"/>
      <c r="O844" s="635"/>
      <c r="P844" s="636"/>
      <c r="Q844" s="627"/>
      <c r="R844" s="558" t="n">
        <f aca="false">SUM(S844,T844,U844,V844)</f>
        <v>0</v>
      </c>
      <c r="S844" s="698"/>
      <c r="T844" s="698"/>
      <c r="U844" s="698"/>
      <c r="V844" s="698"/>
    </row>
    <row r="845" customFormat="false" ht="15.75" hidden="true" customHeight="false" outlineLevel="1" collapsed="false">
      <c r="A845" s="747"/>
      <c r="B845" s="567"/>
      <c r="C845" s="583"/>
      <c r="D845" s="540"/>
      <c r="E845" s="541" t="s">
        <v>1149</v>
      </c>
      <c r="F845" s="541" t="s">
        <v>1064</v>
      </c>
      <c r="G845" s="540"/>
      <c r="H845" s="522" t="s">
        <v>1065</v>
      </c>
      <c r="I845" s="568"/>
      <c r="J845" s="568"/>
      <c r="K845" s="568"/>
      <c r="L845" s="568"/>
      <c r="M845" s="633"/>
      <c r="N845" s="634"/>
      <c r="O845" s="635"/>
      <c r="P845" s="636"/>
      <c r="Q845" s="627"/>
      <c r="R845" s="558" t="n">
        <f aca="false">SUM(S845,T845,U845,V845)</f>
        <v>0</v>
      </c>
      <c r="S845" s="698"/>
      <c r="T845" s="698"/>
      <c r="U845" s="698"/>
      <c r="V845" s="698"/>
    </row>
    <row r="846" customFormat="false" ht="15.75" hidden="true" customHeight="false" outlineLevel="1" collapsed="false">
      <c r="A846" s="747"/>
      <c r="B846" s="567"/>
      <c r="C846" s="583"/>
      <c r="D846" s="540"/>
      <c r="E846" s="541" t="s">
        <v>1149</v>
      </c>
      <c r="F846" s="541" t="s">
        <v>1064</v>
      </c>
      <c r="G846" s="540"/>
      <c r="H846" s="522" t="s">
        <v>1065</v>
      </c>
      <c r="I846" s="568"/>
      <c r="J846" s="568"/>
      <c r="K846" s="568"/>
      <c r="L846" s="568"/>
      <c r="M846" s="633"/>
      <c r="N846" s="634"/>
      <c r="O846" s="635"/>
      <c r="P846" s="636"/>
      <c r="Q846" s="627"/>
      <c r="R846" s="558" t="n">
        <f aca="false">SUM(S846,T846,U846,V846)</f>
        <v>0</v>
      </c>
      <c r="S846" s="698"/>
      <c r="T846" s="698"/>
      <c r="U846" s="698"/>
      <c r="V846" s="698"/>
    </row>
    <row r="847" customFormat="false" ht="15.75" hidden="true" customHeight="false" outlineLevel="1" collapsed="false">
      <c r="A847" s="747"/>
      <c r="B847" s="567"/>
      <c r="C847" s="583"/>
      <c r="D847" s="540"/>
      <c r="E847" s="541" t="s">
        <v>1149</v>
      </c>
      <c r="F847" s="541" t="s">
        <v>1064</v>
      </c>
      <c r="G847" s="540"/>
      <c r="H847" s="522" t="s">
        <v>1065</v>
      </c>
      <c r="I847" s="568"/>
      <c r="J847" s="568"/>
      <c r="K847" s="568"/>
      <c r="L847" s="568"/>
      <c r="M847" s="633"/>
      <c r="N847" s="634"/>
      <c r="O847" s="635"/>
      <c r="P847" s="636"/>
      <c r="Q847" s="627"/>
      <c r="R847" s="558" t="n">
        <f aca="false">SUM(S847,T847,U847,V847)</f>
        <v>0</v>
      </c>
      <c r="S847" s="698"/>
      <c r="T847" s="698"/>
      <c r="U847" s="698"/>
      <c r="V847" s="698"/>
    </row>
    <row r="848" customFormat="false" ht="15.75" hidden="true" customHeight="false" outlineLevel="1" collapsed="false">
      <c r="A848" s="747"/>
      <c r="B848" s="567"/>
      <c r="C848" s="583"/>
      <c r="D848" s="540"/>
      <c r="E848" s="541" t="s">
        <v>1149</v>
      </c>
      <c r="F848" s="541" t="s">
        <v>1064</v>
      </c>
      <c r="G848" s="540"/>
      <c r="H848" s="522" t="s">
        <v>1065</v>
      </c>
      <c r="I848" s="568"/>
      <c r="J848" s="568"/>
      <c r="K848" s="568"/>
      <c r="L848" s="568"/>
      <c r="M848" s="633"/>
      <c r="N848" s="634"/>
      <c r="O848" s="635"/>
      <c r="P848" s="636"/>
      <c r="Q848" s="627"/>
      <c r="R848" s="558" t="n">
        <f aca="false">SUM(S848,T848,U848,V848)</f>
        <v>0</v>
      </c>
      <c r="S848" s="698"/>
      <c r="T848" s="698"/>
      <c r="U848" s="698"/>
      <c r="V848" s="698"/>
    </row>
    <row r="849" customFormat="false" ht="15.75" hidden="true" customHeight="false" outlineLevel="1" collapsed="false">
      <c r="A849" s="747"/>
      <c r="B849" s="567"/>
      <c r="C849" s="583"/>
      <c r="D849" s="540"/>
      <c r="E849" s="541" t="s">
        <v>1149</v>
      </c>
      <c r="F849" s="541" t="s">
        <v>1064</v>
      </c>
      <c r="G849" s="540"/>
      <c r="H849" s="522" t="s">
        <v>1065</v>
      </c>
      <c r="I849" s="568"/>
      <c r="J849" s="568"/>
      <c r="K849" s="568"/>
      <c r="L849" s="568"/>
      <c r="M849" s="633"/>
      <c r="N849" s="634"/>
      <c r="O849" s="635"/>
      <c r="P849" s="636"/>
      <c r="Q849" s="627"/>
      <c r="R849" s="558" t="n">
        <f aca="false">SUM(S849,T849,U849,V849)</f>
        <v>0</v>
      </c>
      <c r="S849" s="698"/>
      <c r="T849" s="698"/>
      <c r="U849" s="698"/>
      <c r="V849" s="698"/>
    </row>
    <row r="850" customFormat="false" ht="15.75" hidden="true" customHeight="false" outlineLevel="1" collapsed="false">
      <c r="A850" s="747"/>
      <c r="B850" s="567"/>
      <c r="C850" s="583"/>
      <c r="D850" s="540"/>
      <c r="E850" s="541" t="s">
        <v>1149</v>
      </c>
      <c r="F850" s="541" t="s">
        <v>1064</v>
      </c>
      <c r="G850" s="540"/>
      <c r="H850" s="522" t="s">
        <v>1065</v>
      </c>
      <c r="I850" s="568"/>
      <c r="J850" s="568"/>
      <c r="K850" s="568"/>
      <c r="L850" s="568"/>
      <c r="M850" s="633"/>
      <c r="N850" s="634"/>
      <c r="O850" s="635"/>
      <c r="P850" s="636"/>
      <c r="Q850" s="627"/>
      <c r="R850" s="558" t="n">
        <f aca="false">SUM(S850,T850,U850,V850)</f>
        <v>0</v>
      </c>
      <c r="S850" s="698"/>
      <c r="T850" s="698"/>
      <c r="U850" s="698"/>
      <c r="V850" s="698"/>
    </row>
    <row r="851" customFormat="false" ht="15.75" hidden="true" customHeight="false" outlineLevel="1" collapsed="false">
      <c r="A851" s="747"/>
      <c r="B851" s="567"/>
      <c r="C851" s="583"/>
      <c r="D851" s="540"/>
      <c r="E851" s="541" t="s">
        <v>1149</v>
      </c>
      <c r="F851" s="541" t="s">
        <v>1064</v>
      </c>
      <c r="G851" s="540"/>
      <c r="H851" s="522" t="s">
        <v>1065</v>
      </c>
      <c r="I851" s="568"/>
      <c r="J851" s="568"/>
      <c r="K851" s="568"/>
      <c r="L851" s="568"/>
      <c r="M851" s="633"/>
      <c r="N851" s="634"/>
      <c r="O851" s="635"/>
      <c r="P851" s="636"/>
      <c r="Q851" s="627"/>
      <c r="R851" s="558" t="n">
        <f aca="false">SUM(S851,T851,U851,V851)</f>
        <v>0</v>
      </c>
      <c r="S851" s="698"/>
      <c r="T851" s="698"/>
      <c r="U851" s="698"/>
      <c r="V851" s="698"/>
    </row>
    <row r="852" customFormat="false" ht="15.75" hidden="true" customHeight="false" outlineLevel="1" collapsed="false">
      <c r="A852" s="747"/>
      <c r="B852" s="567"/>
      <c r="C852" s="583"/>
      <c r="D852" s="540"/>
      <c r="E852" s="541" t="s">
        <v>1149</v>
      </c>
      <c r="F852" s="541" t="s">
        <v>1064</v>
      </c>
      <c r="G852" s="540"/>
      <c r="H852" s="522" t="s">
        <v>1065</v>
      </c>
      <c r="I852" s="568"/>
      <c r="J852" s="568"/>
      <c r="K852" s="568"/>
      <c r="L852" s="568"/>
      <c r="M852" s="633"/>
      <c r="N852" s="634"/>
      <c r="O852" s="635"/>
      <c r="P852" s="636"/>
      <c r="Q852" s="627"/>
      <c r="R852" s="558" t="n">
        <f aca="false">SUM(S852,T852,U852,V852)</f>
        <v>0</v>
      </c>
      <c r="S852" s="698"/>
      <c r="T852" s="698"/>
      <c r="U852" s="698"/>
      <c r="V852" s="698"/>
    </row>
    <row r="853" customFormat="false" ht="15.75" hidden="false" customHeight="false" outlineLevel="0" collapsed="false">
      <c r="A853" s="559" t="s">
        <v>1368</v>
      </c>
      <c r="B853" s="560"/>
      <c r="C853" s="560"/>
      <c r="D853" s="679" t="n">
        <f aca="false">SUM(D854:D857)</f>
        <v>0</v>
      </c>
      <c r="E853" s="560"/>
      <c r="F853" s="603"/>
      <c r="G853" s="540" t="e">
        <f aca="false">AVERAGE(G854,G855,G856,G857)</f>
        <v>#DIV/0!</v>
      </c>
      <c r="H853" s="522" t="s">
        <v>1065</v>
      </c>
      <c r="I853" s="602"/>
      <c r="J853" s="603"/>
      <c r="K853" s="560"/>
      <c r="L853" s="560"/>
      <c r="M853" s="561"/>
      <c r="N853" s="707"/>
      <c r="O853" s="822" t="n">
        <v>244</v>
      </c>
      <c r="P853" s="823" t="n">
        <v>346</v>
      </c>
      <c r="Q853" s="824"/>
      <c r="R853" s="551" t="n">
        <f aca="false">SUM(R854:R857)</f>
        <v>0</v>
      </c>
      <c r="S853" s="551" t="n">
        <f aca="false">SUM(S854:S857)</f>
        <v>0</v>
      </c>
      <c r="T853" s="551" t="n">
        <f aca="false">SUM(T854:T857)</f>
        <v>0</v>
      </c>
      <c r="U853" s="551" t="n">
        <f aca="false">SUM(U854:U857)</f>
        <v>0</v>
      </c>
      <c r="V853" s="551" t="n">
        <f aca="false">SUM(V854:V857)</f>
        <v>0</v>
      </c>
    </row>
    <row r="854" s="673" customFormat="true" ht="15.75" hidden="true" customHeight="false" outlineLevel="1" collapsed="false">
      <c r="A854" s="781"/>
      <c r="B854" s="568"/>
      <c r="C854" s="568"/>
      <c r="D854" s="540"/>
      <c r="E854" s="541" t="s">
        <v>1149</v>
      </c>
      <c r="F854" s="541" t="s">
        <v>1064</v>
      </c>
      <c r="G854" s="540"/>
      <c r="H854" s="522" t="s">
        <v>1065</v>
      </c>
      <c r="I854" s="568"/>
      <c r="J854" s="568"/>
      <c r="K854" s="568"/>
      <c r="L854" s="568"/>
      <c r="M854" s="633"/>
      <c r="N854" s="634"/>
      <c r="O854" s="635"/>
      <c r="P854" s="636"/>
      <c r="Q854" s="627"/>
      <c r="R854" s="558" t="n">
        <f aca="false">SUM(S854,T854,U854,V854)</f>
        <v>0</v>
      </c>
      <c r="S854" s="698"/>
      <c r="T854" s="698"/>
      <c r="U854" s="698"/>
      <c r="V854" s="698"/>
      <c r="AC854" s="303"/>
      <c r="AD854" s="474"/>
    </row>
    <row r="855" s="673" customFormat="true" ht="15.75" hidden="true" customHeight="false" outlineLevel="1" collapsed="false">
      <c r="A855" s="781"/>
      <c r="B855" s="568"/>
      <c r="C855" s="568"/>
      <c r="D855" s="540"/>
      <c r="E855" s="541" t="s">
        <v>1149</v>
      </c>
      <c r="F855" s="541" t="s">
        <v>1064</v>
      </c>
      <c r="G855" s="540"/>
      <c r="H855" s="522" t="s">
        <v>1065</v>
      </c>
      <c r="I855" s="568"/>
      <c r="J855" s="568"/>
      <c r="K855" s="568"/>
      <c r="L855" s="568"/>
      <c r="M855" s="633"/>
      <c r="N855" s="634"/>
      <c r="O855" s="635"/>
      <c r="P855" s="636"/>
      <c r="Q855" s="627"/>
      <c r="R855" s="558" t="n">
        <f aca="false">SUM(S855,T855,U855,V855)</f>
        <v>0</v>
      </c>
      <c r="S855" s="698"/>
      <c r="T855" s="698"/>
      <c r="U855" s="698"/>
      <c r="V855" s="698"/>
      <c r="AC855" s="303"/>
      <c r="AD855" s="474"/>
    </row>
    <row r="856" s="673" customFormat="true" ht="15.75" hidden="true" customHeight="false" outlineLevel="1" collapsed="false">
      <c r="A856" s="781"/>
      <c r="B856" s="568"/>
      <c r="C856" s="568"/>
      <c r="D856" s="540"/>
      <c r="E856" s="541" t="s">
        <v>1149</v>
      </c>
      <c r="F856" s="541" t="s">
        <v>1064</v>
      </c>
      <c r="G856" s="540"/>
      <c r="H856" s="522" t="s">
        <v>1065</v>
      </c>
      <c r="I856" s="568"/>
      <c r="J856" s="568"/>
      <c r="K856" s="568"/>
      <c r="L856" s="568"/>
      <c r="M856" s="633"/>
      <c r="N856" s="634"/>
      <c r="O856" s="635"/>
      <c r="P856" s="636"/>
      <c r="Q856" s="627"/>
      <c r="R856" s="558" t="n">
        <f aca="false">SUM(S856,T856,U856,V856)</f>
        <v>0</v>
      </c>
      <c r="S856" s="698"/>
      <c r="T856" s="698"/>
      <c r="U856" s="698"/>
      <c r="V856" s="698"/>
      <c r="AC856" s="303"/>
      <c r="AD856" s="474"/>
    </row>
    <row r="857" s="673" customFormat="true" ht="15.75" hidden="true" customHeight="false" outlineLevel="1" collapsed="false">
      <c r="A857" s="781"/>
      <c r="B857" s="568"/>
      <c r="C857" s="568"/>
      <c r="D857" s="540"/>
      <c r="E857" s="541" t="s">
        <v>1149</v>
      </c>
      <c r="F857" s="541" t="s">
        <v>1064</v>
      </c>
      <c r="G857" s="540"/>
      <c r="H857" s="522" t="s">
        <v>1065</v>
      </c>
      <c r="I857" s="568"/>
      <c r="J857" s="568"/>
      <c r="K857" s="568"/>
      <c r="L857" s="568"/>
      <c r="M857" s="633"/>
      <c r="N857" s="634"/>
      <c r="O857" s="635"/>
      <c r="P857" s="636"/>
      <c r="Q857" s="627"/>
      <c r="R857" s="558" t="n">
        <f aca="false">SUM(S857,T857,U857,V857)</f>
        <v>0</v>
      </c>
      <c r="S857" s="698"/>
      <c r="T857" s="698"/>
      <c r="U857" s="698"/>
      <c r="V857" s="698"/>
      <c r="AC857" s="303"/>
      <c r="AD857" s="474"/>
    </row>
    <row r="858" customFormat="false" ht="15.75" hidden="false" customHeight="false" outlineLevel="0" collapsed="false">
      <c r="A858" s="559" t="s">
        <v>1369</v>
      </c>
      <c r="B858" s="560"/>
      <c r="C858" s="560"/>
      <c r="D858" s="560"/>
      <c r="E858" s="560"/>
      <c r="F858" s="603"/>
      <c r="G858" s="601"/>
      <c r="H858" s="560"/>
      <c r="I858" s="602"/>
      <c r="J858" s="603"/>
      <c r="K858" s="560"/>
      <c r="L858" s="560"/>
      <c r="M858" s="561"/>
      <c r="N858" s="707"/>
      <c r="O858" s="822" t="n">
        <v>244</v>
      </c>
      <c r="P858" s="823" t="n">
        <v>346</v>
      </c>
      <c r="Q858" s="824"/>
      <c r="R858" s="551" t="n">
        <f aca="false">SUM(R859:R913)</f>
        <v>52500</v>
      </c>
      <c r="S858" s="551" t="n">
        <f aca="false">SUM(S859:S913)</f>
        <v>0</v>
      </c>
      <c r="T858" s="551" t="n">
        <f aca="false">SUM(T859:T913)</f>
        <v>0</v>
      </c>
      <c r="U858" s="551" t="n">
        <f aca="false">SUM(U859:U913)</f>
        <v>0</v>
      </c>
      <c r="V858" s="551" t="n">
        <f aca="false">SUM(V859:V913)</f>
        <v>52500</v>
      </c>
    </row>
    <row r="859" customFormat="false" ht="15.75" hidden="true" customHeight="false" outlineLevel="1" collapsed="false">
      <c r="A859" s="552"/>
      <c r="B859" s="752"/>
      <c r="C859" s="541"/>
      <c r="D859" s="540"/>
      <c r="E859" s="541" t="s">
        <v>1149</v>
      </c>
      <c r="F859" s="541" t="s">
        <v>1064</v>
      </c>
      <c r="G859" s="540"/>
      <c r="H859" s="522" t="s">
        <v>1065</v>
      </c>
      <c r="I859" s="541"/>
      <c r="J859" s="568"/>
      <c r="K859" s="541"/>
      <c r="L859" s="541"/>
      <c r="M859" s="554"/>
      <c r="N859" s="701"/>
      <c r="O859" s="557"/>
      <c r="P859" s="556"/>
      <c r="Q859" s="550"/>
      <c r="R859" s="558" t="n">
        <f aca="false">SUM(S859,T859,U859,V859)</f>
        <v>52500</v>
      </c>
      <c r="S859" s="558"/>
      <c r="T859" s="558"/>
      <c r="U859" s="558"/>
      <c r="V859" s="558" t="n">
        <v>52500</v>
      </c>
    </row>
    <row r="860" customFormat="false" ht="15.75" hidden="true" customHeight="false" outlineLevel="1" collapsed="false">
      <c r="A860" s="552"/>
      <c r="B860" s="752"/>
      <c r="C860" s="541"/>
      <c r="D860" s="540"/>
      <c r="E860" s="541" t="s">
        <v>1149</v>
      </c>
      <c r="F860" s="541" t="s">
        <v>1064</v>
      </c>
      <c r="G860" s="540"/>
      <c r="H860" s="522" t="s">
        <v>1065</v>
      </c>
      <c r="I860" s="541"/>
      <c r="J860" s="568"/>
      <c r="K860" s="541"/>
      <c r="L860" s="541"/>
      <c r="M860" s="554"/>
      <c r="N860" s="701"/>
      <c r="O860" s="557"/>
      <c r="P860" s="556"/>
      <c r="Q860" s="550"/>
      <c r="R860" s="558" t="n">
        <f aca="false">SUM(S860,T860,U860,V860)</f>
        <v>0</v>
      </c>
      <c r="S860" s="558"/>
      <c r="T860" s="558"/>
      <c r="U860" s="558"/>
      <c r="V860" s="558"/>
    </row>
    <row r="861" customFormat="false" ht="15.75" hidden="true" customHeight="false" outlineLevel="1" collapsed="false">
      <c r="A861" s="552"/>
      <c r="B861" s="752"/>
      <c r="C861" s="541"/>
      <c r="D861" s="540"/>
      <c r="E861" s="541" t="s">
        <v>1149</v>
      </c>
      <c r="F861" s="541" t="s">
        <v>1064</v>
      </c>
      <c r="G861" s="540"/>
      <c r="H861" s="522" t="s">
        <v>1065</v>
      </c>
      <c r="I861" s="541"/>
      <c r="J861" s="568"/>
      <c r="K861" s="541"/>
      <c r="L861" s="541"/>
      <c r="M861" s="554"/>
      <c r="N861" s="701"/>
      <c r="O861" s="557"/>
      <c r="P861" s="556"/>
      <c r="Q861" s="550"/>
      <c r="R861" s="558" t="n">
        <f aca="false">SUM(S861,T861,U861,V861)</f>
        <v>0</v>
      </c>
      <c r="S861" s="558"/>
      <c r="T861" s="558"/>
      <c r="U861" s="558"/>
      <c r="V861" s="558"/>
    </row>
    <row r="862" customFormat="false" ht="15.75" hidden="true" customHeight="false" outlineLevel="1" collapsed="false">
      <c r="A862" s="552"/>
      <c r="B862" s="752"/>
      <c r="C862" s="541"/>
      <c r="D862" s="540"/>
      <c r="E862" s="541" t="s">
        <v>1149</v>
      </c>
      <c r="F862" s="541" t="s">
        <v>1064</v>
      </c>
      <c r="G862" s="540"/>
      <c r="H862" s="522" t="s">
        <v>1065</v>
      </c>
      <c r="I862" s="541"/>
      <c r="J862" s="568"/>
      <c r="K862" s="541"/>
      <c r="L862" s="541"/>
      <c r="M862" s="554"/>
      <c r="N862" s="701"/>
      <c r="O862" s="557"/>
      <c r="P862" s="556"/>
      <c r="Q862" s="550"/>
      <c r="R862" s="558" t="n">
        <f aca="false">SUM(S862,T862,U862,V862)</f>
        <v>0</v>
      </c>
      <c r="S862" s="558"/>
      <c r="T862" s="558"/>
      <c r="U862" s="558"/>
      <c r="V862" s="558"/>
    </row>
    <row r="863" customFormat="false" ht="15.75" hidden="true" customHeight="false" outlineLevel="1" collapsed="false">
      <c r="A863" s="552"/>
      <c r="B863" s="752"/>
      <c r="C863" s="541"/>
      <c r="D863" s="540"/>
      <c r="E863" s="541" t="s">
        <v>1149</v>
      </c>
      <c r="F863" s="541" t="s">
        <v>1064</v>
      </c>
      <c r="G863" s="540"/>
      <c r="H863" s="522" t="s">
        <v>1065</v>
      </c>
      <c r="I863" s="541"/>
      <c r="J863" s="568"/>
      <c r="K863" s="541"/>
      <c r="L863" s="541"/>
      <c r="M863" s="554"/>
      <c r="N863" s="701"/>
      <c r="O863" s="557"/>
      <c r="P863" s="556"/>
      <c r="Q863" s="550"/>
      <c r="R863" s="558" t="n">
        <f aca="false">SUM(S863,T863,U863,V863)</f>
        <v>0</v>
      </c>
      <c r="S863" s="558"/>
      <c r="T863" s="558"/>
      <c r="U863" s="558"/>
      <c r="V863" s="558"/>
    </row>
    <row r="864" customFormat="false" ht="15.75" hidden="true" customHeight="false" outlineLevel="1" collapsed="false">
      <c r="A864" s="552"/>
      <c r="B864" s="752"/>
      <c r="C864" s="541"/>
      <c r="D864" s="540"/>
      <c r="E864" s="541" t="s">
        <v>1149</v>
      </c>
      <c r="F864" s="541" t="s">
        <v>1064</v>
      </c>
      <c r="G864" s="540"/>
      <c r="H864" s="522" t="s">
        <v>1065</v>
      </c>
      <c r="I864" s="541"/>
      <c r="J864" s="568"/>
      <c r="K864" s="541"/>
      <c r="L864" s="541"/>
      <c r="M864" s="554"/>
      <c r="N864" s="701"/>
      <c r="O864" s="557"/>
      <c r="P864" s="556"/>
      <c r="Q864" s="550"/>
      <c r="R864" s="558" t="n">
        <f aca="false">SUM(S864,T864,U864,V864)</f>
        <v>0</v>
      </c>
      <c r="S864" s="558"/>
      <c r="T864" s="558"/>
      <c r="U864" s="558"/>
      <c r="V864" s="558"/>
    </row>
    <row r="865" customFormat="false" ht="15.75" hidden="true" customHeight="false" outlineLevel="1" collapsed="false">
      <c r="A865" s="552"/>
      <c r="B865" s="752"/>
      <c r="C865" s="541"/>
      <c r="D865" s="540"/>
      <c r="E865" s="541" t="s">
        <v>1149</v>
      </c>
      <c r="F865" s="541" t="s">
        <v>1064</v>
      </c>
      <c r="G865" s="540"/>
      <c r="H865" s="522" t="s">
        <v>1065</v>
      </c>
      <c r="I865" s="541"/>
      <c r="J865" s="568"/>
      <c r="K865" s="541"/>
      <c r="L865" s="541"/>
      <c r="M865" s="554"/>
      <c r="N865" s="701"/>
      <c r="O865" s="557"/>
      <c r="P865" s="556"/>
      <c r="Q865" s="550"/>
      <c r="R865" s="558" t="n">
        <f aca="false">SUM(S865,T865,U865,V865)</f>
        <v>0</v>
      </c>
      <c r="S865" s="558"/>
      <c r="T865" s="558"/>
      <c r="U865" s="558"/>
      <c r="V865" s="558"/>
    </row>
    <row r="866" customFormat="false" ht="15.75" hidden="true" customHeight="false" outlineLevel="1" collapsed="false">
      <c r="A866" s="552"/>
      <c r="B866" s="752"/>
      <c r="C866" s="541"/>
      <c r="D866" s="540"/>
      <c r="E866" s="541" t="s">
        <v>1149</v>
      </c>
      <c r="F866" s="541" t="s">
        <v>1064</v>
      </c>
      <c r="G866" s="540"/>
      <c r="H866" s="522" t="s">
        <v>1065</v>
      </c>
      <c r="I866" s="541"/>
      <c r="J866" s="568"/>
      <c r="K866" s="541"/>
      <c r="L866" s="541"/>
      <c r="M866" s="554"/>
      <c r="N866" s="701"/>
      <c r="O866" s="557"/>
      <c r="P866" s="556"/>
      <c r="Q866" s="550"/>
      <c r="R866" s="558" t="n">
        <f aca="false">SUM(S866,T866,U866,V866)</f>
        <v>0</v>
      </c>
      <c r="S866" s="558"/>
      <c r="T866" s="558"/>
      <c r="U866" s="558"/>
      <c r="V866" s="558"/>
    </row>
    <row r="867" customFormat="false" ht="15.75" hidden="true" customHeight="false" outlineLevel="1" collapsed="false">
      <c r="A867" s="552"/>
      <c r="B867" s="752"/>
      <c r="C867" s="541"/>
      <c r="D867" s="540"/>
      <c r="E867" s="541" t="s">
        <v>1149</v>
      </c>
      <c r="F867" s="541" t="s">
        <v>1064</v>
      </c>
      <c r="G867" s="540"/>
      <c r="H867" s="522" t="s">
        <v>1065</v>
      </c>
      <c r="I867" s="541"/>
      <c r="J867" s="568"/>
      <c r="K867" s="541"/>
      <c r="L867" s="541"/>
      <c r="M867" s="554"/>
      <c r="N867" s="701"/>
      <c r="O867" s="557"/>
      <c r="P867" s="556"/>
      <c r="Q867" s="550"/>
      <c r="R867" s="558" t="n">
        <f aca="false">SUM(S867,T867,U867,V867)</f>
        <v>0</v>
      </c>
      <c r="S867" s="558"/>
      <c r="T867" s="558"/>
      <c r="U867" s="558"/>
      <c r="V867" s="558"/>
    </row>
    <row r="868" customFormat="false" ht="15.75" hidden="true" customHeight="false" outlineLevel="1" collapsed="false">
      <c r="A868" s="552"/>
      <c r="B868" s="752"/>
      <c r="C868" s="541"/>
      <c r="D868" s="540"/>
      <c r="E868" s="541" t="s">
        <v>1149</v>
      </c>
      <c r="F868" s="541" t="s">
        <v>1064</v>
      </c>
      <c r="G868" s="540"/>
      <c r="H868" s="522" t="s">
        <v>1065</v>
      </c>
      <c r="I868" s="541"/>
      <c r="J868" s="568"/>
      <c r="K868" s="541"/>
      <c r="L868" s="541"/>
      <c r="M868" s="554"/>
      <c r="N868" s="701"/>
      <c r="O868" s="557"/>
      <c r="P868" s="556"/>
      <c r="Q868" s="550"/>
      <c r="R868" s="558" t="n">
        <f aca="false">SUM(S868,T868,U868,V868)</f>
        <v>0</v>
      </c>
      <c r="S868" s="558"/>
      <c r="T868" s="558"/>
      <c r="U868" s="558"/>
      <c r="V868" s="558"/>
    </row>
    <row r="869" customFormat="false" ht="15.75" hidden="true" customHeight="false" outlineLevel="1" collapsed="false">
      <c r="A869" s="552"/>
      <c r="B869" s="752"/>
      <c r="C869" s="541"/>
      <c r="D869" s="540"/>
      <c r="E869" s="541" t="s">
        <v>1149</v>
      </c>
      <c r="F869" s="541" t="s">
        <v>1064</v>
      </c>
      <c r="G869" s="540"/>
      <c r="H869" s="522" t="s">
        <v>1065</v>
      </c>
      <c r="I869" s="541"/>
      <c r="J869" s="568"/>
      <c r="K869" s="541"/>
      <c r="L869" s="541"/>
      <c r="M869" s="554"/>
      <c r="N869" s="701"/>
      <c r="O869" s="557"/>
      <c r="P869" s="556"/>
      <c r="Q869" s="550"/>
      <c r="R869" s="558" t="n">
        <f aca="false">SUM(S869,T869,U869,V869)</f>
        <v>0</v>
      </c>
      <c r="S869" s="558"/>
      <c r="T869" s="558"/>
      <c r="U869" s="558"/>
      <c r="V869" s="558"/>
    </row>
    <row r="870" customFormat="false" ht="15.75" hidden="true" customHeight="false" outlineLevel="1" collapsed="false">
      <c r="A870" s="552"/>
      <c r="B870" s="752"/>
      <c r="C870" s="541"/>
      <c r="D870" s="540"/>
      <c r="E870" s="541" t="s">
        <v>1149</v>
      </c>
      <c r="F870" s="541" t="s">
        <v>1064</v>
      </c>
      <c r="G870" s="540"/>
      <c r="H870" s="522" t="s">
        <v>1065</v>
      </c>
      <c r="I870" s="541"/>
      <c r="J870" s="568"/>
      <c r="K870" s="541"/>
      <c r="L870" s="541"/>
      <c r="M870" s="554"/>
      <c r="N870" s="701"/>
      <c r="O870" s="557"/>
      <c r="P870" s="556"/>
      <c r="Q870" s="550"/>
      <c r="R870" s="558" t="n">
        <f aca="false">SUM(S870,T870,U870,V870)</f>
        <v>0</v>
      </c>
      <c r="S870" s="558"/>
      <c r="T870" s="558"/>
      <c r="U870" s="558"/>
      <c r="V870" s="558"/>
    </row>
    <row r="871" customFormat="false" ht="15.75" hidden="true" customHeight="false" outlineLevel="1" collapsed="false">
      <c r="A871" s="552"/>
      <c r="B871" s="752"/>
      <c r="C871" s="541"/>
      <c r="D871" s="540"/>
      <c r="E871" s="541" t="s">
        <v>1149</v>
      </c>
      <c r="F871" s="541" t="s">
        <v>1064</v>
      </c>
      <c r="G871" s="540"/>
      <c r="H871" s="522" t="s">
        <v>1065</v>
      </c>
      <c r="I871" s="541"/>
      <c r="J871" s="568"/>
      <c r="K871" s="541"/>
      <c r="L871" s="541"/>
      <c r="M871" s="554"/>
      <c r="N871" s="701"/>
      <c r="O871" s="557"/>
      <c r="P871" s="556"/>
      <c r="Q871" s="550"/>
      <c r="R871" s="558" t="n">
        <f aca="false">SUM(S871,T871,U871,V871)</f>
        <v>0</v>
      </c>
      <c r="S871" s="558"/>
      <c r="T871" s="558"/>
      <c r="U871" s="558"/>
      <c r="V871" s="558"/>
    </row>
    <row r="872" customFormat="false" ht="15.75" hidden="true" customHeight="false" outlineLevel="1" collapsed="false">
      <c r="A872" s="552"/>
      <c r="B872" s="752"/>
      <c r="C872" s="541"/>
      <c r="D872" s="540"/>
      <c r="E872" s="541" t="s">
        <v>1149</v>
      </c>
      <c r="F872" s="541" t="s">
        <v>1064</v>
      </c>
      <c r="G872" s="540"/>
      <c r="H872" s="522" t="s">
        <v>1065</v>
      </c>
      <c r="I872" s="541"/>
      <c r="J872" s="568"/>
      <c r="K872" s="541"/>
      <c r="L872" s="541"/>
      <c r="M872" s="554"/>
      <c r="N872" s="701"/>
      <c r="O872" s="557"/>
      <c r="P872" s="556"/>
      <c r="Q872" s="550"/>
      <c r="R872" s="558" t="n">
        <f aca="false">SUM(S872,T872,U872,V872)</f>
        <v>0</v>
      </c>
      <c r="S872" s="558"/>
      <c r="T872" s="558"/>
      <c r="U872" s="558"/>
      <c r="V872" s="558"/>
    </row>
    <row r="873" customFormat="false" ht="15.75" hidden="true" customHeight="false" outlineLevel="1" collapsed="false">
      <c r="A873" s="552"/>
      <c r="B873" s="752"/>
      <c r="C873" s="541"/>
      <c r="D873" s="540"/>
      <c r="E873" s="541" t="s">
        <v>1370</v>
      </c>
      <c r="F873" s="541" t="s">
        <v>1064</v>
      </c>
      <c r="G873" s="540"/>
      <c r="H873" s="522" t="s">
        <v>1371</v>
      </c>
      <c r="I873" s="541" t="n">
        <v>12</v>
      </c>
      <c r="J873" s="568" t="s">
        <v>1372</v>
      </c>
      <c r="K873" s="541"/>
      <c r="L873" s="541"/>
      <c r="M873" s="554"/>
      <c r="N873" s="701"/>
      <c r="O873" s="557"/>
      <c r="P873" s="556"/>
      <c r="Q873" s="550"/>
      <c r="R873" s="558" t="n">
        <f aca="false">SUM(S873,T873,U873,V873)</f>
        <v>0</v>
      </c>
      <c r="S873" s="558"/>
      <c r="T873" s="558"/>
      <c r="U873" s="558"/>
      <c r="V873" s="558"/>
    </row>
    <row r="874" customFormat="false" ht="15.75" hidden="true" customHeight="false" outlineLevel="1" collapsed="false">
      <c r="A874" s="552"/>
      <c r="B874" s="752"/>
      <c r="C874" s="541"/>
      <c r="D874" s="540"/>
      <c r="E874" s="541" t="s">
        <v>1373</v>
      </c>
      <c r="F874" s="541" t="s">
        <v>1064</v>
      </c>
      <c r="G874" s="540"/>
      <c r="H874" s="522" t="s">
        <v>1371</v>
      </c>
      <c r="I874" s="541" t="n">
        <v>12</v>
      </c>
      <c r="J874" s="568" t="s">
        <v>1372</v>
      </c>
      <c r="K874" s="541"/>
      <c r="L874" s="541"/>
      <c r="M874" s="554"/>
      <c r="N874" s="701"/>
      <c r="O874" s="557"/>
      <c r="P874" s="556"/>
      <c r="Q874" s="550"/>
      <c r="R874" s="558" t="n">
        <f aca="false">SUM(S874,T874,U874,V874)</f>
        <v>0</v>
      </c>
      <c r="S874" s="558"/>
      <c r="T874" s="558"/>
      <c r="U874" s="558"/>
      <c r="V874" s="558"/>
    </row>
    <row r="875" customFormat="false" ht="15.75" hidden="true" customHeight="false" outlineLevel="1" collapsed="false">
      <c r="A875" s="552"/>
      <c r="B875" s="752"/>
      <c r="C875" s="541"/>
      <c r="D875" s="540"/>
      <c r="E875" s="541" t="s">
        <v>1374</v>
      </c>
      <c r="F875" s="541" t="s">
        <v>1064</v>
      </c>
      <c r="G875" s="540"/>
      <c r="H875" s="522" t="s">
        <v>1371</v>
      </c>
      <c r="I875" s="541" t="n">
        <v>12</v>
      </c>
      <c r="J875" s="568" t="s">
        <v>1372</v>
      </c>
      <c r="K875" s="541"/>
      <c r="L875" s="541"/>
      <c r="M875" s="554"/>
      <c r="N875" s="701"/>
      <c r="O875" s="557"/>
      <c r="P875" s="556"/>
      <c r="Q875" s="550"/>
      <c r="R875" s="558" t="n">
        <f aca="false">SUM(S875,T875,U875,V875)</f>
        <v>0</v>
      </c>
      <c r="S875" s="558"/>
      <c r="T875" s="558"/>
      <c r="U875" s="558"/>
      <c r="V875" s="558"/>
    </row>
    <row r="876" customFormat="false" ht="15.75" hidden="true" customHeight="false" outlineLevel="1" collapsed="false">
      <c r="A876" s="552"/>
      <c r="B876" s="752"/>
      <c r="C876" s="541"/>
      <c r="D876" s="540"/>
      <c r="E876" s="541" t="s">
        <v>1374</v>
      </c>
      <c r="F876" s="541" t="s">
        <v>1064</v>
      </c>
      <c r="G876" s="540"/>
      <c r="H876" s="522" t="s">
        <v>1371</v>
      </c>
      <c r="I876" s="541" t="n">
        <v>12</v>
      </c>
      <c r="J876" s="568" t="s">
        <v>1372</v>
      </c>
      <c r="K876" s="541"/>
      <c r="L876" s="541"/>
      <c r="M876" s="554"/>
      <c r="N876" s="701"/>
      <c r="O876" s="557"/>
      <c r="P876" s="556"/>
      <c r="Q876" s="550"/>
      <c r="R876" s="558" t="n">
        <f aca="false">SUM(S876,T876,U876,V876)</f>
        <v>0</v>
      </c>
      <c r="S876" s="558"/>
      <c r="T876" s="558"/>
      <c r="U876" s="558"/>
      <c r="V876" s="558"/>
    </row>
    <row r="877" customFormat="false" ht="15.75" hidden="true" customHeight="false" outlineLevel="1" collapsed="false">
      <c r="A877" s="552"/>
      <c r="B877" s="752"/>
      <c r="C877" s="541"/>
      <c r="D877" s="540"/>
      <c r="E877" s="541" t="s">
        <v>1373</v>
      </c>
      <c r="F877" s="541" t="s">
        <v>1064</v>
      </c>
      <c r="G877" s="540"/>
      <c r="H877" s="522" t="s">
        <v>1371</v>
      </c>
      <c r="I877" s="541" t="n">
        <v>12</v>
      </c>
      <c r="J877" s="568" t="s">
        <v>1372</v>
      </c>
      <c r="K877" s="541"/>
      <c r="L877" s="541"/>
      <c r="M877" s="554"/>
      <c r="N877" s="701"/>
      <c r="O877" s="557"/>
      <c r="P877" s="556"/>
      <c r="Q877" s="550"/>
      <c r="R877" s="558" t="n">
        <f aca="false">SUM(S877,T877,U877,V877)</f>
        <v>0</v>
      </c>
      <c r="S877" s="558"/>
      <c r="T877" s="558"/>
      <c r="U877" s="558"/>
      <c r="V877" s="558"/>
    </row>
    <row r="878" customFormat="false" ht="15.75" hidden="true" customHeight="false" outlineLevel="1" collapsed="false">
      <c r="A878" s="552"/>
      <c r="B878" s="752"/>
      <c r="C878" s="541"/>
      <c r="D878" s="540"/>
      <c r="E878" s="541" t="s">
        <v>1373</v>
      </c>
      <c r="F878" s="541" t="s">
        <v>1064</v>
      </c>
      <c r="G878" s="540"/>
      <c r="H878" s="522" t="s">
        <v>1371</v>
      </c>
      <c r="I878" s="541" t="n">
        <v>12</v>
      </c>
      <c r="J878" s="568" t="s">
        <v>1372</v>
      </c>
      <c r="K878" s="541"/>
      <c r="L878" s="541"/>
      <c r="M878" s="554"/>
      <c r="N878" s="701"/>
      <c r="O878" s="557"/>
      <c r="P878" s="556"/>
      <c r="Q878" s="550"/>
      <c r="R878" s="558" t="n">
        <f aca="false">SUM(S878,T878,U878,V878)</f>
        <v>0</v>
      </c>
      <c r="S878" s="558"/>
      <c r="T878" s="558"/>
      <c r="U878" s="558"/>
      <c r="V878" s="558"/>
    </row>
    <row r="879" customFormat="false" ht="15.75" hidden="true" customHeight="false" outlineLevel="1" collapsed="false">
      <c r="A879" s="552"/>
      <c r="B879" s="752"/>
      <c r="C879" s="541"/>
      <c r="D879" s="540"/>
      <c r="E879" s="541" t="s">
        <v>1149</v>
      </c>
      <c r="F879" s="541" t="s">
        <v>1064</v>
      </c>
      <c r="G879" s="540"/>
      <c r="H879" s="522" t="s">
        <v>1065</v>
      </c>
      <c r="I879" s="541"/>
      <c r="J879" s="568"/>
      <c r="K879" s="541"/>
      <c r="L879" s="541"/>
      <c r="M879" s="554"/>
      <c r="N879" s="701"/>
      <c r="O879" s="557"/>
      <c r="P879" s="556"/>
      <c r="Q879" s="550"/>
      <c r="R879" s="558" t="n">
        <f aca="false">SUM(S879,T879,U879,V879)</f>
        <v>0</v>
      </c>
      <c r="S879" s="558"/>
      <c r="T879" s="558"/>
      <c r="U879" s="558"/>
      <c r="V879" s="558"/>
    </row>
    <row r="880" customFormat="false" ht="15.75" hidden="true" customHeight="false" outlineLevel="1" collapsed="false">
      <c r="A880" s="552"/>
      <c r="B880" s="752"/>
      <c r="C880" s="541"/>
      <c r="D880" s="540"/>
      <c r="E880" s="541" t="s">
        <v>1149</v>
      </c>
      <c r="F880" s="541" t="s">
        <v>1064</v>
      </c>
      <c r="G880" s="540"/>
      <c r="H880" s="522" t="s">
        <v>1065</v>
      </c>
      <c r="I880" s="541"/>
      <c r="J880" s="568"/>
      <c r="K880" s="541"/>
      <c r="L880" s="541"/>
      <c r="M880" s="554"/>
      <c r="N880" s="701"/>
      <c r="O880" s="557"/>
      <c r="P880" s="556"/>
      <c r="Q880" s="550"/>
      <c r="R880" s="558" t="n">
        <f aca="false">SUM(S880,T880,U880,V880)</f>
        <v>0</v>
      </c>
      <c r="S880" s="558"/>
      <c r="T880" s="558"/>
      <c r="U880" s="558"/>
      <c r="V880" s="558"/>
    </row>
    <row r="881" customFormat="false" ht="15.75" hidden="true" customHeight="false" outlineLevel="1" collapsed="false">
      <c r="A881" s="552"/>
      <c r="B881" s="752"/>
      <c r="D881" s="540"/>
      <c r="E881" s="541" t="s">
        <v>1149</v>
      </c>
      <c r="F881" s="541" t="s">
        <v>1064</v>
      </c>
      <c r="G881" s="540"/>
      <c r="H881" s="522" t="s">
        <v>1065</v>
      </c>
      <c r="I881" s="541"/>
      <c r="J881" s="568"/>
      <c r="K881" s="541"/>
      <c r="L881" s="541"/>
      <c r="M881" s="554"/>
      <c r="N881" s="701"/>
      <c r="O881" s="557"/>
      <c r="P881" s="556"/>
      <c r="Q881" s="550"/>
      <c r="R881" s="558" t="n">
        <f aca="false">SUM(S881,T881,U881,V881)</f>
        <v>0</v>
      </c>
      <c r="S881" s="558"/>
      <c r="T881" s="558"/>
      <c r="U881" s="558"/>
      <c r="V881" s="558"/>
    </row>
    <row r="882" customFormat="false" ht="15.75" hidden="true" customHeight="false" outlineLevel="1" collapsed="false">
      <c r="A882" s="552"/>
      <c r="B882" s="752"/>
      <c r="D882" s="540"/>
      <c r="E882" s="541" t="s">
        <v>1149</v>
      </c>
      <c r="F882" s="541" t="s">
        <v>1064</v>
      </c>
      <c r="G882" s="540"/>
      <c r="H882" s="522" t="s">
        <v>1065</v>
      </c>
      <c r="I882" s="541"/>
      <c r="J882" s="568"/>
      <c r="K882" s="541"/>
      <c r="L882" s="541"/>
      <c r="M882" s="554"/>
      <c r="N882" s="701"/>
      <c r="O882" s="557"/>
      <c r="P882" s="556"/>
      <c r="Q882" s="550"/>
      <c r="R882" s="558" t="n">
        <f aca="false">SUM(S882,T882,U882,V882)</f>
        <v>0</v>
      </c>
      <c r="S882" s="558"/>
      <c r="T882" s="558"/>
      <c r="U882" s="558"/>
      <c r="V882" s="558"/>
    </row>
    <row r="883" customFormat="false" ht="15.75" hidden="true" customHeight="false" outlineLevel="1" collapsed="false">
      <c r="A883" s="552"/>
      <c r="B883" s="752"/>
      <c r="D883" s="540"/>
      <c r="E883" s="541" t="s">
        <v>1149</v>
      </c>
      <c r="F883" s="541" t="s">
        <v>1064</v>
      </c>
      <c r="G883" s="540"/>
      <c r="H883" s="522" t="s">
        <v>1065</v>
      </c>
      <c r="I883" s="541"/>
      <c r="J883" s="568"/>
      <c r="K883" s="541"/>
      <c r="L883" s="541"/>
      <c r="M883" s="554"/>
      <c r="N883" s="701"/>
      <c r="O883" s="557"/>
      <c r="P883" s="556"/>
      <c r="Q883" s="550"/>
      <c r="R883" s="558" t="n">
        <f aca="false">SUM(S883,T883,U883,V883)</f>
        <v>0</v>
      </c>
      <c r="S883" s="558"/>
      <c r="T883" s="558"/>
      <c r="U883" s="558"/>
      <c r="V883" s="558"/>
    </row>
    <row r="884" customFormat="false" ht="15.75" hidden="true" customHeight="false" outlineLevel="1" collapsed="false">
      <c r="A884" s="552"/>
      <c r="B884" s="752"/>
      <c r="D884" s="540"/>
      <c r="E884" s="541" t="s">
        <v>1149</v>
      </c>
      <c r="F884" s="541" t="s">
        <v>1064</v>
      </c>
      <c r="G884" s="540"/>
      <c r="H884" s="522" t="s">
        <v>1065</v>
      </c>
      <c r="I884" s="541"/>
      <c r="J884" s="568"/>
      <c r="K884" s="541"/>
      <c r="L884" s="541"/>
      <c r="M884" s="554"/>
      <c r="N884" s="701"/>
      <c r="O884" s="557"/>
      <c r="P884" s="556"/>
      <c r="Q884" s="550"/>
      <c r="R884" s="558" t="n">
        <f aca="false">SUM(S884,T884,U884,V884)</f>
        <v>0</v>
      </c>
      <c r="S884" s="558"/>
      <c r="T884" s="558"/>
      <c r="U884" s="558"/>
      <c r="V884" s="558"/>
    </row>
    <row r="885" customFormat="false" ht="15.75" hidden="true" customHeight="false" outlineLevel="1" collapsed="false">
      <c r="A885" s="552"/>
      <c r="B885" s="752"/>
      <c r="D885" s="540"/>
      <c r="E885" s="541" t="s">
        <v>1149</v>
      </c>
      <c r="F885" s="541" t="s">
        <v>1064</v>
      </c>
      <c r="G885" s="540"/>
      <c r="H885" s="522" t="s">
        <v>1065</v>
      </c>
      <c r="I885" s="541"/>
      <c r="J885" s="568"/>
      <c r="K885" s="541"/>
      <c r="L885" s="541"/>
      <c r="M885" s="554"/>
      <c r="N885" s="701"/>
      <c r="O885" s="557"/>
      <c r="P885" s="556"/>
      <c r="Q885" s="550"/>
      <c r="R885" s="558" t="n">
        <f aca="false">SUM(S885,T885,U885,V885)</f>
        <v>0</v>
      </c>
      <c r="S885" s="558"/>
      <c r="T885" s="558"/>
      <c r="U885" s="558"/>
      <c r="V885" s="558"/>
    </row>
    <row r="886" customFormat="false" ht="15.75" hidden="true" customHeight="false" outlineLevel="1" collapsed="false">
      <c r="A886" s="552"/>
      <c r="B886" s="752"/>
      <c r="D886" s="540"/>
      <c r="E886" s="541" t="s">
        <v>1149</v>
      </c>
      <c r="F886" s="541" t="s">
        <v>1064</v>
      </c>
      <c r="G886" s="540"/>
      <c r="H886" s="522" t="s">
        <v>1065</v>
      </c>
      <c r="I886" s="541"/>
      <c r="J886" s="568"/>
      <c r="K886" s="541"/>
      <c r="L886" s="541"/>
      <c r="M886" s="554"/>
      <c r="N886" s="701"/>
      <c r="O886" s="557"/>
      <c r="P886" s="556"/>
      <c r="Q886" s="550"/>
      <c r="R886" s="558" t="n">
        <f aca="false">SUM(S886,T886,U886,V886)</f>
        <v>0</v>
      </c>
      <c r="S886" s="558"/>
      <c r="T886" s="558"/>
      <c r="U886" s="558"/>
      <c r="V886" s="558"/>
    </row>
    <row r="887" customFormat="false" ht="15.75" hidden="true" customHeight="false" outlineLevel="1" collapsed="false">
      <c r="A887" s="552"/>
      <c r="B887" s="752"/>
      <c r="D887" s="540"/>
      <c r="E887" s="541" t="s">
        <v>1365</v>
      </c>
      <c r="F887" s="541" t="s">
        <v>1064</v>
      </c>
      <c r="G887" s="540"/>
      <c r="H887" s="522" t="s">
        <v>1065</v>
      </c>
      <c r="I887" s="541"/>
      <c r="J887" s="568"/>
      <c r="K887" s="541"/>
      <c r="L887" s="541"/>
      <c r="M887" s="554"/>
      <c r="N887" s="701"/>
      <c r="O887" s="557"/>
      <c r="P887" s="556"/>
      <c r="Q887" s="550"/>
      <c r="R887" s="558" t="n">
        <f aca="false">SUM(S887,T887,U887,V887)</f>
        <v>0</v>
      </c>
      <c r="S887" s="558"/>
      <c r="T887" s="558"/>
      <c r="U887" s="558"/>
      <c r="V887" s="558"/>
    </row>
    <row r="888" customFormat="false" ht="15.75" hidden="true" customHeight="false" outlineLevel="1" collapsed="false">
      <c r="A888" s="552"/>
      <c r="B888" s="752"/>
      <c r="D888" s="540"/>
      <c r="E888" s="541" t="s">
        <v>1365</v>
      </c>
      <c r="F888" s="541" t="s">
        <v>1064</v>
      </c>
      <c r="G888" s="540"/>
      <c r="H888" s="522" t="s">
        <v>1065</v>
      </c>
      <c r="I888" s="541"/>
      <c r="J888" s="568"/>
      <c r="K888" s="541"/>
      <c r="L888" s="541"/>
      <c r="M888" s="554"/>
      <c r="N888" s="701"/>
      <c r="O888" s="557"/>
      <c r="P888" s="556"/>
      <c r="Q888" s="550"/>
      <c r="R888" s="558" t="n">
        <f aca="false">SUM(S888,T888,U888,V888)</f>
        <v>0</v>
      </c>
      <c r="S888" s="558"/>
      <c r="T888" s="558"/>
      <c r="U888" s="558"/>
      <c r="V888" s="558"/>
    </row>
    <row r="889" customFormat="false" ht="15.75" hidden="true" customHeight="false" outlineLevel="1" collapsed="false">
      <c r="A889" s="552"/>
      <c r="B889" s="752"/>
      <c r="D889" s="540"/>
      <c r="E889" s="541" t="s">
        <v>1365</v>
      </c>
      <c r="F889" s="541" t="s">
        <v>1064</v>
      </c>
      <c r="G889" s="540"/>
      <c r="H889" s="522" t="s">
        <v>1065</v>
      </c>
      <c r="I889" s="541"/>
      <c r="J889" s="568"/>
      <c r="K889" s="541"/>
      <c r="L889" s="541"/>
      <c r="M889" s="554"/>
      <c r="N889" s="701"/>
      <c r="O889" s="557"/>
      <c r="P889" s="556"/>
      <c r="Q889" s="550"/>
      <c r="R889" s="558" t="n">
        <f aca="false">SUM(S889,T889,U889,V889)</f>
        <v>0</v>
      </c>
      <c r="S889" s="558"/>
      <c r="T889" s="558"/>
      <c r="U889" s="558"/>
      <c r="V889" s="558"/>
    </row>
    <row r="890" customFormat="false" ht="15.75" hidden="true" customHeight="false" outlineLevel="1" collapsed="false">
      <c r="A890" s="552"/>
      <c r="B890" s="752"/>
      <c r="C890" s="541"/>
      <c r="D890" s="540"/>
      <c r="E890" s="541" t="s">
        <v>1149</v>
      </c>
      <c r="F890" s="541" t="s">
        <v>1064</v>
      </c>
      <c r="G890" s="540"/>
      <c r="H890" s="522" t="s">
        <v>1065</v>
      </c>
      <c r="I890" s="541"/>
      <c r="J890" s="568"/>
      <c r="K890" s="541"/>
      <c r="L890" s="541"/>
      <c r="M890" s="554"/>
      <c r="N890" s="701"/>
      <c r="O890" s="557"/>
      <c r="P890" s="556"/>
      <c r="Q890" s="550"/>
      <c r="R890" s="558" t="n">
        <f aca="false">SUM(S890,T890,U890,V890)</f>
        <v>0</v>
      </c>
      <c r="S890" s="558"/>
      <c r="T890" s="558"/>
      <c r="U890" s="558"/>
      <c r="V890" s="558"/>
    </row>
    <row r="891" customFormat="false" ht="15.75" hidden="true" customHeight="false" outlineLevel="1" collapsed="false">
      <c r="A891" s="552"/>
      <c r="B891" s="752"/>
      <c r="C891" s="541"/>
      <c r="D891" s="540"/>
      <c r="E891" s="541" t="s">
        <v>1149</v>
      </c>
      <c r="F891" s="541" t="s">
        <v>1064</v>
      </c>
      <c r="G891" s="540"/>
      <c r="H891" s="522" t="s">
        <v>1065</v>
      </c>
      <c r="I891" s="541"/>
      <c r="J891" s="568"/>
      <c r="K891" s="541"/>
      <c r="L891" s="541"/>
      <c r="M891" s="554"/>
      <c r="N891" s="701"/>
      <c r="O891" s="557"/>
      <c r="P891" s="556"/>
      <c r="Q891" s="550"/>
      <c r="R891" s="558" t="n">
        <f aca="false">SUM(S891,T891,U891,V891)</f>
        <v>0</v>
      </c>
      <c r="S891" s="558"/>
      <c r="T891" s="558"/>
      <c r="U891" s="558"/>
      <c r="V891" s="558"/>
    </row>
    <row r="892" customFormat="false" ht="15.75" hidden="true" customHeight="false" outlineLevel="1" collapsed="false">
      <c r="A892" s="552"/>
      <c r="B892" s="752"/>
      <c r="C892" s="541"/>
      <c r="D892" s="540"/>
      <c r="E892" s="541" t="s">
        <v>1149</v>
      </c>
      <c r="F892" s="541" t="s">
        <v>1064</v>
      </c>
      <c r="G892" s="540"/>
      <c r="H892" s="522" t="s">
        <v>1065</v>
      </c>
      <c r="I892" s="541"/>
      <c r="J892" s="568"/>
      <c r="K892" s="541"/>
      <c r="L892" s="541"/>
      <c r="M892" s="554"/>
      <c r="N892" s="701"/>
      <c r="O892" s="557"/>
      <c r="P892" s="556"/>
      <c r="Q892" s="550"/>
      <c r="R892" s="558" t="n">
        <f aca="false">SUM(S892,T892,U892,V892)</f>
        <v>0</v>
      </c>
      <c r="S892" s="558"/>
      <c r="T892" s="558"/>
      <c r="U892" s="558"/>
      <c r="V892" s="558"/>
    </row>
    <row r="893" customFormat="false" ht="15.75" hidden="true" customHeight="false" outlineLevel="1" collapsed="false">
      <c r="A893" s="552"/>
      <c r="B893" s="752"/>
      <c r="C893" s="541"/>
      <c r="D893" s="540"/>
      <c r="E893" s="541" t="s">
        <v>1149</v>
      </c>
      <c r="F893" s="541" t="s">
        <v>1064</v>
      </c>
      <c r="G893" s="540"/>
      <c r="H893" s="522" t="s">
        <v>1065</v>
      </c>
      <c r="I893" s="541"/>
      <c r="J893" s="568"/>
      <c r="K893" s="541"/>
      <c r="L893" s="541"/>
      <c r="M893" s="554"/>
      <c r="N893" s="701"/>
      <c r="O893" s="557"/>
      <c r="P893" s="556"/>
      <c r="Q893" s="550"/>
      <c r="R893" s="558" t="n">
        <f aca="false">SUM(S893,T893,U893,V893)</f>
        <v>0</v>
      </c>
      <c r="S893" s="558"/>
      <c r="T893" s="558"/>
      <c r="U893" s="558"/>
      <c r="V893" s="558"/>
    </row>
    <row r="894" customFormat="false" ht="15.75" hidden="true" customHeight="false" outlineLevel="1" collapsed="false">
      <c r="A894" s="552"/>
      <c r="B894" s="752"/>
      <c r="C894" s="541"/>
      <c r="D894" s="540"/>
      <c r="E894" s="541" t="s">
        <v>1375</v>
      </c>
      <c r="F894" s="541" t="s">
        <v>1064</v>
      </c>
      <c r="G894" s="540"/>
      <c r="H894" s="522" t="s">
        <v>1065</v>
      </c>
      <c r="I894" s="541"/>
      <c r="J894" s="568"/>
      <c r="K894" s="541"/>
      <c r="L894" s="541"/>
      <c r="M894" s="554"/>
      <c r="N894" s="701"/>
      <c r="O894" s="557"/>
      <c r="P894" s="556"/>
      <c r="Q894" s="550"/>
      <c r="R894" s="558" t="n">
        <f aca="false">SUM(S894,T894,U894,V894)</f>
        <v>0</v>
      </c>
      <c r="S894" s="558"/>
      <c r="T894" s="558"/>
      <c r="U894" s="558"/>
      <c r="V894" s="558"/>
    </row>
    <row r="895" customFormat="false" ht="15.75" hidden="true" customHeight="false" outlineLevel="1" collapsed="false">
      <c r="A895" s="552"/>
      <c r="B895" s="752"/>
      <c r="C895" s="541"/>
      <c r="D895" s="540"/>
      <c r="E895" s="541" t="s">
        <v>1375</v>
      </c>
      <c r="F895" s="541" t="s">
        <v>1064</v>
      </c>
      <c r="G895" s="540"/>
      <c r="H895" s="522" t="s">
        <v>1065</v>
      </c>
      <c r="I895" s="541"/>
      <c r="J895" s="568"/>
      <c r="K895" s="541"/>
      <c r="L895" s="541"/>
      <c r="M895" s="554"/>
      <c r="N895" s="701"/>
      <c r="O895" s="557"/>
      <c r="P895" s="556"/>
      <c r="Q895" s="550"/>
      <c r="R895" s="558" t="n">
        <f aca="false">SUM(S895,T895,U895,V895)</f>
        <v>0</v>
      </c>
      <c r="S895" s="558"/>
      <c r="T895" s="558"/>
      <c r="U895" s="558"/>
      <c r="V895" s="558"/>
    </row>
    <row r="896" customFormat="false" ht="15.75" hidden="true" customHeight="false" outlineLevel="1" collapsed="false">
      <c r="A896" s="552"/>
      <c r="B896" s="752"/>
      <c r="C896" s="541"/>
      <c r="D896" s="540"/>
      <c r="E896" s="541" t="s">
        <v>1149</v>
      </c>
      <c r="F896" s="541" t="s">
        <v>1064</v>
      </c>
      <c r="G896" s="540"/>
      <c r="H896" s="522" t="s">
        <v>1065</v>
      </c>
      <c r="I896" s="541"/>
      <c r="J896" s="568"/>
      <c r="K896" s="541"/>
      <c r="L896" s="541"/>
      <c r="M896" s="554"/>
      <c r="N896" s="701"/>
      <c r="O896" s="557"/>
      <c r="P896" s="556"/>
      <c r="Q896" s="550"/>
      <c r="R896" s="558" t="n">
        <f aca="false">SUM(S896,T896,U896,V896)</f>
        <v>0</v>
      </c>
      <c r="S896" s="558"/>
      <c r="T896" s="558"/>
      <c r="U896" s="558"/>
      <c r="V896" s="558"/>
    </row>
    <row r="897" customFormat="false" ht="15.75" hidden="true" customHeight="false" outlineLevel="1" collapsed="false">
      <c r="A897" s="552"/>
      <c r="B897" s="752"/>
      <c r="C897" s="541"/>
      <c r="D897" s="540"/>
      <c r="E897" s="541" t="s">
        <v>1149</v>
      </c>
      <c r="F897" s="541" t="s">
        <v>1064</v>
      </c>
      <c r="G897" s="540"/>
      <c r="H897" s="522" t="s">
        <v>1065</v>
      </c>
      <c r="I897" s="541"/>
      <c r="J897" s="568"/>
      <c r="K897" s="541"/>
      <c r="L897" s="541"/>
      <c r="M897" s="554"/>
      <c r="N897" s="701"/>
      <c r="O897" s="557"/>
      <c r="P897" s="556"/>
      <c r="Q897" s="550"/>
      <c r="R897" s="558" t="n">
        <f aca="false">SUM(S897,T897,U897,V897)</f>
        <v>0</v>
      </c>
      <c r="S897" s="558"/>
      <c r="T897" s="558"/>
      <c r="U897" s="558"/>
      <c r="V897" s="558"/>
    </row>
    <row r="898" customFormat="false" ht="15.75" hidden="true" customHeight="false" outlineLevel="1" collapsed="false">
      <c r="A898" s="552"/>
      <c r="B898" s="752"/>
      <c r="C898" s="541"/>
      <c r="D898" s="540"/>
      <c r="E898" s="541" t="s">
        <v>1149</v>
      </c>
      <c r="F898" s="541" t="s">
        <v>1064</v>
      </c>
      <c r="G898" s="540"/>
      <c r="H898" s="522" t="s">
        <v>1065</v>
      </c>
      <c r="I898" s="541"/>
      <c r="J898" s="568"/>
      <c r="K898" s="541"/>
      <c r="L898" s="541"/>
      <c r="M898" s="554"/>
      <c r="N898" s="701"/>
      <c r="O898" s="557"/>
      <c r="P898" s="556"/>
      <c r="Q898" s="550"/>
      <c r="R898" s="558" t="n">
        <f aca="false">SUM(S898,T898,U898,V898)</f>
        <v>0</v>
      </c>
      <c r="S898" s="558"/>
      <c r="T898" s="558"/>
      <c r="U898" s="558"/>
      <c r="V898" s="558"/>
    </row>
    <row r="899" customFormat="false" ht="15.75" hidden="true" customHeight="false" outlineLevel="1" collapsed="false">
      <c r="A899" s="552"/>
      <c r="B899" s="752"/>
      <c r="C899" s="541"/>
      <c r="D899" s="540"/>
      <c r="E899" s="541" t="s">
        <v>1149</v>
      </c>
      <c r="F899" s="541" t="s">
        <v>1064</v>
      </c>
      <c r="G899" s="540"/>
      <c r="H899" s="522" t="s">
        <v>1065</v>
      </c>
      <c r="I899" s="541"/>
      <c r="J899" s="568"/>
      <c r="K899" s="541"/>
      <c r="L899" s="541"/>
      <c r="M899" s="554"/>
      <c r="N899" s="701"/>
      <c r="O899" s="557"/>
      <c r="P899" s="556"/>
      <c r="Q899" s="550"/>
      <c r="R899" s="558" t="n">
        <f aca="false">SUM(S899,T899,U899,V899)</f>
        <v>0</v>
      </c>
      <c r="S899" s="558"/>
      <c r="T899" s="558"/>
      <c r="U899" s="558"/>
      <c r="V899" s="558"/>
    </row>
    <row r="900" customFormat="false" ht="15.75" hidden="true" customHeight="false" outlineLevel="1" collapsed="false">
      <c r="A900" s="552"/>
      <c r="B900" s="752"/>
      <c r="C900" s="541"/>
      <c r="D900" s="540"/>
      <c r="E900" s="541" t="s">
        <v>1149</v>
      </c>
      <c r="F900" s="541" t="s">
        <v>1064</v>
      </c>
      <c r="G900" s="540"/>
      <c r="H900" s="522" t="s">
        <v>1065</v>
      </c>
      <c r="I900" s="541"/>
      <c r="J900" s="568"/>
      <c r="K900" s="541"/>
      <c r="L900" s="541"/>
      <c r="M900" s="554"/>
      <c r="N900" s="701"/>
      <c r="O900" s="557"/>
      <c r="P900" s="556"/>
      <c r="Q900" s="550"/>
      <c r="R900" s="558" t="n">
        <f aca="false">SUM(S900,T900,U900,V900)</f>
        <v>0</v>
      </c>
      <c r="S900" s="558"/>
      <c r="T900" s="558"/>
      <c r="U900" s="558"/>
      <c r="V900" s="558"/>
    </row>
    <row r="901" customFormat="false" ht="15.75" hidden="true" customHeight="false" outlineLevel="1" collapsed="false">
      <c r="A901" s="552"/>
      <c r="B901" s="752"/>
      <c r="C901" s="541"/>
      <c r="D901" s="540"/>
      <c r="E901" s="541" t="s">
        <v>1376</v>
      </c>
      <c r="F901" s="541" t="s">
        <v>1064</v>
      </c>
      <c r="G901" s="540"/>
      <c r="H901" s="522" t="s">
        <v>1065</v>
      </c>
      <c r="I901" s="541"/>
      <c r="J901" s="568"/>
      <c r="K901" s="541"/>
      <c r="L901" s="541"/>
      <c r="M901" s="554"/>
      <c r="N901" s="701"/>
      <c r="O901" s="557"/>
      <c r="P901" s="556"/>
      <c r="Q901" s="550"/>
      <c r="R901" s="558" t="n">
        <f aca="false">SUM(S901,T901,U901,V901)</f>
        <v>0</v>
      </c>
      <c r="S901" s="558"/>
      <c r="T901" s="558"/>
      <c r="U901" s="558"/>
      <c r="V901" s="558"/>
    </row>
    <row r="902" customFormat="false" ht="15.75" hidden="true" customHeight="false" outlineLevel="1" collapsed="false">
      <c r="A902" s="552"/>
      <c r="B902" s="752"/>
      <c r="C902" s="541"/>
      <c r="D902" s="540"/>
      <c r="E902" s="541" t="s">
        <v>1149</v>
      </c>
      <c r="F902" s="541" t="s">
        <v>1064</v>
      </c>
      <c r="G902" s="540"/>
      <c r="H902" s="522" t="s">
        <v>1065</v>
      </c>
      <c r="I902" s="541"/>
      <c r="J902" s="568"/>
      <c r="K902" s="541"/>
      <c r="L902" s="541"/>
      <c r="M902" s="554"/>
      <c r="N902" s="701"/>
      <c r="O902" s="557"/>
      <c r="P902" s="556"/>
      <c r="Q902" s="550"/>
      <c r="R902" s="558" t="n">
        <f aca="false">SUM(S902,T902,U902,V902)</f>
        <v>0</v>
      </c>
      <c r="S902" s="558"/>
      <c r="T902" s="558"/>
      <c r="U902" s="558"/>
      <c r="V902" s="558"/>
    </row>
    <row r="903" customFormat="false" ht="15.75" hidden="true" customHeight="false" outlineLevel="1" collapsed="false">
      <c r="A903" s="552"/>
      <c r="B903" s="752"/>
      <c r="C903" s="541"/>
      <c r="D903" s="540"/>
      <c r="E903" s="541" t="s">
        <v>1149</v>
      </c>
      <c r="F903" s="541" t="s">
        <v>1064</v>
      </c>
      <c r="G903" s="540"/>
      <c r="H903" s="522" t="s">
        <v>1065</v>
      </c>
      <c r="I903" s="541"/>
      <c r="J903" s="568"/>
      <c r="K903" s="541"/>
      <c r="L903" s="541"/>
      <c r="M903" s="554"/>
      <c r="N903" s="701"/>
      <c r="O903" s="557"/>
      <c r="P903" s="556"/>
      <c r="Q903" s="550"/>
      <c r="R903" s="558" t="n">
        <f aca="false">SUM(S903,T903,U903,V903)</f>
        <v>0</v>
      </c>
      <c r="S903" s="558"/>
      <c r="T903" s="558"/>
      <c r="U903" s="558"/>
      <c r="V903" s="558"/>
    </row>
    <row r="904" customFormat="false" ht="15.75" hidden="true" customHeight="false" outlineLevel="1" collapsed="false">
      <c r="A904" s="552"/>
      <c r="B904" s="752"/>
      <c r="C904" s="541"/>
      <c r="D904" s="540"/>
      <c r="E904" s="541" t="s">
        <v>1149</v>
      </c>
      <c r="F904" s="541" t="s">
        <v>1064</v>
      </c>
      <c r="G904" s="540"/>
      <c r="H904" s="522" t="s">
        <v>1065</v>
      </c>
      <c r="I904" s="541"/>
      <c r="J904" s="568"/>
      <c r="K904" s="541"/>
      <c r="L904" s="541"/>
      <c r="M904" s="554"/>
      <c r="N904" s="701"/>
      <c r="O904" s="557"/>
      <c r="P904" s="556"/>
      <c r="Q904" s="550"/>
      <c r="R904" s="558" t="n">
        <f aca="false">SUM(S904,T904,U904,V904)</f>
        <v>0</v>
      </c>
      <c r="S904" s="558"/>
      <c r="T904" s="558"/>
      <c r="U904" s="558"/>
      <c r="V904" s="558"/>
    </row>
    <row r="905" customFormat="false" ht="15.75" hidden="true" customHeight="false" outlineLevel="1" collapsed="false">
      <c r="A905" s="552"/>
      <c r="B905" s="752"/>
      <c r="C905" s="541"/>
      <c r="D905" s="540"/>
      <c r="E905" s="541" t="s">
        <v>1149</v>
      </c>
      <c r="F905" s="541" t="s">
        <v>1064</v>
      </c>
      <c r="G905" s="540"/>
      <c r="H905" s="522" t="s">
        <v>1065</v>
      </c>
      <c r="I905" s="541"/>
      <c r="J905" s="568"/>
      <c r="K905" s="541"/>
      <c r="L905" s="541"/>
      <c r="M905" s="554"/>
      <c r="N905" s="701"/>
      <c r="O905" s="557"/>
      <c r="P905" s="556"/>
      <c r="Q905" s="550"/>
      <c r="R905" s="558" t="n">
        <f aca="false">SUM(S905,T905,U905,V905)</f>
        <v>0</v>
      </c>
      <c r="S905" s="558"/>
      <c r="T905" s="558"/>
      <c r="U905" s="558"/>
      <c r="V905" s="558"/>
    </row>
    <row r="906" customFormat="false" ht="15.75" hidden="true" customHeight="false" outlineLevel="1" collapsed="false">
      <c r="A906" s="552"/>
      <c r="B906" s="752"/>
      <c r="C906" s="541"/>
      <c r="D906" s="540"/>
      <c r="E906" s="541" t="s">
        <v>1149</v>
      </c>
      <c r="F906" s="541" t="s">
        <v>1064</v>
      </c>
      <c r="G906" s="540"/>
      <c r="H906" s="522" t="s">
        <v>1065</v>
      </c>
      <c r="I906" s="541"/>
      <c r="J906" s="568"/>
      <c r="K906" s="541"/>
      <c r="L906" s="541"/>
      <c r="M906" s="554"/>
      <c r="N906" s="701"/>
      <c r="O906" s="557"/>
      <c r="P906" s="556"/>
      <c r="Q906" s="550"/>
      <c r="R906" s="558" t="n">
        <f aca="false">SUM(S906,T906,U906,V906)</f>
        <v>0</v>
      </c>
      <c r="S906" s="558"/>
      <c r="T906" s="558"/>
      <c r="U906" s="558"/>
      <c r="V906" s="558"/>
    </row>
    <row r="907" customFormat="false" ht="15.75" hidden="true" customHeight="false" outlineLevel="1" collapsed="false">
      <c r="A907" s="552"/>
      <c r="B907" s="752"/>
      <c r="C907" s="541"/>
      <c r="D907" s="540"/>
      <c r="E907" s="541" t="s">
        <v>1149</v>
      </c>
      <c r="F907" s="541" t="s">
        <v>1064</v>
      </c>
      <c r="G907" s="540"/>
      <c r="H907" s="522" t="s">
        <v>1065</v>
      </c>
      <c r="I907" s="541"/>
      <c r="J907" s="568"/>
      <c r="K907" s="541"/>
      <c r="L907" s="541"/>
      <c r="M907" s="554"/>
      <c r="N907" s="701"/>
      <c r="O907" s="557"/>
      <c r="P907" s="556"/>
      <c r="Q907" s="550"/>
      <c r="R907" s="558" t="n">
        <f aca="false">SUM(S907,T907,U907,V907)</f>
        <v>0</v>
      </c>
      <c r="S907" s="558"/>
      <c r="T907" s="558"/>
      <c r="U907" s="558"/>
      <c r="V907" s="558"/>
    </row>
    <row r="908" customFormat="false" ht="15.75" hidden="true" customHeight="false" outlineLevel="1" collapsed="false">
      <c r="A908" s="552"/>
      <c r="B908" s="752"/>
      <c r="C908" s="541"/>
      <c r="D908" s="540"/>
      <c r="E908" s="541" t="s">
        <v>1149</v>
      </c>
      <c r="F908" s="541" t="s">
        <v>1064</v>
      </c>
      <c r="G908" s="540"/>
      <c r="H908" s="522" t="s">
        <v>1065</v>
      </c>
      <c r="I908" s="541"/>
      <c r="J908" s="568"/>
      <c r="K908" s="541"/>
      <c r="L908" s="541"/>
      <c r="M908" s="554"/>
      <c r="N908" s="701"/>
      <c r="O908" s="557"/>
      <c r="P908" s="556"/>
      <c r="Q908" s="550"/>
      <c r="R908" s="558" t="n">
        <f aca="false">SUM(S908,T908,U908,V908)</f>
        <v>0</v>
      </c>
      <c r="S908" s="558"/>
      <c r="T908" s="558"/>
      <c r="U908" s="558"/>
      <c r="V908" s="558"/>
    </row>
    <row r="909" customFormat="false" ht="15.75" hidden="true" customHeight="false" outlineLevel="1" collapsed="false">
      <c r="A909" s="552"/>
      <c r="B909" s="752"/>
      <c r="C909" s="541"/>
      <c r="D909" s="540"/>
      <c r="E909" s="541" t="s">
        <v>1149</v>
      </c>
      <c r="F909" s="541" t="s">
        <v>1064</v>
      </c>
      <c r="G909" s="540"/>
      <c r="H909" s="522" t="s">
        <v>1065</v>
      </c>
      <c r="I909" s="541"/>
      <c r="J909" s="568"/>
      <c r="K909" s="541"/>
      <c r="L909" s="541"/>
      <c r="M909" s="554"/>
      <c r="N909" s="701"/>
      <c r="O909" s="557"/>
      <c r="P909" s="556"/>
      <c r="Q909" s="550"/>
      <c r="R909" s="558" t="n">
        <f aca="false">SUM(S909,T909,U909,V909)</f>
        <v>0</v>
      </c>
      <c r="S909" s="558"/>
      <c r="T909" s="558"/>
      <c r="U909" s="558"/>
      <c r="V909" s="558"/>
    </row>
    <row r="910" customFormat="false" ht="15.75" hidden="true" customHeight="false" outlineLevel="1" collapsed="false">
      <c r="A910" s="552"/>
      <c r="B910" s="752"/>
      <c r="C910" s="541"/>
      <c r="D910" s="540"/>
      <c r="E910" s="541" t="s">
        <v>1149</v>
      </c>
      <c r="F910" s="541" t="s">
        <v>1064</v>
      </c>
      <c r="G910" s="540"/>
      <c r="H910" s="522" t="s">
        <v>1065</v>
      </c>
      <c r="I910" s="541"/>
      <c r="J910" s="568"/>
      <c r="K910" s="541"/>
      <c r="L910" s="541"/>
      <c r="M910" s="554"/>
      <c r="N910" s="701"/>
      <c r="O910" s="557"/>
      <c r="P910" s="556"/>
      <c r="Q910" s="550"/>
      <c r="R910" s="558" t="n">
        <f aca="false">SUM(S910,T910,U910,V910)</f>
        <v>0</v>
      </c>
      <c r="S910" s="558"/>
      <c r="T910" s="558"/>
      <c r="U910" s="558"/>
      <c r="V910" s="558"/>
    </row>
    <row r="911" customFormat="false" ht="15.75" hidden="true" customHeight="false" outlineLevel="1" collapsed="false">
      <c r="A911" s="552"/>
      <c r="B911" s="752"/>
      <c r="C911" s="541"/>
      <c r="D911" s="540"/>
      <c r="E911" s="541" t="s">
        <v>1149</v>
      </c>
      <c r="F911" s="541" t="s">
        <v>1064</v>
      </c>
      <c r="G911" s="540"/>
      <c r="H911" s="522" t="s">
        <v>1065</v>
      </c>
      <c r="I911" s="541"/>
      <c r="J911" s="568"/>
      <c r="K911" s="541"/>
      <c r="L911" s="541"/>
      <c r="M911" s="554"/>
      <c r="N911" s="701"/>
      <c r="O911" s="557"/>
      <c r="P911" s="556"/>
      <c r="Q911" s="550"/>
      <c r="R911" s="558" t="n">
        <f aca="false">SUM(S911,T911,U911,V911)</f>
        <v>0</v>
      </c>
      <c r="S911" s="558"/>
      <c r="T911" s="558"/>
      <c r="U911" s="558"/>
      <c r="V911" s="558"/>
    </row>
    <row r="912" customFormat="false" ht="15.75" hidden="true" customHeight="false" outlineLevel="1" collapsed="false">
      <c r="A912" s="552"/>
      <c r="B912" s="752"/>
      <c r="C912" s="541"/>
      <c r="D912" s="540"/>
      <c r="E912" s="541" t="s">
        <v>1149</v>
      </c>
      <c r="F912" s="541" t="s">
        <v>1064</v>
      </c>
      <c r="G912" s="540"/>
      <c r="H912" s="522" t="s">
        <v>1065</v>
      </c>
      <c r="I912" s="541"/>
      <c r="J912" s="568"/>
      <c r="K912" s="541"/>
      <c r="L912" s="541"/>
      <c r="M912" s="554"/>
      <c r="N912" s="701"/>
      <c r="O912" s="557"/>
      <c r="P912" s="556"/>
      <c r="Q912" s="550"/>
      <c r="R912" s="558" t="n">
        <f aca="false">SUM(S912,T912,U912,V912)</f>
        <v>0</v>
      </c>
      <c r="S912" s="558"/>
      <c r="T912" s="558"/>
      <c r="U912" s="558"/>
      <c r="V912" s="558"/>
    </row>
    <row r="913" customFormat="false" ht="15.75" hidden="true" customHeight="false" outlineLevel="1" collapsed="false">
      <c r="A913" s="552"/>
      <c r="B913" s="752"/>
      <c r="C913" s="541"/>
      <c r="D913" s="540"/>
      <c r="E913" s="541" t="s">
        <v>1149</v>
      </c>
      <c r="F913" s="541" t="s">
        <v>1064</v>
      </c>
      <c r="G913" s="540"/>
      <c r="H913" s="522" t="s">
        <v>1065</v>
      </c>
      <c r="I913" s="541"/>
      <c r="J913" s="568"/>
      <c r="K913" s="541"/>
      <c r="L913" s="541"/>
      <c r="M913" s="554"/>
      <c r="N913" s="701"/>
      <c r="O913" s="557"/>
      <c r="P913" s="556"/>
      <c r="Q913" s="550"/>
      <c r="R913" s="558" t="n">
        <f aca="false">SUM(S913,T913,U913,V913)</f>
        <v>0</v>
      </c>
      <c r="S913" s="558"/>
      <c r="T913" s="558"/>
      <c r="U913" s="558"/>
      <c r="V913" s="558"/>
    </row>
    <row r="914" customFormat="false" ht="15.75" hidden="false" customHeight="false" outlineLevel="0" collapsed="false">
      <c r="A914" s="559" t="s">
        <v>1377</v>
      </c>
      <c r="B914" s="560"/>
      <c r="C914" s="560"/>
      <c r="D914" s="560"/>
      <c r="E914" s="560"/>
      <c r="F914" s="603"/>
      <c r="G914" s="601"/>
      <c r="H914" s="560"/>
      <c r="I914" s="602"/>
      <c r="J914" s="603"/>
      <c r="K914" s="560"/>
      <c r="L914" s="560"/>
      <c r="M914" s="561"/>
      <c r="N914" s="707" t="s">
        <v>528</v>
      </c>
      <c r="O914" s="822" t="n">
        <v>244</v>
      </c>
      <c r="P914" s="823" t="n">
        <v>346</v>
      </c>
      <c r="Q914" s="824"/>
      <c r="R914" s="551" t="n">
        <f aca="false">SUM(R915:R949)</f>
        <v>391761</v>
      </c>
      <c r="S914" s="551" t="n">
        <f aca="false">SUM(S915:S949)</f>
        <v>0</v>
      </c>
      <c r="T914" s="551" t="n">
        <f aca="false">SUM(T915:T949)</f>
        <v>0</v>
      </c>
      <c r="U914" s="551" t="n">
        <f aca="false">SUM(U915:U949)</f>
        <v>0</v>
      </c>
      <c r="V914" s="551" t="n">
        <f aca="false">SUM(V915:V949)</f>
        <v>391761</v>
      </c>
    </row>
    <row r="915" s="673" customFormat="true" ht="15.75" hidden="true" customHeight="false" outlineLevel="1" collapsed="false">
      <c r="A915" s="552"/>
      <c r="B915" s="753"/>
      <c r="C915" s="584"/>
      <c r="D915" s="540"/>
      <c r="E915" s="541" t="s">
        <v>1149</v>
      </c>
      <c r="F915" s="607" t="s">
        <v>1064</v>
      </c>
      <c r="G915" s="540"/>
      <c r="H915" s="522" t="s">
        <v>1065</v>
      </c>
      <c r="I915" s="568"/>
      <c r="J915" s="541"/>
      <c r="K915" s="541"/>
      <c r="L915" s="541"/>
      <c r="M915" s="554"/>
      <c r="N915" s="701"/>
      <c r="O915" s="557"/>
      <c r="P915" s="556"/>
      <c r="Q915" s="550"/>
      <c r="R915" s="558" t="n">
        <f aca="false">SUM(S915,T915,U915,V915)</f>
        <v>391761</v>
      </c>
      <c r="S915" s="558"/>
      <c r="T915" s="558"/>
      <c r="U915" s="558"/>
      <c r="V915" s="558" t="n">
        <f aca="false">391761</f>
        <v>391761</v>
      </c>
      <c r="AC915" s="303"/>
      <c r="AD915" s="474"/>
    </row>
    <row r="916" customFormat="false" ht="15.75" hidden="true" customHeight="false" outlineLevel="1" collapsed="false">
      <c r="A916" s="552"/>
      <c r="B916" s="755"/>
      <c r="C916" s="584"/>
      <c r="D916" s="540"/>
      <c r="E916" s="541" t="s">
        <v>1149</v>
      </c>
      <c r="F916" s="607" t="s">
        <v>1064</v>
      </c>
      <c r="G916" s="540"/>
      <c r="H916" s="522" t="s">
        <v>1065</v>
      </c>
      <c r="I916" s="568"/>
      <c r="J916" s="541"/>
      <c r="K916" s="541"/>
      <c r="L916" s="541"/>
      <c r="M916" s="554"/>
      <c r="N916" s="701"/>
      <c r="O916" s="557"/>
      <c r="P916" s="556"/>
      <c r="Q916" s="550"/>
      <c r="R916" s="558" t="n">
        <f aca="false">SUM(S916,T916,U916,V916)</f>
        <v>0</v>
      </c>
      <c r="S916" s="558"/>
      <c r="T916" s="558"/>
      <c r="U916" s="558"/>
      <c r="V916" s="558"/>
    </row>
    <row r="917" customFormat="false" ht="15.75" hidden="true" customHeight="false" outlineLevel="1" collapsed="false">
      <c r="A917" s="552"/>
      <c r="B917" s="755"/>
      <c r="C917" s="584"/>
      <c r="D917" s="540"/>
      <c r="E917" s="541" t="s">
        <v>1149</v>
      </c>
      <c r="F917" s="541" t="s">
        <v>1064</v>
      </c>
      <c r="G917" s="540"/>
      <c r="H917" s="522" t="s">
        <v>1065</v>
      </c>
      <c r="I917" s="541"/>
      <c r="J917" s="568"/>
      <c r="K917" s="541"/>
      <c r="L917" s="541"/>
      <c r="M917" s="554"/>
      <c r="N917" s="701"/>
      <c r="O917" s="557"/>
      <c r="P917" s="556"/>
      <c r="Q917" s="550"/>
      <c r="R917" s="558" t="n">
        <f aca="false">SUM(S917,T917,U917,V917)</f>
        <v>0</v>
      </c>
      <c r="S917" s="558"/>
      <c r="T917" s="558"/>
      <c r="U917" s="558"/>
      <c r="V917" s="558"/>
    </row>
    <row r="918" customFormat="false" ht="15.75" hidden="true" customHeight="false" outlineLevel="1" collapsed="false">
      <c r="A918" s="552"/>
      <c r="B918" s="755"/>
      <c r="C918" s="584"/>
      <c r="D918" s="540"/>
      <c r="E918" s="541" t="s">
        <v>1379</v>
      </c>
      <c r="F918" s="541" t="s">
        <v>1064</v>
      </c>
      <c r="G918" s="540"/>
      <c r="H918" s="522" t="s">
        <v>1065</v>
      </c>
      <c r="I918" s="541"/>
      <c r="J918" s="568"/>
      <c r="K918" s="541"/>
      <c r="L918" s="541"/>
      <c r="M918" s="554"/>
      <c r="N918" s="701"/>
      <c r="O918" s="557"/>
      <c r="P918" s="556"/>
      <c r="Q918" s="550"/>
      <c r="R918" s="558" t="n">
        <f aca="false">SUM(S918,T918,U918,V918)</f>
        <v>0</v>
      </c>
      <c r="S918" s="558"/>
      <c r="T918" s="558"/>
      <c r="U918" s="558"/>
      <c r="V918" s="558"/>
    </row>
    <row r="919" customFormat="false" ht="15.75" hidden="true" customHeight="false" outlineLevel="1" collapsed="false">
      <c r="A919" s="552"/>
      <c r="B919" s="755"/>
      <c r="C919" s="584"/>
      <c r="D919" s="540"/>
      <c r="E919" s="541" t="s">
        <v>1149</v>
      </c>
      <c r="F919" s="541" t="s">
        <v>1064</v>
      </c>
      <c r="G919" s="540"/>
      <c r="H919" s="522" t="s">
        <v>1065</v>
      </c>
      <c r="I919" s="541"/>
      <c r="J919" s="568"/>
      <c r="K919" s="541"/>
      <c r="L919" s="541"/>
      <c r="M919" s="554"/>
      <c r="N919" s="701"/>
      <c r="O919" s="557"/>
      <c r="P919" s="556"/>
      <c r="Q919" s="550"/>
      <c r="R919" s="558" t="n">
        <f aca="false">SUM(S919,T919,U919,V919)</f>
        <v>0</v>
      </c>
      <c r="S919" s="558"/>
      <c r="T919" s="558"/>
      <c r="U919" s="558"/>
      <c r="V919" s="558"/>
    </row>
    <row r="920" customFormat="false" ht="15.75" hidden="true" customHeight="false" outlineLevel="1" collapsed="false">
      <c r="A920" s="552"/>
      <c r="B920" s="755"/>
      <c r="C920" s="584"/>
      <c r="D920" s="540"/>
      <c r="E920" s="541" t="s">
        <v>1149</v>
      </c>
      <c r="F920" s="541" t="s">
        <v>1064</v>
      </c>
      <c r="G920" s="540"/>
      <c r="H920" s="522" t="s">
        <v>1065</v>
      </c>
      <c r="I920" s="541"/>
      <c r="J920" s="568"/>
      <c r="K920" s="541"/>
      <c r="L920" s="541"/>
      <c r="M920" s="554"/>
      <c r="N920" s="701"/>
      <c r="O920" s="557"/>
      <c r="P920" s="556"/>
      <c r="Q920" s="550"/>
      <c r="R920" s="558" t="n">
        <f aca="false">SUM(S920,T920,U920,V920)</f>
        <v>0</v>
      </c>
      <c r="S920" s="558"/>
      <c r="T920" s="558"/>
      <c r="U920" s="558"/>
      <c r="V920" s="558"/>
    </row>
    <row r="921" customFormat="false" ht="15.75" hidden="true" customHeight="false" outlineLevel="1" collapsed="false">
      <c r="A921" s="552"/>
      <c r="B921" s="755"/>
      <c r="C921" s="584"/>
      <c r="D921" s="540"/>
      <c r="E921" s="541" t="s">
        <v>1149</v>
      </c>
      <c r="F921" s="541" t="s">
        <v>1064</v>
      </c>
      <c r="G921" s="540"/>
      <c r="H921" s="522" t="s">
        <v>1065</v>
      </c>
      <c r="I921" s="541"/>
      <c r="J921" s="568"/>
      <c r="K921" s="541"/>
      <c r="L921" s="541"/>
      <c r="M921" s="554"/>
      <c r="N921" s="701"/>
      <c r="O921" s="557"/>
      <c r="P921" s="556"/>
      <c r="Q921" s="550"/>
      <c r="R921" s="558" t="n">
        <f aca="false">SUM(S921,T921,U921,V921)</f>
        <v>0</v>
      </c>
      <c r="S921" s="558"/>
      <c r="T921" s="558"/>
      <c r="U921" s="558"/>
      <c r="V921" s="558"/>
    </row>
    <row r="922" customFormat="false" ht="15.75" hidden="true" customHeight="false" outlineLevel="1" collapsed="false">
      <c r="A922" s="552"/>
      <c r="B922" s="755"/>
      <c r="C922" s="584"/>
      <c r="D922" s="540"/>
      <c r="E922" s="541" t="s">
        <v>1149</v>
      </c>
      <c r="F922" s="541" t="s">
        <v>1064</v>
      </c>
      <c r="G922" s="540"/>
      <c r="H922" s="522" t="s">
        <v>1065</v>
      </c>
      <c r="I922" s="541"/>
      <c r="J922" s="568"/>
      <c r="K922" s="541"/>
      <c r="L922" s="541"/>
      <c r="M922" s="554"/>
      <c r="N922" s="701"/>
      <c r="O922" s="557"/>
      <c r="P922" s="556"/>
      <c r="Q922" s="550"/>
      <c r="R922" s="558" t="n">
        <f aca="false">SUM(S922,T922,U922,V922)</f>
        <v>0</v>
      </c>
      <c r="S922" s="558"/>
      <c r="T922" s="558"/>
      <c r="U922" s="558"/>
      <c r="V922" s="558"/>
    </row>
    <row r="923" customFormat="false" ht="15.75" hidden="true" customHeight="false" outlineLevel="1" collapsed="false">
      <c r="A923" s="552"/>
      <c r="B923" s="755"/>
      <c r="C923" s="584"/>
      <c r="D923" s="540"/>
      <c r="E923" s="541" t="s">
        <v>1149</v>
      </c>
      <c r="F923" s="541" t="s">
        <v>1064</v>
      </c>
      <c r="G923" s="540"/>
      <c r="H923" s="522" t="s">
        <v>1065</v>
      </c>
      <c r="I923" s="541"/>
      <c r="J923" s="568"/>
      <c r="K923" s="541"/>
      <c r="L923" s="541"/>
      <c r="M923" s="554"/>
      <c r="N923" s="701"/>
      <c r="O923" s="557"/>
      <c r="P923" s="556"/>
      <c r="Q923" s="550"/>
      <c r="R923" s="558" t="n">
        <f aca="false">SUM(S923,T923,U923,V923)</f>
        <v>0</v>
      </c>
      <c r="S923" s="558"/>
      <c r="T923" s="558"/>
      <c r="U923" s="558"/>
      <c r="V923" s="558"/>
    </row>
    <row r="924" customFormat="false" ht="15.75" hidden="true" customHeight="false" outlineLevel="1" collapsed="false">
      <c r="A924" s="552"/>
      <c r="B924" s="752"/>
      <c r="C924" s="584"/>
      <c r="D924" s="540"/>
      <c r="E924" s="541" t="s">
        <v>1149</v>
      </c>
      <c r="F924" s="541" t="s">
        <v>1064</v>
      </c>
      <c r="G924" s="540"/>
      <c r="H924" s="522" t="s">
        <v>1065</v>
      </c>
      <c r="I924" s="541"/>
      <c r="J924" s="568"/>
      <c r="K924" s="541"/>
      <c r="L924" s="541"/>
      <c r="M924" s="554"/>
      <c r="N924" s="701"/>
      <c r="O924" s="557"/>
      <c r="P924" s="556"/>
      <c r="Q924" s="550"/>
      <c r="R924" s="558" t="n">
        <f aca="false">SUM(S924,T924,U924,V924)</f>
        <v>0</v>
      </c>
      <c r="S924" s="558"/>
      <c r="T924" s="558"/>
      <c r="U924" s="558"/>
      <c r="V924" s="558"/>
    </row>
    <row r="925" customFormat="false" ht="15.75" hidden="true" customHeight="false" outlineLevel="1" collapsed="false">
      <c r="A925" s="552"/>
      <c r="B925" s="752"/>
      <c r="C925" s="584"/>
      <c r="D925" s="540"/>
      <c r="E925" s="541" t="s">
        <v>1149</v>
      </c>
      <c r="F925" s="541" t="s">
        <v>1064</v>
      </c>
      <c r="G925" s="540"/>
      <c r="H925" s="522" t="s">
        <v>1065</v>
      </c>
      <c r="I925" s="541"/>
      <c r="J925" s="568"/>
      <c r="K925" s="541"/>
      <c r="L925" s="541"/>
      <c r="M925" s="554"/>
      <c r="N925" s="701"/>
      <c r="O925" s="557"/>
      <c r="P925" s="556"/>
      <c r="Q925" s="550"/>
      <c r="R925" s="558" t="n">
        <f aca="false">SUM(S925,T925,U925,V925)</f>
        <v>0</v>
      </c>
      <c r="S925" s="558"/>
      <c r="T925" s="558"/>
      <c r="U925" s="558"/>
      <c r="V925" s="558"/>
    </row>
    <row r="926" customFormat="false" ht="15.75" hidden="true" customHeight="false" outlineLevel="1" collapsed="false">
      <c r="A926" s="552"/>
      <c r="B926" s="752"/>
      <c r="C926" s="584"/>
      <c r="D926" s="540"/>
      <c r="E926" s="541" t="s">
        <v>1376</v>
      </c>
      <c r="F926" s="541" t="s">
        <v>1064</v>
      </c>
      <c r="G926" s="540"/>
      <c r="H926" s="522" t="s">
        <v>1065</v>
      </c>
      <c r="I926" s="541"/>
      <c r="J926" s="568"/>
      <c r="K926" s="541"/>
      <c r="L926" s="541"/>
      <c r="M926" s="554"/>
      <c r="N926" s="701"/>
      <c r="O926" s="557"/>
      <c r="P926" s="556"/>
      <c r="Q926" s="550"/>
      <c r="R926" s="558" t="n">
        <f aca="false">SUM(S926,T926,U926,V926)</f>
        <v>0</v>
      </c>
      <c r="S926" s="558"/>
      <c r="T926" s="558"/>
      <c r="U926" s="558"/>
      <c r="V926" s="558"/>
    </row>
    <row r="927" customFormat="false" ht="15.75" hidden="true" customHeight="false" outlineLevel="1" collapsed="false">
      <c r="A927" s="552"/>
      <c r="B927" s="752"/>
      <c r="C927" s="584"/>
      <c r="D927" s="540"/>
      <c r="E927" s="541" t="s">
        <v>1149</v>
      </c>
      <c r="F927" s="541" t="s">
        <v>1064</v>
      </c>
      <c r="G927" s="540"/>
      <c r="H927" s="522" t="s">
        <v>1065</v>
      </c>
      <c r="I927" s="541"/>
      <c r="J927" s="568"/>
      <c r="K927" s="541"/>
      <c r="L927" s="541"/>
      <c r="M927" s="554"/>
      <c r="N927" s="701"/>
      <c r="O927" s="557"/>
      <c r="P927" s="556"/>
      <c r="Q927" s="550"/>
      <c r="R927" s="558" t="n">
        <f aca="false">SUM(S927,T927,U927,V927)</f>
        <v>0</v>
      </c>
      <c r="S927" s="558"/>
      <c r="T927" s="558"/>
      <c r="U927" s="558"/>
      <c r="V927" s="558"/>
    </row>
    <row r="928" customFormat="false" ht="15.75" hidden="true" customHeight="false" outlineLevel="1" collapsed="false">
      <c r="A928" s="552"/>
      <c r="B928" s="752"/>
      <c r="C928" s="584"/>
      <c r="D928" s="540"/>
      <c r="E928" s="541" t="s">
        <v>1149</v>
      </c>
      <c r="F928" s="541" t="s">
        <v>1064</v>
      </c>
      <c r="G928" s="540"/>
      <c r="H928" s="522" t="s">
        <v>1065</v>
      </c>
      <c r="I928" s="541"/>
      <c r="J928" s="568"/>
      <c r="K928" s="541"/>
      <c r="L928" s="541"/>
      <c r="M928" s="554"/>
      <c r="N928" s="701"/>
      <c r="O928" s="557"/>
      <c r="P928" s="556"/>
      <c r="Q928" s="550"/>
      <c r="R928" s="558" t="n">
        <f aca="false">SUM(S928,T928,U928,V928)</f>
        <v>0</v>
      </c>
      <c r="S928" s="558"/>
      <c r="T928" s="558"/>
      <c r="U928" s="558"/>
      <c r="V928" s="558"/>
    </row>
    <row r="929" customFormat="false" ht="15.75" hidden="true" customHeight="false" outlineLevel="1" collapsed="false">
      <c r="A929" s="552"/>
      <c r="B929" s="752"/>
      <c r="C929" s="584"/>
      <c r="D929" s="540"/>
      <c r="E929" s="541" t="s">
        <v>1149</v>
      </c>
      <c r="F929" s="541" t="s">
        <v>1064</v>
      </c>
      <c r="G929" s="540"/>
      <c r="H929" s="522" t="s">
        <v>1065</v>
      </c>
      <c r="I929" s="541"/>
      <c r="J929" s="568"/>
      <c r="K929" s="541"/>
      <c r="L929" s="541"/>
      <c r="M929" s="554"/>
      <c r="N929" s="701"/>
      <c r="O929" s="557"/>
      <c r="P929" s="556"/>
      <c r="Q929" s="550"/>
      <c r="R929" s="558" t="n">
        <f aca="false">SUM(S929,T929,U929,V929)</f>
        <v>0</v>
      </c>
      <c r="S929" s="558"/>
      <c r="T929" s="558"/>
      <c r="U929" s="558"/>
      <c r="V929" s="558"/>
    </row>
    <row r="930" customFormat="false" ht="15.75" hidden="true" customHeight="false" outlineLevel="1" collapsed="false">
      <c r="A930" s="552"/>
      <c r="B930" s="752"/>
      <c r="C930" s="584"/>
      <c r="D930" s="540"/>
      <c r="E930" s="541" t="s">
        <v>1149</v>
      </c>
      <c r="F930" s="541" t="s">
        <v>1064</v>
      </c>
      <c r="G930" s="540"/>
      <c r="H930" s="522" t="s">
        <v>1065</v>
      </c>
      <c r="I930" s="541"/>
      <c r="J930" s="568"/>
      <c r="K930" s="541"/>
      <c r="L930" s="541"/>
      <c r="M930" s="554"/>
      <c r="N930" s="701"/>
      <c r="O930" s="557"/>
      <c r="P930" s="556"/>
      <c r="Q930" s="550"/>
      <c r="R930" s="558" t="n">
        <f aca="false">SUM(S930,T930,U930,V930)</f>
        <v>0</v>
      </c>
      <c r="S930" s="558"/>
      <c r="T930" s="558"/>
      <c r="U930" s="558"/>
      <c r="V930" s="558"/>
    </row>
    <row r="931" customFormat="false" ht="15.75" hidden="true" customHeight="false" outlineLevel="1" collapsed="false">
      <c r="A931" s="552"/>
      <c r="B931" s="752"/>
      <c r="C931" s="584"/>
      <c r="D931" s="540"/>
      <c r="E931" s="541" t="s">
        <v>1149</v>
      </c>
      <c r="F931" s="541" t="s">
        <v>1064</v>
      </c>
      <c r="G931" s="540"/>
      <c r="H931" s="522" t="s">
        <v>1065</v>
      </c>
      <c r="I931" s="541"/>
      <c r="J931" s="568"/>
      <c r="K931" s="541"/>
      <c r="L931" s="541"/>
      <c r="M931" s="554"/>
      <c r="N931" s="701"/>
      <c r="O931" s="557"/>
      <c r="P931" s="556"/>
      <c r="Q931" s="550"/>
      <c r="R931" s="558" t="n">
        <f aca="false">SUM(S931,T931,U931,V931)</f>
        <v>0</v>
      </c>
      <c r="S931" s="558"/>
      <c r="T931" s="558"/>
      <c r="U931" s="558"/>
      <c r="V931" s="558"/>
    </row>
    <row r="932" customFormat="false" ht="15.75" hidden="true" customHeight="false" outlineLevel="1" collapsed="false">
      <c r="A932" s="552"/>
      <c r="B932" s="752"/>
      <c r="C932" s="584"/>
      <c r="D932" s="540"/>
      <c r="E932" s="541" t="s">
        <v>1380</v>
      </c>
      <c r="F932" s="541" t="s">
        <v>1064</v>
      </c>
      <c r="G932" s="540"/>
      <c r="H932" s="522" t="s">
        <v>1065</v>
      </c>
      <c r="I932" s="541"/>
      <c r="J932" s="568"/>
      <c r="K932" s="541"/>
      <c r="L932" s="541"/>
      <c r="M932" s="554"/>
      <c r="N932" s="701"/>
      <c r="O932" s="557"/>
      <c r="P932" s="556"/>
      <c r="Q932" s="550"/>
      <c r="R932" s="558" t="n">
        <f aca="false">SUM(S932,T932,U932,V932)</f>
        <v>0</v>
      </c>
      <c r="S932" s="558"/>
      <c r="T932" s="558"/>
      <c r="U932" s="558"/>
      <c r="V932" s="558"/>
    </row>
    <row r="933" customFormat="false" ht="15.75" hidden="true" customHeight="false" outlineLevel="1" collapsed="false">
      <c r="A933" s="552"/>
      <c r="B933" s="752"/>
      <c r="C933" s="584"/>
      <c r="D933" s="540"/>
      <c r="E933" s="541" t="s">
        <v>1149</v>
      </c>
      <c r="F933" s="541" t="s">
        <v>1064</v>
      </c>
      <c r="G933" s="540"/>
      <c r="H933" s="522" t="s">
        <v>1065</v>
      </c>
      <c r="I933" s="541"/>
      <c r="J933" s="568"/>
      <c r="K933" s="541"/>
      <c r="L933" s="541"/>
      <c r="M933" s="554"/>
      <c r="N933" s="701"/>
      <c r="O933" s="557"/>
      <c r="P933" s="556"/>
      <c r="Q933" s="550"/>
      <c r="R933" s="558" t="n">
        <f aca="false">SUM(S933,T933,U933,V933)</f>
        <v>0</v>
      </c>
      <c r="S933" s="558"/>
      <c r="T933" s="558"/>
      <c r="U933" s="558"/>
      <c r="V933" s="558"/>
    </row>
    <row r="934" customFormat="false" ht="15.75" hidden="true" customHeight="false" outlineLevel="1" collapsed="false">
      <c r="A934" s="552"/>
      <c r="B934" s="752"/>
      <c r="C934" s="584"/>
      <c r="D934" s="540"/>
      <c r="E934" s="541" t="s">
        <v>1376</v>
      </c>
      <c r="F934" s="541" t="s">
        <v>1064</v>
      </c>
      <c r="G934" s="540"/>
      <c r="H934" s="522" t="s">
        <v>1065</v>
      </c>
      <c r="I934" s="541"/>
      <c r="J934" s="568"/>
      <c r="K934" s="541"/>
      <c r="L934" s="541"/>
      <c r="M934" s="554"/>
      <c r="N934" s="701"/>
      <c r="O934" s="557"/>
      <c r="P934" s="556"/>
      <c r="Q934" s="550"/>
      <c r="R934" s="558" t="n">
        <f aca="false">SUM(S934,T934,U934,V934)</f>
        <v>0</v>
      </c>
      <c r="S934" s="558"/>
      <c r="T934" s="558"/>
      <c r="U934" s="558"/>
      <c r="V934" s="558"/>
    </row>
    <row r="935" customFormat="false" ht="15.75" hidden="true" customHeight="false" outlineLevel="1" collapsed="false">
      <c r="A935" s="552"/>
      <c r="B935" s="752"/>
      <c r="C935" s="584"/>
      <c r="D935" s="540"/>
      <c r="E935" s="541" t="s">
        <v>1376</v>
      </c>
      <c r="F935" s="541" t="s">
        <v>1064</v>
      </c>
      <c r="G935" s="540"/>
      <c r="H935" s="522" t="s">
        <v>1065</v>
      </c>
      <c r="I935" s="541"/>
      <c r="J935" s="568"/>
      <c r="K935" s="541"/>
      <c r="L935" s="541"/>
      <c r="M935" s="554"/>
      <c r="N935" s="701"/>
      <c r="O935" s="557"/>
      <c r="P935" s="556"/>
      <c r="Q935" s="550"/>
      <c r="R935" s="558" t="n">
        <f aca="false">SUM(S935,T935,U935,V935)</f>
        <v>0</v>
      </c>
      <c r="S935" s="558"/>
      <c r="T935" s="558"/>
      <c r="U935" s="558"/>
      <c r="V935" s="558"/>
    </row>
    <row r="936" customFormat="false" ht="15.75" hidden="true" customHeight="false" outlineLevel="1" collapsed="false">
      <c r="A936" s="552"/>
      <c r="B936" s="752"/>
      <c r="C936" s="584"/>
      <c r="D936" s="540"/>
      <c r="E936" s="541" t="s">
        <v>1149</v>
      </c>
      <c r="F936" s="541" t="s">
        <v>1064</v>
      </c>
      <c r="G936" s="540"/>
      <c r="H936" s="522" t="s">
        <v>1065</v>
      </c>
      <c r="I936" s="541"/>
      <c r="J936" s="568"/>
      <c r="K936" s="541"/>
      <c r="L936" s="541"/>
      <c r="M936" s="554"/>
      <c r="N936" s="701"/>
      <c r="O936" s="557"/>
      <c r="P936" s="556"/>
      <c r="Q936" s="550"/>
      <c r="R936" s="558" t="n">
        <f aca="false">SUM(S936,T936,U936,V936)</f>
        <v>0</v>
      </c>
      <c r="S936" s="558"/>
      <c r="T936" s="558"/>
      <c r="U936" s="558"/>
      <c r="V936" s="558"/>
    </row>
    <row r="937" customFormat="false" ht="15.75" hidden="true" customHeight="false" outlineLevel="1" collapsed="false">
      <c r="A937" s="552"/>
      <c r="B937" s="752"/>
      <c r="C937" s="584"/>
      <c r="D937" s="540"/>
      <c r="E937" s="541" t="s">
        <v>1149</v>
      </c>
      <c r="F937" s="541" t="s">
        <v>1064</v>
      </c>
      <c r="G937" s="540"/>
      <c r="H937" s="522" t="s">
        <v>1065</v>
      </c>
      <c r="I937" s="541"/>
      <c r="J937" s="568"/>
      <c r="K937" s="541"/>
      <c r="L937" s="541"/>
      <c r="M937" s="554"/>
      <c r="N937" s="701"/>
      <c r="O937" s="557"/>
      <c r="P937" s="556"/>
      <c r="Q937" s="550"/>
      <c r="R937" s="558" t="n">
        <f aca="false">SUM(S937,T937,U937,V937)</f>
        <v>0</v>
      </c>
      <c r="S937" s="558"/>
      <c r="T937" s="558"/>
      <c r="U937" s="558"/>
      <c r="V937" s="558"/>
    </row>
    <row r="938" customFormat="false" ht="15.75" hidden="true" customHeight="false" outlineLevel="1" collapsed="false">
      <c r="A938" s="552"/>
      <c r="B938" s="752"/>
      <c r="C938" s="584"/>
      <c r="D938" s="540"/>
      <c r="E938" s="541" t="s">
        <v>1149</v>
      </c>
      <c r="F938" s="541" t="s">
        <v>1064</v>
      </c>
      <c r="G938" s="540"/>
      <c r="H938" s="522" t="s">
        <v>1065</v>
      </c>
      <c r="I938" s="541"/>
      <c r="J938" s="568"/>
      <c r="K938" s="541"/>
      <c r="L938" s="541"/>
      <c r="M938" s="554"/>
      <c r="N938" s="701"/>
      <c r="O938" s="557"/>
      <c r="P938" s="556"/>
      <c r="Q938" s="550"/>
      <c r="R938" s="558" t="n">
        <f aca="false">SUM(S938,T938,U938,V938)</f>
        <v>0</v>
      </c>
      <c r="S938" s="558"/>
      <c r="T938" s="558"/>
      <c r="U938" s="558"/>
      <c r="V938" s="558"/>
    </row>
    <row r="939" customFormat="false" ht="15.75" hidden="true" customHeight="false" outlineLevel="1" collapsed="false">
      <c r="A939" s="552"/>
      <c r="B939" s="752"/>
      <c r="C939" s="584"/>
      <c r="D939" s="540"/>
      <c r="E939" s="541" t="s">
        <v>1149</v>
      </c>
      <c r="F939" s="541" t="s">
        <v>1064</v>
      </c>
      <c r="G939" s="540"/>
      <c r="H939" s="522" t="s">
        <v>1065</v>
      </c>
      <c r="I939" s="541"/>
      <c r="J939" s="568"/>
      <c r="K939" s="541"/>
      <c r="L939" s="541"/>
      <c r="M939" s="554"/>
      <c r="N939" s="701"/>
      <c r="O939" s="557"/>
      <c r="P939" s="556"/>
      <c r="Q939" s="550"/>
      <c r="R939" s="558" t="n">
        <f aca="false">SUM(S939,T939,U939,V939)</f>
        <v>0</v>
      </c>
      <c r="S939" s="558"/>
      <c r="T939" s="558"/>
      <c r="U939" s="558"/>
      <c r="V939" s="558"/>
    </row>
    <row r="940" customFormat="false" ht="15.75" hidden="true" customHeight="false" outlineLevel="1" collapsed="false">
      <c r="A940" s="552"/>
      <c r="B940" s="752"/>
      <c r="C940" s="584"/>
      <c r="D940" s="540"/>
      <c r="E940" s="541" t="s">
        <v>1149</v>
      </c>
      <c r="F940" s="541" t="s">
        <v>1064</v>
      </c>
      <c r="G940" s="540"/>
      <c r="H940" s="522" t="s">
        <v>1065</v>
      </c>
      <c r="I940" s="541"/>
      <c r="J940" s="568"/>
      <c r="K940" s="541"/>
      <c r="L940" s="541"/>
      <c r="M940" s="554"/>
      <c r="N940" s="701"/>
      <c r="O940" s="557"/>
      <c r="P940" s="556"/>
      <c r="Q940" s="550"/>
      <c r="R940" s="558" t="n">
        <f aca="false">SUM(S940,T940,U940,V940)</f>
        <v>0</v>
      </c>
      <c r="S940" s="558"/>
      <c r="T940" s="558"/>
      <c r="U940" s="558"/>
      <c r="V940" s="558"/>
    </row>
    <row r="941" customFormat="false" ht="15.75" hidden="true" customHeight="false" outlineLevel="1" collapsed="false">
      <c r="A941" s="552"/>
      <c r="B941" s="752"/>
      <c r="C941" s="584"/>
      <c r="D941" s="540"/>
      <c r="E941" s="541" t="s">
        <v>1376</v>
      </c>
      <c r="F941" s="541" t="s">
        <v>1064</v>
      </c>
      <c r="G941" s="540"/>
      <c r="H941" s="522" t="s">
        <v>1065</v>
      </c>
      <c r="I941" s="541"/>
      <c r="J941" s="568"/>
      <c r="K941" s="541"/>
      <c r="L941" s="541"/>
      <c r="M941" s="554"/>
      <c r="N941" s="701"/>
      <c r="O941" s="557"/>
      <c r="P941" s="556"/>
      <c r="Q941" s="550"/>
      <c r="R941" s="558" t="n">
        <f aca="false">SUM(S941,T941,U941,V941)</f>
        <v>0</v>
      </c>
      <c r="S941" s="558"/>
      <c r="T941" s="558"/>
      <c r="U941" s="558"/>
      <c r="V941" s="558"/>
    </row>
    <row r="942" customFormat="false" ht="15.75" hidden="true" customHeight="false" outlineLevel="1" collapsed="false">
      <c r="A942" s="552"/>
      <c r="B942" s="752"/>
      <c r="C942" s="584"/>
      <c r="D942" s="540"/>
      <c r="E942" s="541" t="s">
        <v>1149</v>
      </c>
      <c r="F942" s="541" t="s">
        <v>1064</v>
      </c>
      <c r="G942" s="540"/>
      <c r="H942" s="522" t="s">
        <v>1065</v>
      </c>
      <c r="I942" s="541"/>
      <c r="J942" s="568"/>
      <c r="K942" s="541"/>
      <c r="L942" s="541"/>
      <c r="M942" s="554"/>
      <c r="N942" s="701"/>
      <c r="O942" s="557"/>
      <c r="P942" s="556"/>
      <c r="Q942" s="550"/>
      <c r="R942" s="558" t="n">
        <f aca="false">SUM(S942,T942,U942,V942)</f>
        <v>0</v>
      </c>
      <c r="S942" s="558"/>
      <c r="T942" s="558"/>
      <c r="U942" s="558"/>
      <c r="V942" s="558"/>
    </row>
    <row r="943" customFormat="false" ht="15.75" hidden="true" customHeight="false" outlineLevel="1" collapsed="false">
      <c r="A943" s="552"/>
      <c r="B943" s="752"/>
      <c r="C943" s="584"/>
      <c r="D943" s="540"/>
      <c r="E943" s="541" t="s">
        <v>1149</v>
      </c>
      <c r="F943" s="541" t="s">
        <v>1064</v>
      </c>
      <c r="G943" s="540"/>
      <c r="H943" s="522" t="s">
        <v>1065</v>
      </c>
      <c r="I943" s="541"/>
      <c r="J943" s="568"/>
      <c r="K943" s="541"/>
      <c r="L943" s="541"/>
      <c r="M943" s="554"/>
      <c r="N943" s="701"/>
      <c r="O943" s="557"/>
      <c r="P943" s="556"/>
      <c r="Q943" s="550"/>
      <c r="R943" s="558" t="n">
        <f aca="false">SUM(S943,T943,U943,V943)</f>
        <v>0</v>
      </c>
      <c r="S943" s="558"/>
      <c r="T943" s="558"/>
      <c r="U943" s="558"/>
      <c r="V943" s="558"/>
    </row>
    <row r="944" customFormat="false" ht="15.75" hidden="true" customHeight="false" outlineLevel="1" collapsed="false">
      <c r="A944" s="552"/>
      <c r="B944" s="752"/>
      <c r="C944" s="584"/>
      <c r="D944" s="540"/>
      <c r="E944" s="541" t="s">
        <v>1376</v>
      </c>
      <c r="F944" s="541" t="s">
        <v>1064</v>
      </c>
      <c r="G944" s="540"/>
      <c r="H944" s="522" t="s">
        <v>1065</v>
      </c>
      <c r="I944" s="541"/>
      <c r="J944" s="568"/>
      <c r="K944" s="541"/>
      <c r="L944" s="541"/>
      <c r="M944" s="554"/>
      <c r="N944" s="701"/>
      <c r="O944" s="557"/>
      <c r="P944" s="556"/>
      <c r="Q944" s="550"/>
      <c r="R944" s="558" t="n">
        <f aca="false">SUM(S944,T944,U944,V944)</f>
        <v>0</v>
      </c>
      <c r="S944" s="558"/>
      <c r="T944" s="558"/>
      <c r="U944" s="558"/>
      <c r="V944" s="558"/>
    </row>
    <row r="945" customFormat="false" ht="15.75" hidden="true" customHeight="false" outlineLevel="1" collapsed="false">
      <c r="A945" s="552"/>
      <c r="B945" s="752"/>
      <c r="C945" s="584"/>
      <c r="D945" s="540"/>
      <c r="E945" s="541" t="s">
        <v>1149</v>
      </c>
      <c r="F945" s="541" t="s">
        <v>1064</v>
      </c>
      <c r="G945" s="540"/>
      <c r="H945" s="522" t="s">
        <v>1065</v>
      </c>
      <c r="I945" s="541"/>
      <c r="J945" s="568"/>
      <c r="K945" s="541"/>
      <c r="L945" s="541"/>
      <c r="M945" s="554"/>
      <c r="N945" s="701"/>
      <c r="O945" s="557"/>
      <c r="P945" s="556"/>
      <c r="Q945" s="550"/>
      <c r="R945" s="558" t="n">
        <f aca="false">SUM(S945,T945,U945,V945)</f>
        <v>0</v>
      </c>
      <c r="S945" s="558"/>
      <c r="T945" s="558"/>
      <c r="U945" s="558"/>
      <c r="V945" s="558"/>
    </row>
    <row r="946" customFormat="false" ht="15.75" hidden="true" customHeight="false" outlineLevel="1" collapsed="false">
      <c r="A946" s="552"/>
      <c r="B946" s="752"/>
      <c r="C946" s="584"/>
      <c r="D946" s="540"/>
      <c r="E946" s="541" t="s">
        <v>1376</v>
      </c>
      <c r="F946" s="541" t="s">
        <v>1064</v>
      </c>
      <c r="G946" s="540"/>
      <c r="H946" s="522" t="s">
        <v>1065</v>
      </c>
      <c r="I946" s="541"/>
      <c r="J946" s="568"/>
      <c r="K946" s="541"/>
      <c r="L946" s="541"/>
      <c r="M946" s="554"/>
      <c r="N946" s="701"/>
      <c r="O946" s="557"/>
      <c r="P946" s="556"/>
      <c r="Q946" s="550"/>
      <c r="R946" s="558" t="n">
        <f aca="false">SUM(S946,T946,U946,V946)</f>
        <v>0</v>
      </c>
      <c r="S946" s="558"/>
      <c r="T946" s="558"/>
      <c r="U946" s="558"/>
      <c r="V946" s="558"/>
    </row>
    <row r="947" customFormat="false" ht="15.75" hidden="true" customHeight="false" outlineLevel="1" collapsed="false">
      <c r="A947" s="552"/>
      <c r="B947" s="752"/>
      <c r="C947" s="584"/>
      <c r="D947" s="540"/>
      <c r="E947" s="541" t="s">
        <v>1149</v>
      </c>
      <c r="F947" s="541" t="s">
        <v>1064</v>
      </c>
      <c r="G947" s="540"/>
      <c r="H947" s="522" t="s">
        <v>1065</v>
      </c>
      <c r="I947" s="541"/>
      <c r="J947" s="568"/>
      <c r="K947" s="541"/>
      <c r="L947" s="541"/>
      <c r="M947" s="554"/>
      <c r="N947" s="701"/>
      <c r="O947" s="557"/>
      <c r="P947" s="556"/>
      <c r="Q947" s="550"/>
      <c r="R947" s="558" t="n">
        <f aca="false">SUM(S947,T947,U947,V947)</f>
        <v>0</v>
      </c>
      <c r="S947" s="558"/>
      <c r="T947" s="558"/>
      <c r="U947" s="558"/>
      <c r="V947" s="558"/>
    </row>
    <row r="948" customFormat="false" ht="15.75" hidden="true" customHeight="false" outlineLevel="1" collapsed="false">
      <c r="A948" s="552"/>
      <c r="B948" s="752"/>
      <c r="C948" s="584"/>
      <c r="D948" s="540"/>
      <c r="E948" s="541" t="s">
        <v>1149</v>
      </c>
      <c r="F948" s="541" t="s">
        <v>1064</v>
      </c>
      <c r="G948" s="540"/>
      <c r="H948" s="522" t="s">
        <v>1065</v>
      </c>
      <c r="I948" s="541"/>
      <c r="J948" s="568"/>
      <c r="K948" s="541"/>
      <c r="L948" s="541"/>
      <c r="M948" s="554"/>
      <c r="N948" s="701"/>
      <c r="O948" s="557"/>
      <c r="P948" s="556"/>
      <c r="Q948" s="550"/>
      <c r="R948" s="558" t="n">
        <f aca="false">SUM(S948,T948,U948,V948)</f>
        <v>0</v>
      </c>
      <c r="S948" s="558"/>
      <c r="T948" s="558"/>
      <c r="U948" s="558"/>
      <c r="V948" s="558"/>
    </row>
    <row r="949" customFormat="false" ht="15.75" hidden="true" customHeight="false" outlineLevel="1" collapsed="false">
      <c r="A949" s="552"/>
      <c r="B949" s="752"/>
      <c r="C949" s="584"/>
      <c r="D949" s="540"/>
      <c r="E949" s="541" t="s">
        <v>1149</v>
      </c>
      <c r="F949" s="541" t="s">
        <v>1064</v>
      </c>
      <c r="G949" s="540"/>
      <c r="H949" s="522" t="s">
        <v>1065</v>
      </c>
      <c r="I949" s="541"/>
      <c r="J949" s="568"/>
      <c r="K949" s="541"/>
      <c r="L949" s="541"/>
      <c r="M949" s="554"/>
      <c r="N949" s="701"/>
      <c r="O949" s="557"/>
      <c r="P949" s="556"/>
      <c r="Q949" s="550"/>
      <c r="R949" s="558" t="n">
        <f aca="false">SUM(S949,T949,U949,V949)</f>
        <v>0</v>
      </c>
      <c r="S949" s="558"/>
      <c r="T949" s="558"/>
      <c r="U949" s="558"/>
      <c r="V949" s="558"/>
    </row>
    <row r="950" customFormat="false" ht="15.75" hidden="false" customHeight="false" outlineLevel="0" collapsed="false">
      <c r="A950" s="559" t="s">
        <v>1381</v>
      </c>
      <c r="B950" s="560"/>
      <c r="C950" s="560"/>
      <c r="D950" s="560"/>
      <c r="E950" s="560"/>
      <c r="F950" s="603"/>
      <c r="G950" s="601"/>
      <c r="H950" s="560"/>
      <c r="I950" s="602"/>
      <c r="J950" s="603"/>
      <c r="K950" s="560"/>
      <c r="L950" s="714" t="n">
        <v>988</v>
      </c>
      <c r="M950" s="828"/>
      <c r="N950" s="707" t="s">
        <v>528</v>
      </c>
      <c r="O950" s="822" t="n">
        <v>244</v>
      </c>
      <c r="P950" s="823" t="n">
        <v>346</v>
      </c>
      <c r="Q950" s="829"/>
      <c r="R950" s="551" t="n">
        <f aca="false">SUM(R951:R1037)</f>
        <v>0</v>
      </c>
      <c r="S950" s="551" t="n">
        <f aca="false">SUM(S951:S1037)</f>
        <v>0</v>
      </c>
      <c r="T950" s="551" t="n">
        <f aca="false">SUM(T951:T1037)</f>
        <v>0</v>
      </c>
      <c r="U950" s="551" t="n">
        <f aca="false">SUM(U951:U1037)</f>
        <v>0</v>
      </c>
      <c r="V950" s="551" t="n">
        <f aca="false">SUM(V951:V1037)</f>
        <v>0</v>
      </c>
      <c r="AB950" s="758"/>
    </row>
    <row r="951" s="673" customFormat="true" ht="15.75" hidden="true" customHeight="false" outlineLevel="1" collapsed="false">
      <c r="A951" s="552"/>
      <c r="B951" s="753"/>
      <c r="C951" s="583"/>
      <c r="D951" s="540"/>
      <c r="E951" s="541" t="s">
        <v>1149</v>
      </c>
      <c r="F951" s="541" t="s">
        <v>1064</v>
      </c>
      <c r="G951" s="540"/>
      <c r="H951" s="522" t="s">
        <v>1065</v>
      </c>
      <c r="I951" s="541"/>
      <c r="J951" s="541"/>
      <c r="K951" s="541"/>
      <c r="L951" s="541"/>
      <c r="M951" s="554"/>
      <c r="N951" s="701"/>
      <c r="O951" s="557"/>
      <c r="P951" s="556"/>
      <c r="Q951" s="550"/>
      <c r="R951" s="558" t="n">
        <f aca="false">SUM(S951,T951,U951,V951)</f>
        <v>0</v>
      </c>
      <c r="S951" s="558"/>
      <c r="T951" s="558"/>
      <c r="U951" s="558"/>
      <c r="V951" s="558"/>
      <c r="AC951" s="303"/>
      <c r="AD951" s="474"/>
    </row>
    <row r="952" customFormat="false" ht="15.75" hidden="true" customHeight="false" outlineLevel="1" collapsed="false">
      <c r="A952" s="552"/>
      <c r="B952" s="755"/>
      <c r="C952" s="583"/>
      <c r="D952" s="540"/>
      <c r="E952" s="541" t="s">
        <v>1149</v>
      </c>
      <c r="F952" s="541" t="s">
        <v>1064</v>
      </c>
      <c r="G952" s="540"/>
      <c r="H952" s="522" t="s">
        <v>1065</v>
      </c>
      <c r="I952" s="541"/>
      <c r="J952" s="541"/>
      <c r="K952" s="541"/>
      <c r="L952" s="541"/>
      <c r="M952" s="554"/>
      <c r="N952" s="701"/>
      <c r="O952" s="557"/>
      <c r="P952" s="556"/>
      <c r="Q952" s="550"/>
      <c r="R952" s="558" t="n">
        <f aca="false">SUM(S952,T952,U952,V952)</f>
        <v>0</v>
      </c>
      <c r="S952" s="558"/>
      <c r="T952" s="558"/>
      <c r="U952" s="558"/>
      <c r="V952" s="558"/>
    </row>
    <row r="953" customFormat="false" ht="15.75" hidden="true" customHeight="false" outlineLevel="1" collapsed="false">
      <c r="A953" s="552"/>
      <c r="B953" s="755"/>
      <c r="C953" s="583"/>
      <c r="D953" s="540"/>
      <c r="E953" s="541" t="s">
        <v>1149</v>
      </c>
      <c r="F953" s="541" t="s">
        <v>1064</v>
      </c>
      <c r="G953" s="540"/>
      <c r="H953" s="522" t="s">
        <v>1065</v>
      </c>
      <c r="I953" s="541"/>
      <c r="J953" s="541"/>
      <c r="K953" s="541"/>
      <c r="L953" s="541"/>
      <c r="M953" s="554"/>
      <c r="N953" s="701"/>
      <c r="O953" s="557"/>
      <c r="P953" s="556"/>
      <c r="Q953" s="550"/>
      <c r="R953" s="558" t="n">
        <f aca="false">SUM(S953,T953,U953,V953)</f>
        <v>0</v>
      </c>
      <c r="S953" s="558"/>
      <c r="T953" s="558"/>
      <c r="U953" s="558"/>
      <c r="V953" s="558"/>
    </row>
    <row r="954" customFormat="false" ht="15.75" hidden="true" customHeight="false" outlineLevel="1" collapsed="false">
      <c r="A954" s="552"/>
      <c r="B954" s="755"/>
      <c r="C954" s="583"/>
      <c r="D954" s="540"/>
      <c r="E954" s="541" t="s">
        <v>1149</v>
      </c>
      <c r="F954" s="541" t="s">
        <v>1064</v>
      </c>
      <c r="G954" s="540"/>
      <c r="H954" s="522" t="s">
        <v>1065</v>
      </c>
      <c r="I954" s="541"/>
      <c r="J954" s="541"/>
      <c r="K954" s="541"/>
      <c r="L954" s="541"/>
      <c r="M954" s="554"/>
      <c r="N954" s="701"/>
      <c r="O954" s="557"/>
      <c r="P954" s="556"/>
      <c r="Q954" s="550"/>
      <c r="R954" s="558" t="n">
        <f aca="false">SUM(S954,T954,U954,V954)</f>
        <v>0</v>
      </c>
      <c r="S954" s="558"/>
      <c r="T954" s="558"/>
      <c r="U954" s="558"/>
      <c r="V954" s="558"/>
    </row>
    <row r="955" s="673" customFormat="true" ht="15.75" hidden="true" customHeight="false" outlineLevel="1" collapsed="false">
      <c r="A955" s="552"/>
      <c r="B955" s="753"/>
      <c r="C955" s="583"/>
      <c r="D955" s="540"/>
      <c r="E955" s="541" t="s">
        <v>1149</v>
      </c>
      <c r="F955" s="541" t="s">
        <v>1064</v>
      </c>
      <c r="G955" s="540"/>
      <c r="H955" s="522" t="s">
        <v>1065</v>
      </c>
      <c r="I955" s="541"/>
      <c r="J955" s="541"/>
      <c r="K955" s="541"/>
      <c r="L955" s="541"/>
      <c r="M955" s="554"/>
      <c r="N955" s="701"/>
      <c r="O955" s="557"/>
      <c r="P955" s="556"/>
      <c r="Q955" s="550"/>
      <c r="R955" s="558" t="n">
        <f aca="false">SUM(S955,T955,U955,V955)</f>
        <v>0</v>
      </c>
      <c r="S955" s="558"/>
      <c r="T955" s="558"/>
      <c r="U955" s="558"/>
      <c r="V955" s="558"/>
      <c r="AC955" s="303"/>
      <c r="AD955" s="474"/>
    </row>
    <row r="956" customFormat="false" ht="15.75" hidden="true" customHeight="false" outlineLevel="1" collapsed="false">
      <c r="A956" s="552"/>
      <c r="B956" s="755"/>
      <c r="C956" s="583"/>
      <c r="D956" s="540"/>
      <c r="E956" s="541" t="s">
        <v>1149</v>
      </c>
      <c r="F956" s="541" t="s">
        <v>1064</v>
      </c>
      <c r="G956" s="540"/>
      <c r="H956" s="522" t="s">
        <v>1065</v>
      </c>
      <c r="I956" s="541"/>
      <c r="J956" s="541"/>
      <c r="K956" s="541"/>
      <c r="L956" s="541"/>
      <c r="M956" s="554"/>
      <c r="N956" s="701"/>
      <c r="O956" s="557"/>
      <c r="P956" s="556"/>
      <c r="Q956" s="550"/>
      <c r="R956" s="558" t="n">
        <f aca="false">SUM(S956,T956,U956,V956)</f>
        <v>0</v>
      </c>
      <c r="S956" s="558"/>
      <c r="T956" s="558"/>
      <c r="U956" s="558"/>
      <c r="V956" s="558"/>
    </row>
    <row r="957" customFormat="false" ht="15.75" hidden="true" customHeight="false" outlineLevel="1" collapsed="false">
      <c r="A957" s="552"/>
      <c r="B957" s="755"/>
      <c r="C957" s="583"/>
      <c r="D957" s="540"/>
      <c r="E957" s="541" t="s">
        <v>1149</v>
      </c>
      <c r="F957" s="541" t="s">
        <v>1064</v>
      </c>
      <c r="G957" s="540"/>
      <c r="H957" s="522" t="s">
        <v>1065</v>
      </c>
      <c r="I957" s="541"/>
      <c r="J957" s="541"/>
      <c r="K957" s="541"/>
      <c r="L957" s="541"/>
      <c r="M957" s="554"/>
      <c r="N957" s="701"/>
      <c r="O957" s="557"/>
      <c r="P957" s="556"/>
      <c r="Q957" s="550"/>
      <c r="R957" s="558" t="n">
        <f aca="false">SUM(S957,T957,U957,V957)</f>
        <v>0</v>
      </c>
      <c r="S957" s="558"/>
      <c r="T957" s="558"/>
      <c r="U957" s="558"/>
      <c r="V957" s="558"/>
    </row>
    <row r="958" customFormat="false" ht="15.75" hidden="true" customHeight="false" outlineLevel="1" collapsed="false">
      <c r="A958" s="552"/>
      <c r="B958" s="755"/>
      <c r="C958" s="583"/>
      <c r="D958" s="540"/>
      <c r="E958" s="541" t="s">
        <v>1149</v>
      </c>
      <c r="F958" s="541" t="s">
        <v>1064</v>
      </c>
      <c r="G958" s="540"/>
      <c r="H958" s="522" t="s">
        <v>1065</v>
      </c>
      <c r="I958" s="541"/>
      <c r="J958" s="541"/>
      <c r="K958" s="541"/>
      <c r="L958" s="541"/>
      <c r="M958" s="554"/>
      <c r="N958" s="701"/>
      <c r="O958" s="557"/>
      <c r="P958" s="556"/>
      <c r="Q958" s="550"/>
      <c r="R958" s="558" t="n">
        <f aca="false">SUM(S958,T958,U958,V958)</f>
        <v>0</v>
      </c>
      <c r="S958" s="558"/>
      <c r="T958" s="558"/>
      <c r="U958" s="558"/>
      <c r="V958" s="558"/>
    </row>
    <row r="959" customFormat="false" ht="15.75" hidden="true" customHeight="false" outlineLevel="1" collapsed="false">
      <c r="A959" s="552"/>
      <c r="B959" s="755"/>
      <c r="C959" s="583"/>
      <c r="D959" s="540"/>
      <c r="E959" s="541" t="s">
        <v>1149</v>
      </c>
      <c r="F959" s="541" t="s">
        <v>1064</v>
      </c>
      <c r="G959" s="540"/>
      <c r="H959" s="522" t="s">
        <v>1065</v>
      </c>
      <c r="I959" s="541"/>
      <c r="J959" s="541"/>
      <c r="K959" s="541"/>
      <c r="L959" s="541"/>
      <c r="M959" s="554"/>
      <c r="N959" s="701"/>
      <c r="O959" s="557"/>
      <c r="P959" s="556"/>
      <c r="Q959" s="550"/>
      <c r="R959" s="558" t="n">
        <f aca="false">SUM(S959,T959,U959,V959)</f>
        <v>0</v>
      </c>
      <c r="S959" s="558"/>
      <c r="T959" s="558"/>
      <c r="U959" s="558"/>
      <c r="V959" s="558"/>
    </row>
    <row r="960" customFormat="false" ht="15.75" hidden="true" customHeight="false" outlineLevel="1" collapsed="false">
      <c r="A960" s="552"/>
      <c r="B960" s="755"/>
      <c r="C960" s="583"/>
      <c r="D960" s="540"/>
      <c r="E960" s="541" t="s">
        <v>1149</v>
      </c>
      <c r="F960" s="541" t="s">
        <v>1064</v>
      </c>
      <c r="G960" s="540"/>
      <c r="H960" s="522" t="s">
        <v>1065</v>
      </c>
      <c r="I960" s="541"/>
      <c r="J960" s="541"/>
      <c r="K960" s="541"/>
      <c r="L960" s="541"/>
      <c r="M960" s="554"/>
      <c r="N960" s="701"/>
      <c r="O960" s="557"/>
      <c r="P960" s="556"/>
      <c r="Q960" s="550"/>
      <c r="R960" s="558" t="n">
        <f aca="false">SUM(S960,T960,U960,V960)</f>
        <v>0</v>
      </c>
      <c r="S960" s="558"/>
      <c r="T960" s="558"/>
      <c r="U960" s="558"/>
      <c r="V960" s="558"/>
    </row>
    <row r="961" customFormat="false" ht="15.75" hidden="true" customHeight="false" outlineLevel="1" collapsed="false">
      <c r="A961" s="552"/>
      <c r="B961" s="755"/>
      <c r="C961" s="583"/>
      <c r="D961" s="540"/>
      <c r="E961" s="541" t="s">
        <v>1149</v>
      </c>
      <c r="F961" s="541" t="s">
        <v>1064</v>
      </c>
      <c r="G961" s="540"/>
      <c r="H961" s="522" t="s">
        <v>1065</v>
      </c>
      <c r="I961" s="541"/>
      <c r="J961" s="541"/>
      <c r="K961" s="541"/>
      <c r="L961" s="541"/>
      <c r="M961" s="554"/>
      <c r="N961" s="701"/>
      <c r="O961" s="557"/>
      <c r="P961" s="556"/>
      <c r="Q961" s="550"/>
      <c r="R961" s="558" t="n">
        <f aca="false">SUM(S961,T961,U961,V961)</f>
        <v>0</v>
      </c>
      <c r="S961" s="558"/>
      <c r="T961" s="558"/>
      <c r="U961" s="558"/>
      <c r="V961" s="558"/>
    </row>
    <row r="962" s="673" customFormat="true" ht="15.75" hidden="true" customHeight="false" outlineLevel="1" collapsed="false">
      <c r="A962" s="552"/>
      <c r="B962" s="753"/>
      <c r="C962" s="583"/>
      <c r="D962" s="540"/>
      <c r="E962" s="541" t="s">
        <v>1149</v>
      </c>
      <c r="F962" s="541" t="s">
        <v>1064</v>
      </c>
      <c r="G962" s="540"/>
      <c r="H962" s="522" t="s">
        <v>1065</v>
      </c>
      <c r="I962" s="541"/>
      <c r="J962" s="541"/>
      <c r="K962" s="541"/>
      <c r="L962" s="541"/>
      <c r="M962" s="554"/>
      <c r="N962" s="701"/>
      <c r="O962" s="557"/>
      <c r="P962" s="556"/>
      <c r="Q962" s="550"/>
      <c r="R962" s="558" t="n">
        <f aca="false">SUM(S962,T962,U962,V962)</f>
        <v>0</v>
      </c>
      <c r="S962" s="558"/>
      <c r="T962" s="558"/>
      <c r="U962" s="558"/>
      <c r="V962" s="558"/>
      <c r="AC962" s="303"/>
      <c r="AD962" s="474"/>
    </row>
    <row r="963" customFormat="false" ht="15.75" hidden="true" customHeight="false" outlineLevel="1" collapsed="false">
      <c r="A963" s="552"/>
      <c r="B963" s="755"/>
      <c r="C963" s="583"/>
      <c r="D963" s="540"/>
      <c r="E963" s="541" t="s">
        <v>1149</v>
      </c>
      <c r="F963" s="541" t="s">
        <v>1064</v>
      </c>
      <c r="G963" s="540"/>
      <c r="H963" s="522" t="s">
        <v>1065</v>
      </c>
      <c r="I963" s="541"/>
      <c r="J963" s="541"/>
      <c r="K963" s="541"/>
      <c r="L963" s="541"/>
      <c r="M963" s="554"/>
      <c r="N963" s="701"/>
      <c r="O963" s="557"/>
      <c r="P963" s="556"/>
      <c r="Q963" s="550"/>
      <c r="R963" s="558" t="n">
        <f aca="false">SUM(S963,T963,U963,V963)</f>
        <v>0</v>
      </c>
      <c r="S963" s="558"/>
      <c r="T963" s="558"/>
      <c r="U963" s="558"/>
      <c r="V963" s="558"/>
    </row>
    <row r="964" customFormat="false" ht="15.75" hidden="true" customHeight="false" outlineLevel="1" collapsed="false">
      <c r="A964" s="552"/>
      <c r="B964" s="755"/>
      <c r="C964" s="583"/>
      <c r="D964" s="540"/>
      <c r="E964" s="541" t="s">
        <v>1149</v>
      </c>
      <c r="F964" s="541" t="s">
        <v>1064</v>
      </c>
      <c r="G964" s="540"/>
      <c r="H964" s="522" t="s">
        <v>1065</v>
      </c>
      <c r="I964" s="541"/>
      <c r="J964" s="541"/>
      <c r="K964" s="541"/>
      <c r="L964" s="541"/>
      <c r="M964" s="554"/>
      <c r="N964" s="701"/>
      <c r="O964" s="557"/>
      <c r="P964" s="556"/>
      <c r="Q964" s="550"/>
      <c r="R964" s="558" t="n">
        <f aca="false">SUM(S964,T964,U964,V964)</f>
        <v>0</v>
      </c>
      <c r="S964" s="558"/>
      <c r="T964" s="558"/>
      <c r="U964" s="558"/>
      <c r="V964" s="558"/>
    </row>
    <row r="965" customFormat="false" ht="15.75" hidden="true" customHeight="false" outlineLevel="1" collapsed="false">
      <c r="A965" s="552"/>
      <c r="B965" s="755"/>
      <c r="C965" s="583"/>
      <c r="D965" s="540"/>
      <c r="E965" s="541" t="s">
        <v>1149</v>
      </c>
      <c r="F965" s="541" t="s">
        <v>1064</v>
      </c>
      <c r="G965" s="540"/>
      <c r="H965" s="522" t="s">
        <v>1065</v>
      </c>
      <c r="I965" s="541"/>
      <c r="J965" s="541"/>
      <c r="K965" s="541"/>
      <c r="L965" s="541"/>
      <c r="M965" s="554"/>
      <c r="N965" s="701"/>
      <c r="O965" s="557"/>
      <c r="P965" s="556"/>
      <c r="Q965" s="550"/>
      <c r="R965" s="558" t="n">
        <f aca="false">SUM(S965,T965,U965,V965)</f>
        <v>0</v>
      </c>
      <c r="S965" s="558"/>
      <c r="T965" s="558"/>
      <c r="U965" s="558"/>
      <c r="V965" s="558"/>
    </row>
    <row r="966" customFormat="false" ht="15.75" hidden="true" customHeight="false" outlineLevel="1" collapsed="false">
      <c r="A966" s="552"/>
      <c r="B966" s="755"/>
      <c r="C966" s="583"/>
      <c r="D966" s="540"/>
      <c r="E966" s="541" t="s">
        <v>1149</v>
      </c>
      <c r="F966" s="541" t="s">
        <v>1064</v>
      </c>
      <c r="G966" s="540"/>
      <c r="H966" s="522" t="s">
        <v>1065</v>
      </c>
      <c r="I966" s="541"/>
      <c r="J966" s="541"/>
      <c r="K966" s="541"/>
      <c r="L966" s="541"/>
      <c r="M966" s="554"/>
      <c r="N966" s="701"/>
      <c r="O966" s="557"/>
      <c r="P966" s="556"/>
      <c r="Q966" s="550"/>
      <c r="R966" s="558" t="n">
        <f aca="false">SUM(S966,T966,U966,V966)</f>
        <v>0</v>
      </c>
      <c r="S966" s="558"/>
      <c r="T966" s="558"/>
      <c r="U966" s="558"/>
      <c r="V966" s="558"/>
    </row>
    <row r="967" customFormat="false" ht="15.75" hidden="true" customHeight="false" outlineLevel="1" collapsed="false">
      <c r="A967" s="552"/>
      <c r="B967" s="755"/>
      <c r="C967" s="583"/>
      <c r="D967" s="540"/>
      <c r="E967" s="541" t="s">
        <v>1149</v>
      </c>
      <c r="F967" s="541" t="s">
        <v>1064</v>
      </c>
      <c r="G967" s="540"/>
      <c r="H967" s="522" t="s">
        <v>1065</v>
      </c>
      <c r="I967" s="541"/>
      <c r="J967" s="541"/>
      <c r="K967" s="541"/>
      <c r="L967" s="541"/>
      <c r="M967" s="554"/>
      <c r="N967" s="701"/>
      <c r="O967" s="557"/>
      <c r="P967" s="556"/>
      <c r="Q967" s="550"/>
      <c r="R967" s="558" t="n">
        <f aca="false">SUM(S967,T967,U967,V967)</f>
        <v>0</v>
      </c>
      <c r="S967" s="558"/>
      <c r="T967" s="558"/>
      <c r="U967" s="558"/>
      <c r="V967" s="558"/>
    </row>
    <row r="968" customFormat="false" ht="15.75" hidden="true" customHeight="false" outlineLevel="1" collapsed="false">
      <c r="A968" s="552"/>
      <c r="B968" s="755"/>
      <c r="C968" s="583"/>
      <c r="D968" s="540"/>
      <c r="E968" s="541" t="s">
        <v>1149</v>
      </c>
      <c r="F968" s="541" t="s">
        <v>1064</v>
      </c>
      <c r="G968" s="540"/>
      <c r="H968" s="522" t="s">
        <v>1065</v>
      </c>
      <c r="I968" s="541"/>
      <c r="J968" s="541"/>
      <c r="K968" s="541"/>
      <c r="L968" s="541"/>
      <c r="M968" s="554"/>
      <c r="N968" s="701"/>
      <c r="O968" s="557"/>
      <c r="P968" s="556"/>
      <c r="Q968" s="550"/>
      <c r="R968" s="558" t="n">
        <f aca="false">SUM(S968,T968,U968,V968)</f>
        <v>0</v>
      </c>
      <c r="S968" s="558"/>
      <c r="T968" s="558"/>
      <c r="U968" s="558"/>
      <c r="V968" s="558"/>
    </row>
    <row r="969" customFormat="false" ht="15.75" hidden="true" customHeight="false" outlineLevel="1" collapsed="false">
      <c r="A969" s="781"/>
      <c r="B969" s="752"/>
      <c r="C969" s="583"/>
      <c r="D969" s="540"/>
      <c r="E969" s="541" t="s">
        <v>1149</v>
      </c>
      <c r="F969" s="607" t="s">
        <v>1064</v>
      </c>
      <c r="G969" s="540"/>
      <c r="H969" s="522" t="s">
        <v>1065</v>
      </c>
      <c r="I969" s="607"/>
      <c r="J969" s="601"/>
      <c r="K969" s="522"/>
      <c r="L969" s="541"/>
      <c r="M969" s="554"/>
      <c r="N969" s="701"/>
      <c r="O969" s="557"/>
      <c r="P969" s="556"/>
      <c r="Q969" s="550"/>
      <c r="R969" s="558" t="n">
        <f aca="false">SUM(S969,T969,U969,V969)</f>
        <v>0</v>
      </c>
      <c r="S969" s="558"/>
      <c r="T969" s="558"/>
      <c r="U969" s="558"/>
      <c r="V969" s="558"/>
    </row>
    <row r="970" customFormat="false" ht="15.75" hidden="true" customHeight="false" outlineLevel="1" collapsed="false">
      <c r="A970" s="552"/>
      <c r="B970" s="553"/>
      <c r="C970" s="583"/>
      <c r="D970" s="540"/>
      <c r="E970" s="541" t="s">
        <v>1149</v>
      </c>
      <c r="F970" s="541" t="s">
        <v>1064</v>
      </c>
      <c r="G970" s="540"/>
      <c r="H970" s="522" t="s">
        <v>1065</v>
      </c>
      <c r="I970" s="776"/>
      <c r="J970" s="776"/>
      <c r="K970" s="776"/>
      <c r="L970" s="541"/>
      <c r="M970" s="554"/>
      <c r="N970" s="701"/>
      <c r="O970" s="557"/>
      <c r="P970" s="556"/>
      <c r="Q970" s="550"/>
      <c r="R970" s="558" t="n">
        <f aca="false">SUM(S970,T970,U970,V970)</f>
        <v>0</v>
      </c>
      <c r="S970" s="558"/>
      <c r="T970" s="558"/>
      <c r="U970" s="558"/>
      <c r="V970" s="558"/>
    </row>
    <row r="971" customFormat="false" ht="15.75" hidden="true" customHeight="false" outlineLevel="1" collapsed="false">
      <c r="A971" s="552"/>
      <c r="B971" s="830"/>
      <c r="C971" s="583"/>
      <c r="D971" s="540"/>
      <c r="E971" s="541" t="s">
        <v>1149</v>
      </c>
      <c r="F971" s="541" t="s">
        <v>1064</v>
      </c>
      <c r="G971" s="540"/>
      <c r="H971" s="522" t="s">
        <v>1065</v>
      </c>
      <c r="I971" s="541"/>
      <c r="J971" s="541"/>
      <c r="K971" s="541"/>
      <c r="L971" s="541"/>
      <c r="M971" s="554"/>
      <c r="N971" s="701"/>
      <c r="O971" s="557"/>
      <c r="P971" s="556"/>
      <c r="Q971" s="550"/>
      <c r="R971" s="558" t="n">
        <f aca="false">SUM(S971,T971,U971,V971)</f>
        <v>0</v>
      </c>
      <c r="S971" s="558"/>
      <c r="T971" s="558"/>
      <c r="U971" s="558"/>
      <c r="V971" s="558"/>
    </row>
    <row r="972" customFormat="false" ht="15.75" hidden="true" customHeight="false" outlineLevel="1" collapsed="false">
      <c r="A972" s="552"/>
      <c r="B972" s="830"/>
      <c r="C972" s="583"/>
      <c r="D972" s="540"/>
      <c r="E972" s="541" t="s">
        <v>1149</v>
      </c>
      <c r="F972" s="541" t="s">
        <v>1064</v>
      </c>
      <c r="G972" s="540"/>
      <c r="H972" s="522" t="s">
        <v>1065</v>
      </c>
      <c r="I972" s="541"/>
      <c r="J972" s="541"/>
      <c r="K972" s="541"/>
      <c r="L972" s="541"/>
      <c r="M972" s="554"/>
      <c r="N972" s="701"/>
      <c r="O972" s="557"/>
      <c r="P972" s="556"/>
      <c r="Q972" s="550"/>
      <c r="R972" s="558" t="n">
        <f aca="false">SUM(S972,T972,U972,V972)</f>
        <v>0</v>
      </c>
      <c r="S972" s="558"/>
      <c r="T972" s="558"/>
      <c r="U972" s="558"/>
      <c r="V972" s="558"/>
    </row>
    <row r="973" customFormat="false" ht="15.75" hidden="true" customHeight="false" outlineLevel="1" collapsed="false">
      <c r="A973" s="552"/>
      <c r="B973" s="830"/>
      <c r="C973" s="583"/>
      <c r="D973" s="540"/>
      <c r="E973" s="541" t="s">
        <v>1149</v>
      </c>
      <c r="F973" s="541" t="s">
        <v>1064</v>
      </c>
      <c r="G973" s="540"/>
      <c r="H973" s="522" t="s">
        <v>1065</v>
      </c>
      <c r="I973" s="541"/>
      <c r="J973" s="541"/>
      <c r="K973" s="541"/>
      <c r="L973" s="541"/>
      <c r="M973" s="554"/>
      <c r="N973" s="701"/>
      <c r="O973" s="557"/>
      <c r="P973" s="556"/>
      <c r="Q973" s="550"/>
      <c r="R973" s="558" t="n">
        <f aca="false">SUM(S973,T973,U973,V973)</f>
        <v>0</v>
      </c>
      <c r="S973" s="558"/>
      <c r="T973" s="558"/>
      <c r="U973" s="558"/>
      <c r="V973" s="558"/>
    </row>
    <row r="974" customFormat="false" ht="15.75" hidden="true" customHeight="false" outlineLevel="1" collapsed="false">
      <c r="A974" s="552"/>
      <c r="B974" s="830"/>
      <c r="C974" s="583"/>
      <c r="D974" s="540"/>
      <c r="E974" s="541" t="s">
        <v>1149</v>
      </c>
      <c r="F974" s="541" t="s">
        <v>1064</v>
      </c>
      <c r="G974" s="540"/>
      <c r="H974" s="522" t="s">
        <v>1065</v>
      </c>
      <c r="I974" s="541"/>
      <c r="J974" s="541"/>
      <c r="K974" s="541"/>
      <c r="L974" s="541"/>
      <c r="M974" s="554"/>
      <c r="N974" s="701"/>
      <c r="O974" s="557"/>
      <c r="P974" s="556"/>
      <c r="Q974" s="550"/>
      <c r="R974" s="558" t="n">
        <f aca="false">SUM(S974,T974,U974,V974)</f>
        <v>0</v>
      </c>
      <c r="S974" s="558"/>
      <c r="T974" s="558"/>
      <c r="U974" s="558"/>
      <c r="V974" s="558"/>
    </row>
    <row r="975" customFormat="false" ht="15.75" hidden="true" customHeight="false" outlineLevel="1" collapsed="false">
      <c r="A975" s="552"/>
      <c r="B975" s="830"/>
      <c r="C975" s="583"/>
      <c r="D975" s="540"/>
      <c r="E975" s="541" t="s">
        <v>1149</v>
      </c>
      <c r="F975" s="541" t="s">
        <v>1064</v>
      </c>
      <c r="G975" s="540"/>
      <c r="H975" s="522" t="s">
        <v>1065</v>
      </c>
      <c r="I975" s="541"/>
      <c r="J975" s="541"/>
      <c r="K975" s="541"/>
      <c r="L975" s="541"/>
      <c r="M975" s="554"/>
      <c r="N975" s="701"/>
      <c r="O975" s="557"/>
      <c r="P975" s="556"/>
      <c r="Q975" s="550"/>
      <c r="R975" s="558" t="n">
        <f aca="false">SUM(S975,T975,U975,V975)</f>
        <v>0</v>
      </c>
      <c r="S975" s="558"/>
      <c r="T975" s="558"/>
      <c r="U975" s="558"/>
      <c r="V975" s="558"/>
    </row>
    <row r="976" customFormat="false" ht="15.75" hidden="true" customHeight="false" outlineLevel="1" collapsed="false">
      <c r="A976" s="552"/>
      <c r="B976" s="830"/>
      <c r="C976" s="583"/>
      <c r="D976" s="540"/>
      <c r="E976" s="541" t="s">
        <v>1149</v>
      </c>
      <c r="F976" s="541" t="s">
        <v>1064</v>
      </c>
      <c r="G976" s="540"/>
      <c r="H976" s="522" t="s">
        <v>1065</v>
      </c>
      <c r="I976" s="541"/>
      <c r="J976" s="541"/>
      <c r="K976" s="541"/>
      <c r="L976" s="541"/>
      <c r="M976" s="554"/>
      <c r="N976" s="701"/>
      <c r="O976" s="557"/>
      <c r="P976" s="556"/>
      <c r="Q976" s="550"/>
      <c r="R976" s="558" t="n">
        <f aca="false">SUM(S976,T976,U976,V976)</f>
        <v>0</v>
      </c>
      <c r="S976" s="558"/>
      <c r="T976" s="558"/>
      <c r="U976" s="558"/>
      <c r="V976" s="558"/>
    </row>
    <row r="977" customFormat="false" ht="15.75" hidden="true" customHeight="false" outlineLevel="1" collapsed="false">
      <c r="A977" s="552"/>
      <c r="B977" s="830"/>
      <c r="C977" s="583"/>
      <c r="D977" s="540"/>
      <c r="E977" s="541" t="s">
        <v>1149</v>
      </c>
      <c r="F977" s="541" t="s">
        <v>1064</v>
      </c>
      <c r="G977" s="540"/>
      <c r="H977" s="522" t="s">
        <v>1065</v>
      </c>
      <c r="I977" s="541"/>
      <c r="J977" s="541"/>
      <c r="K977" s="541"/>
      <c r="L977" s="541"/>
      <c r="M977" s="554"/>
      <c r="N977" s="701"/>
      <c r="O977" s="557"/>
      <c r="P977" s="556"/>
      <c r="Q977" s="550"/>
      <c r="R977" s="558" t="n">
        <f aca="false">SUM(S977,T977,U977,V977)</f>
        <v>0</v>
      </c>
      <c r="S977" s="558"/>
      <c r="T977" s="558"/>
      <c r="U977" s="558"/>
      <c r="V977" s="558"/>
    </row>
    <row r="978" customFormat="false" ht="15.75" hidden="true" customHeight="false" outlineLevel="1" collapsed="false">
      <c r="A978" s="552"/>
      <c r="B978" s="830"/>
      <c r="C978" s="583"/>
      <c r="D978" s="540"/>
      <c r="E978" s="541" t="s">
        <v>1149</v>
      </c>
      <c r="F978" s="541" t="s">
        <v>1064</v>
      </c>
      <c r="G978" s="540"/>
      <c r="H978" s="522" t="s">
        <v>1065</v>
      </c>
      <c r="I978" s="541"/>
      <c r="J978" s="541"/>
      <c r="K978" s="541"/>
      <c r="L978" s="541"/>
      <c r="M978" s="554"/>
      <c r="N978" s="701"/>
      <c r="O978" s="557"/>
      <c r="P978" s="556"/>
      <c r="Q978" s="550"/>
      <c r="R978" s="558" t="n">
        <f aca="false">SUM(S978,T978,U978,V978)</f>
        <v>0</v>
      </c>
      <c r="S978" s="558"/>
      <c r="T978" s="558"/>
      <c r="U978" s="558"/>
      <c r="V978" s="558"/>
    </row>
    <row r="979" customFormat="false" ht="15.75" hidden="true" customHeight="false" outlineLevel="1" collapsed="false">
      <c r="A979" s="552"/>
      <c r="B979" s="830"/>
      <c r="C979" s="583"/>
      <c r="D979" s="540"/>
      <c r="E979" s="541" t="s">
        <v>1149</v>
      </c>
      <c r="F979" s="541" t="s">
        <v>1064</v>
      </c>
      <c r="G979" s="540"/>
      <c r="H979" s="522" t="s">
        <v>1065</v>
      </c>
      <c r="I979" s="541"/>
      <c r="J979" s="541"/>
      <c r="K979" s="541"/>
      <c r="L979" s="541"/>
      <c r="M979" s="554"/>
      <c r="N979" s="701"/>
      <c r="O979" s="557"/>
      <c r="P979" s="556"/>
      <c r="Q979" s="550"/>
      <c r="R979" s="558" t="n">
        <f aca="false">SUM(S979,T979,U979,V979)</f>
        <v>0</v>
      </c>
      <c r="S979" s="558"/>
      <c r="T979" s="558"/>
      <c r="U979" s="558"/>
      <c r="V979" s="558"/>
    </row>
    <row r="980" customFormat="false" ht="15.75" hidden="true" customHeight="false" outlineLevel="1" collapsed="false">
      <c r="A980" s="552"/>
      <c r="B980" s="755"/>
      <c r="C980" s="583"/>
      <c r="D980" s="540"/>
      <c r="E980" s="541" t="s">
        <v>1149</v>
      </c>
      <c r="F980" s="541" t="s">
        <v>1064</v>
      </c>
      <c r="G980" s="540"/>
      <c r="H980" s="522" t="s">
        <v>1065</v>
      </c>
      <c r="I980" s="541"/>
      <c r="J980" s="541"/>
      <c r="K980" s="541"/>
      <c r="L980" s="541"/>
      <c r="M980" s="554"/>
      <c r="N980" s="701"/>
      <c r="O980" s="557"/>
      <c r="P980" s="556"/>
      <c r="Q980" s="550"/>
      <c r="R980" s="558" t="n">
        <f aca="false">SUM(S980,T980,U980,V980)</f>
        <v>0</v>
      </c>
      <c r="S980" s="558"/>
      <c r="T980" s="558"/>
      <c r="U980" s="558"/>
      <c r="V980" s="558"/>
    </row>
    <row r="981" customFormat="false" ht="15.75" hidden="true" customHeight="false" outlineLevel="1" collapsed="false">
      <c r="A981" s="552"/>
      <c r="B981" s="755"/>
      <c r="C981" s="583"/>
      <c r="D981" s="540"/>
      <c r="E981" s="541" t="s">
        <v>1149</v>
      </c>
      <c r="F981" s="541" t="s">
        <v>1064</v>
      </c>
      <c r="G981" s="540"/>
      <c r="H981" s="522" t="s">
        <v>1065</v>
      </c>
      <c r="I981" s="541"/>
      <c r="J981" s="541"/>
      <c r="K981" s="541"/>
      <c r="L981" s="541"/>
      <c r="M981" s="554"/>
      <c r="N981" s="701"/>
      <c r="O981" s="557"/>
      <c r="P981" s="556"/>
      <c r="Q981" s="550"/>
      <c r="R981" s="558" t="n">
        <f aca="false">SUM(S981,T981,U981,V981)</f>
        <v>0</v>
      </c>
      <c r="S981" s="558"/>
      <c r="T981" s="558"/>
      <c r="U981" s="558"/>
      <c r="V981" s="558"/>
    </row>
    <row r="982" customFormat="false" ht="15.75" hidden="true" customHeight="false" outlineLevel="1" collapsed="false">
      <c r="A982" s="781"/>
      <c r="B982" s="752"/>
      <c r="C982" s="583"/>
      <c r="D982" s="540"/>
      <c r="E982" s="541" t="s">
        <v>1149</v>
      </c>
      <c r="F982" s="607" t="s">
        <v>1064</v>
      </c>
      <c r="G982" s="540"/>
      <c r="H982" s="522" t="s">
        <v>1065</v>
      </c>
      <c r="I982" s="607"/>
      <c r="J982" s="601"/>
      <c r="K982" s="522"/>
      <c r="L982" s="541"/>
      <c r="M982" s="554"/>
      <c r="N982" s="701"/>
      <c r="O982" s="557"/>
      <c r="P982" s="556"/>
      <c r="Q982" s="550"/>
      <c r="R982" s="558" t="n">
        <f aca="false">SUM(S982,T982,U982,V982)</f>
        <v>0</v>
      </c>
      <c r="S982" s="558"/>
      <c r="T982" s="558"/>
      <c r="U982" s="558"/>
      <c r="V982" s="558"/>
    </row>
    <row r="983" customFormat="false" ht="15.75" hidden="true" customHeight="false" outlineLevel="1" collapsed="false">
      <c r="A983" s="781"/>
      <c r="B983" s="752"/>
      <c r="C983" s="583"/>
      <c r="D983" s="540"/>
      <c r="E983" s="541" t="s">
        <v>1149</v>
      </c>
      <c r="F983" s="607" t="s">
        <v>1064</v>
      </c>
      <c r="G983" s="540"/>
      <c r="H983" s="522" t="s">
        <v>1065</v>
      </c>
      <c r="I983" s="607"/>
      <c r="J983" s="601"/>
      <c r="K983" s="522"/>
      <c r="L983" s="541"/>
      <c r="M983" s="554"/>
      <c r="N983" s="701"/>
      <c r="O983" s="557"/>
      <c r="P983" s="556"/>
      <c r="Q983" s="550"/>
      <c r="R983" s="558" t="n">
        <f aca="false">SUM(S983,T983,U983,V983)</f>
        <v>0</v>
      </c>
      <c r="S983" s="558"/>
      <c r="T983" s="558"/>
      <c r="U983" s="558"/>
      <c r="V983" s="558"/>
    </row>
    <row r="984" s="196" customFormat="true" ht="15.75" hidden="true" customHeight="false" outlineLevel="1" collapsed="false">
      <c r="A984" s="552"/>
      <c r="B984" s="553"/>
      <c r="C984" s="583"/>
      <c r="D984" s="540"/>
      <c r="E984" s="541" t="s">
        <v>1149</v>
      </c>
      <c r="F984" s="541" t="s">
        <v>1064</v>
      </c>
      <c r="G984" s="540"/>
      <c r="H984" s="522" t="s">
        <v>1065</v>
      </c>
      <c r="I984" s="776"/>
      <c r="J984" s="776"/>
      <c r="K984" s="776"/>
      <c r="L984" s="541"/>
      <c r="M984" s="554"/>
      <c r="N984" s="701"/>
      <c r="O984" s="557"/>
      <c r="P984" s="556"/>
      <c r="Q984" s="550"/>
      <c r="R984" s="558" t="n">
        <f aca="false">SUM(S984,T984,U984,V984)</f>
        <v>0</v>
      </c>
      <c r="S984" s="558"/>
      <c r="T984" s="558"/>
      <c r="U984" s="558"/>
      <c r="V984" s="558"/>
      <c r="AC984" s="303"/>
      <c r="AD984" s="474"/>
    </row>
    <row r="985" customFormat="false" ht="15.75" hidden="true" customHeight="false" outlineLevel="1" collapsed="false">
      <c r="A985" s="552"/>
      <c r="B985" s="553"/>
      <c r="C985" s="583"/>
      <c r="D985" s="540"/>
      <c r="E985" s="541" t="s">
        <v>1149</v>
      </c>
      <c r="F985" s="541" t="s">
        <v>1064</v>
      </c>
      <c r="G985" s="540"/>
      <c r="H985" s="522" t="s">
        <v>1065</v>
      </c>
      <c r="I985" s="776"/>
      <c r="J985" s="776"/>
      <c r="K985" s="776"/>
      <c r="L985" s="541"/>
      <c r="M985" s="554"/>
      <c r="N985" s="701"/>
      <c r="O985" s="557"/>
      <c r="P985" s="556"/>
      <c r="Q985" s="550"/>
      <c r="R985" s="558" t="n">
        <f aca="false">SUM(S985,T985,U985,V985)</f>
        <v>0</v>
      </c>
      <c r="S985" s="558"/>
      <c r="T985" s="558"/>
      <c r="U985" s="558"/>
      <c r="V985" s="558"/>
    </row>
    <row r="986" s="196" customFormat="true" ht="15.75" hidden="true" customHeight="false" outlineLevel="1" collapsed="false">
      <c r="A986" s="552"/>
      <c r="B986" s="553"/>
      <c r="C986" s="583"/>
      <c r="D986" s="540"/>
      <c r="E986" s="541" t="s">
        <v>1149</v>
      </c>
      <c r="F986" s="541" t="s">
        <v>1064</v>
      </c>
      <c r="G986" s="540"/>
      <c r="H986" s="522" t="s">
        <v>1065</v>
      </c>
      <c r="I986" s="776"/>
      <c r="J986" s="776"/>
      <c r="K986" s="776"/>
      <c r="L986" s="541"/>
      <c r="M986" s="554"/>
      <c r="N986" s="701"/>
      <c r="O986" s="557"/>
      <c r="P986" s="556"/>
      <c r="Q986" s="550"/>
      <c r="R986" s="558" t="n">
        <f aca="false">SUM(S986,T986,U986,V986)</f>
        <v>0</v>
      </c>
      <c r="S986" s="558"/>
      <c r="T986" s="558"/>
      <c r="U986" s="558"/>
      <c r="V986" s="558"/>
      <c r="AC986" s="303"/>
      <c r="AD986" s="474"/>
    </row>
    <row r="987" customFormat="false" ht="15.75" hidden="true" customHeight="false" outlineLevel="1" collapsed="false">
      <c r="A987" s="552"/>
      <c r="B987" s="553"/>
      <c r="C987" s="583"/>
      <c r="D987" s="540"/>
      <c r="E987" s="541" t="s">
        <v>1149</v>
      </c>
      <c r="F987" s="541" t="s">
        <v>1064</v>
      </c>
      <c r="G987" s="540"/>
      <c r="H987" s="522" t="s">
        <v>1065</v>
      </c>
      <c r="I987" s="776"/>
      <c r="J987" s="776"/>
      <c r="K987" s="776"/>
      <c r="L987" s="541"/>
      <c r="M987" s="554"/>
      <c r="N987" s="701"/>
      <c r="O987" s="557"/>
      <c r="P987" s="556"/>
      <c r="Q987" s="550"/>
      <c r="R987" s="558" t="n">
        <f aca="false">SUM(S987,T987,U987,V987)</f>
        <v>0</v>
      </c>
      <c r="S987" s="558"/>
      <c r="T987" s="558"/>
      <c r="U987" s="558"/>
      <c r="V987" s="558"/>
    </row>
    <row r="988" customFormat="false" ht="15.75" hidden="true" customHeight="false" outlineLevel="1" collapsed="false">
      <c r="A988" s="552"/>
      <c r="B988" s="830"/>
      <c r="C988" s="583"/>
      <c r="D988" s="540"/>
      <c r="E988" s="541" t="s">
        <v>1149</v>
      </c>
      <c r="F988" s="541" t="s">
        <v>1064</v>
      </c>
      <c r="G988" s="540"/>
      <c r="H988" s="522" t="s">
        <v>1065</v>
      </c>
      <c r="I988" s="541"/>
      <c r="J988" s="541"/>
      <c r="K988" s="541"/>
      <c r="L988" s="541"/>
      <c r="M988" s="554"/>
      <c r="N988" s="701"/>
      <c r="O988" s="557"/>
      <c r="P988" s="556"/>
      <c r="Q988" s="550"/>
      <c r="R988" s="558" t="n">
        <f aca="false">SUM(S988,T988,U988,V988)</f>
        <v>0</v>
      </c>
      <c r="S988" s="558"/>
      <c r="T988" s="558"/>
      <c r="U988" s="558"/>
      <c r="V988" s="558"/>
    </row>
    <row r="989" customFormat="false" ht="15.75" hidden="true" customHeight="false" outlineLevel="1" collapsed="false">
      <c r="A989" s="552"/>
      <c r="B989" s="830"/>
      <c r="C989" s="583"/>
      <c r="D989" s="540"/>
      <c r="E989" s="541" t="s">
        <v>1149</v>
      </c>
      <c r="F989" s="541" t="s">
        <v>1064</v>
      </c>
      <c r="G989" s="540"/>
      <c r="H989" s="522" t="s">
        <v>1065</v>
      </c>
      <c r="I989" s="541"/>
      <c r="J989" s="541"/>
      <c r="K989" s="541"/>
      <c r="L989" s="541"/>
      <c r="M989" s="554"/>
      <c r="N989" s="701"/>
      <c r="O989" s="557"/>
      <c r="P989" s="556"/>
      <c r="Q989" s="550"/>
      <c r="R989" s="558" t="n">
        <f aca="false">SUM(S989,T989,U989,V989)</f>
        <v>0</v>
      </c>
      <c r="S989" s="558"/>
      <c r="T989" s="558"/>
      <c r="U989" s="558"/>
      <c r="V989" s="558"/>
    </row>
    <row r="990" customFormat="false" ht="15.75" hidden="true" customHeight="false" outlineLevel="1" collapsed="false">
      <c r="A990" s="552"/>
      <c r="B990" s="830"/>
      <c r="C990" s="583"/>
      <c r="D990" s="540"/>
      <c r="E990" s="541" t="s">
        <v>1149</v>
      </c>
      <c r="F990" s="541" t="s">
        <v>1064</v>
      </c>
      <c r="G990" s="540"/>
      <c r="H990" s="522" t="s">
        <v>1065</v>
      </c>
      <c r="I990" s="541"/>
      <c r="J990" s="541"/>
      <c r="K990" s="541"/>
      <c r="L990" s="541"/>
      <c r="M990" s="554"/>
      <c r="N990" s="701"/>
      <c r="O990" s="557"/>
      <c r="P990" s="556"/>
      <c r="Q990" s="550"/>
      <c r="R990" s="558" t="n">
        <f aca="false">SUM(S990,T990,U990,V990)</f>
        <v>0</v>
      </c>
      <c r="S990" s="558"/>
      <c r="T990" s="558"/>
      <c r="U990" s="558"/>
      <c r="V990" s="558"/>
    </row>
    <row r="991" customFormat="false" ht="15.75" hidden="true" customHeight="false" outlineLevel="1" collapsed="false">
      <c r="A991" s="552"/>
      <c r="B991" s="830"/>
      <c r="C991" s="583"/>
      <c r="D991" s="540"/>
      <c r="E991" s="541" t="s">
        <v>1149</v>
      </c>
      <c r="F991" s="541" t="s">
        <v>1064</v>
      </c>
      <c r="G991" s="540"/>
      <c r="H991" s="522" t="s">
        <v>1065</v>
      </c>
      <c r="I991" s="541"/>
      <c r="J991" s="541"/>
      <c r="K991" s="541"/>
      <c r="L991" s="541"/>
      <c r="M991" s="554"/>
      <c r="N991" s="701"/>
      <c r="O991" s="557"/>
      <c r="P991" s="556"/>
      <c r="Q991" s="550"/>
      <c r="R991" s="558" t="n">
        <f aca="false">SUM(S991,T991,U991,V991)</f>
        <v>0</v>
      </c>
      <c r="S991" s="558"/>
      <c r="T991" s="558"/>
      <c r="U991" s="558"/>
      <c r="V991" s="558"/>
    </row>
    <row r="992" customFormat="false" ht="15.75" hidden="true" customHeight="false" outlineLevel="1" collapsed="false">
      <c r="A992" s="552"/>
      <c r="B992" s="830"/>
      <c r="C992" s="583"/>
      <c r="D992" s="540"/>
      <c r="E992" s="541" t="s">
        <v>1149</v>
      </c>
      <c r="F992" s="541" t="s">
        <v>1064</v>
      </c>
      <c r="G992" s="540"/>
      <c r="H992" s="522" t="s">
        <v>1065</v>
      </c>
      <c r="I992" s="541"/>
      <c r="J992" s="541"/>
      <c r="K992" s="541"/>
      <c r="L992" s="541"/>
      <c r="M992" s="554"/>
      <c r="N992" s="701"/>
      <c r="O992" s="557"/>
      <c r="P992" s="556"/>
      <c r="Q992" s="550"/>
      <c r="R992" s="558" t="n">
        <f aca="false">SUM(S992,T992,U992,V992)</f>
        <v>0</v>
      </c>
      <c r="S992" s="558"/>
      <c r="T992" s="558"/>
      <c r="U992" s="558"/>
      <c r="V992" s="558"/>
    </row>
    <row r="993" customFormat="false" ht="15.75" hidden="true" customHeight="false" outlineLevel="1" collapsed="false">
      <c r="A993" s="552"/>
      <c r="B993" s="830"/>
      <c r="C993" s="583"/>
      <c r="D993" s="540"/>
      <c r="E993" s="541" t="s">
        <v>1149</v>
      </c>
      <c r="F993" s="541" t="s">
        <v>1064</v>
      </c>
      <c r="G993" s="540"/>
      <c r="H993" s="522" t="s">
        <v>1065</v>
      </c>
      <c r="I993" s="541"/>
      <c r="J993" s="541"/>
      <c r="K993" s="541"/>
      <c r="L993" s="541"/>
      <c r="M993" s="554"/>
      <c r="N993" s="701"/>
      <c r="O993" s="557"/>
      <c r="P993" s="556"/>
      <c r="Q993" s="550"/>
      <c r="R993" s="558" t="n">
        <f aca="false">SUM(S993,T993,U993,V993)</f>
        <v>0</v>
      </c>
      <c r="S993" s="558"/>
      <c r="T993" s="558"/>
      <c r="U993" s="558"/>
      <c r="V993" s="558"/>
    </row>
    <row r="994" customFormat="false" ht="15.75" hidden="true" customHeight="false" outlineLevel="1" collapsed="false">
      <c r="A994" s="552"/>
      <c r="B994" s="830"/>
      <c r="C994" s="583"/>
      <c r="D994" s="540"/>
      <c r="E994" s="541" t="s">
        <v>1149</v>
      </c>
      <c r="F994" s="541" t="s">
        <v>1064</v>
      </c>
      <c r="G994" s="540"/>
      <c r="H994" s="522" t="s">
        <v>1065</v>
      </c>
      <c r="I994" s="541"/>
      <c r="J994" s="541"/>
      <c r="K994" s="541"/>
      <c r="L994" s="541"/>
      <c r="M994" s="554"/>
      <c r="N994" s="701"/>
      <c r="O994" s="557"/>
      <c r="P994" s="556"/>
      <c r="Q994" s="550"/>
      <c r="R994" s="558" t="n">
        <f aca="false">SUM(S994,T994,U994,V994)</f>
        <v>0</v>
      </c>
      <c r="S994" s="558"/>
      <c r="T994" s="558"/>
      <c r="U994" s="558"/>
      <c r="V994" s="558"/>
    </row>
    <row r="995" customFormat="false" ht="15.75" hidden="true" customHeight="false" outlineLevel="1" collapsed="false">
      <c r="A995" s="552"/>
      <c r="B995" s="830"/>
      <c r="C995" s="583"/>
      <c r="D995" s="540"/>
      <c r="E995" s="541" t="s">
        <v>1149</v>
      </c>
      <c r="F995" s="541" t="s">
        <v>1064</v>
      </c>
      <c r="G995" s="540"/>
      <c r="H995" s="522" t="s">
        <v>1065</v>
      </c>
      <c r="I995" s="541"/>
      <c r="J995" s="541"/>
      <c r="K995" s="541"/>
      <c r="L995" s="541"/>
      <c r="M995" s="554"/>
      <c r="N995" s="701"/>
      <c r="O995" s="557"/>
      <c r="P995" s="556"/>
      <c r="Q995" s="550"/>
      <c r="R995" s="558" t="n">
        <f aca="false">SUM(S995,T995,U995,V995)</f>
        <v>0</v>
      </c>
      <c r="S995" s="558"/>
      <c r="T995" s="558"/>
      <c r="U995" s="558"/>
      <c r="V995" s="558"/>
    </row>
    <row r="996" customFormat="false" ht="15.75" hidden="true" customHeight="false" outlineLevel="1" collapsed="false">
      <c r="A996" s="552"/>
      <c r="B996" s="830"/>
      <c r="C996" s="583"/>
      <c r="D996" s="540"/>
      <c r="E996" s="541" t="s">
        <v>1149</v>
      </c>
      <c r="F996" s="541" t="s">
        <v>1064</v>
      </c>
      <c r="G996" s="540"/>
      <c r="H996" s="522" t="s">
        <v>1065</v>
      </c>
      <c r="I996" s="541"/>
      <c r="J996" s="541"/>
      <c r="K996" s="541"/>
      <c r="L996" s="541"/>
      <c r="M996" s="554"/>
      <c r="N996" s="701"/>
      <c r="O996" s="557"/>
      <c r="P996" s="556"/>
      <c r="Q996" s="550"/>
      <c r="R996" s="558" t="n">
        <f aca="false">SUM(S996,T996,U996,V996)</f>
        <v>0</v>
      </c>
      <c r="S996" s="558"/>
      <c r="T996" s="558"/>
      <c r="U996" s="558"/>
      <c r="V996" s="558"/>
    </row>
    <row r="997" customFormat="false" ht="15.75" hidden="true" customHeight="false" outlineLevel="1" collapsed="false">
      <c r="A997" s="552"/>
      <c r="B997" s="830"/>
      <c r="C997" s="583"/>
      <c r="D997" s="540"/>
      <c r="E997" s="541" t="s">
        <v>1149</v>
      </c>
      <c r="F997" s="541" t="s">
        <v>1064</v>
      </c>
      <c r="G997" s="540"/>
      <c r="H997" s="522" t="s">
        <v>1065</v>
      </c>
      <c r="I997" s="541"/>
      <c r="J997" s="541"/>
      <c r="K997" s="541"/>
      <c r="L997" s="541"/>
      <c r="M997" s="554"/>
      <c r="N997" s="701"/>
      <c r="O997" s="557"/>
      <c r="P997" s="556"/>
      <c r="Q997" s="550"/>
      <c r="R997" s="558" t="n">
        <f aca="false">SUM(S997,T997,U997,V997)</f>
        <v>0</v>
      </c>
      <c r="S997" s="558"/>
      <c r="T997" s="558"/>
      <c r="U997" s="558"/>
      <c r="V997" s="558"/>
    </row>
    <row r="998" customFormat="false" ht="15.75" hidden="true" customHeight="false" outlineLevel="1" collapsed="false">
      <c r="A998" s="552"/>
      <c r="B998" s="830"/>
      <c r="C998" s="583"/>
      <c r="D998" s="540"/>
      <c r="E998" s="541" t="s">
        <v>1149</v>
      </c>
      <c r="F998" s="541" t="s">
        <v>1064</v>
      </c>
      <c r="G998" s="540"/>
      <c r="H998" s="522" t="s">
        <v>1065</v>
      </c>
      <c r="I998" s="541"/>
      <c r="J998" s="541"/>
      <c r="K998" s="541"/>
      <c r="L998" s="541"/>
      <c r="M998" s="554"/>
      <c r="N998" s="701"/>
      <c r="O998" s="557"/>
      <c r="P998" s="556"/>
      <c r="Q998" s="550"/>
      <c r="R998" s="558" t="n">
        <f aca="false">SUM(S998,T998,U998,V998)</f>
        <v>0</v>
      </c>
      <c r="S998" s="558"/>
      <c r="T998" s="558"/>
      <c r="U998" s="558"/>
      <c r="V998" s="558"/>
    </row>
    <row r="999" customFormat="false" ht="15.75" hidden="true" customHeight="false" outlineLevel="1" collapsed="false">
      <c r="A999" s="552"/>
      <c r="B999" s="755"/>
      <c r="C999" s="583"/>
      <c r="D999" s="540"/>
      <c r="E999" s="541" t="s">
        <v>1149</v>
      </c>
      <c r="F999" s="541" t="s">
        <v>1064</v>
      </c>
      <c r="G999" s="540"/>
      <c r="H999" s="522" t="s">
        <v>1065</v>
      </c>
      <c r="I999" s="541"/>
      <c r="J999" s="541"/>
      <c r="K999" s="541"/>
      <c r="L999" s="541"/>
      <c r="M999" s="554"/>
      <c r="N999" s="701"/>
      <c r="O999" s="557"/>
      <c r="P999" s="556"/>
      <c r="Q999" s="550"/>
      <c r="R999" s="558" t="n">
        <f aca="false">SUM(S999,T999,U999,V999)</f>
        <v>0</v>
      </c>
      <c r="S999" s="558"/>
      <c r="T999" s="558"/>
      <c r="U999" s="558"/>
      <c r="V999" s="558"/>
    </row>
    <row r="1000" customFormat="false" ht="15.75" hidden="true" customHeight="false" outlineLevel="1" collapsed="false">
      <c r="A1000" s="552"/>
      <c r="B1000" s="755"/>
      <c r="C1000" s="583"/>
      <c r="D1000" s="540"/>
      <c r="E1000" s="541" t="s">
        <v>1149</v>
      </c>
      <c r="F1000" s="541" t="s">
        <v>1064</v>
      </c>
      <c r="G1000" s="540"/>
      <c r="H1000" s="522" t="s">
        <v>1065</v>
      </c>
      <c r="I1000" s="541"/>
      <c r="J1000" s="541"/>
      <c r="K1000" s="541"/>
      <c r="L1000" s="541"/>
      <c r="M1000" s="554"/>
      <c r="N1000" s="701"/>
      <c r="O1000" s="557"/>
      <c r="P1000" s="556"/>
      <c r="Q1000" s="550"/>
      <c r="R1000" s="558" t="n">
        <f aca="false">SUM(S1000,T1000,U1000,V1000)</f>
        <v>0</v>
      </c>
      <c r="S1000" s="558"/>
      <c r="T1000" s="558"/>
      <c r="U1000" s="558"/>
      <c r="V1000" s="558"/>
    </row>
    <row r="1001" customFormat="false" ht="15.75" hidden="true" customHeight="false" outlineLevel="1" collapsed="false">
      <c r="A1001" s="552"/>
      <c r="B1001" s="755"/>
      <c r="C1001" s="583"/>
      <c r="D1001" s="540"/>
      <c r="E1001" s="541" t="s">
        <v>1149</v>
      </c>
      <c r="F1001" s="541" t="s">
        <v>1064</v>
      </c>
      <c r="G1001" s="540"/>
      <c r="H1001" s="522" t="s">
        <v>1065</v>
      </c>
      <c r="I1001" s="541"/>
      <c r="J1001" s="541"/>
      <c r="K1001" s="541"/>
      <c r="L1001" s="541"/>
      <c r="M1001" s="554"/>
      <c r="N1001" s="701"/>
      <c r="O1001" s="557"/>
      <c r="P1001" s="556"/>
      <c r="Q1001" s="550"/>
      <c r="R1001" s="558" t="n">
        <f aca="false">SUM(S1001,T1001,U1001,V1001)</f>
        <v>0</v>
      </c>
      <c r="S1001" s="558"/>
      <c r="T1001" s="558"/>
      <c r="U1001" s="558"/>
      <c r="V1001" s="558"/>
    </row>
    <row r="1002" customFormat="false" ht="15.75" hidden="true" customHeight="false" outlineLevel="1" collapsed="false">
      <c r="A1002" s="552"/>
      <c r="B1002" s="553"/>
      <c r="C1002" s="583"/>
      <c r="D1002" s="540"/>
      <c r="E1002" s="541" t="s">
        <v>1149</v>
      </c>
      <c r="F1002" s="541" t="s">
        <v>1064</v>
      </c>
      <c r="G1002" s="540"/>
      <c r="H1002" s="522" t="s">
        <v>1065</v>
      </c>
      <c r="I1002" s="776"/>
      <c r="J1002" s="776"/>
      <c r="K1002" s="776"/>
      <c r="L1002" s="541"/>
      <c r="M1002" s="554"/>
      <c r="N1002" s="701"/>
      <c r="O1002" s="557"/>
      <c r="P1002" s="556"/>
      <c r="Q1002" s="550"/>
      <c r="R1002" s="558" t="n">
        <f aca="false">SUM(S1002,T1002,U1002,V1002)</f>
        <v>0</v>
      </c>
      <c r="S1002" s="558"/>
      <c r="T1002" s="558"/>
      <c r="U1002" s="558"/>
      <c r="V1002" s="558"/>
    </row>
    <row r="1003" customFormat="false" ht="15.75" hidden="true" customHeight="false" outlineLevel="1" collapsed="false">
      <c r="A1003" s="552"/>
      <c r="B1003" s="830"/>
      <c r="C1003" s="583"/>
      <c r="D1003" s="540"/>
      <c r="E1003" s="541" t="s">
        <v>1149</v>
      </c>
      <c r="F1003" s="541" t="s">
        <v>1064</v>
      </c>
      <c r="G1003" s="540"/>
      <c r="H1003" s="522" t="s">
        <v>1065</v>
      </c>
      <c r="I1003" s="541"/>
      <c r="J1003" s="541"/>
      <c r="K1003" s="541"/>
      <c r="L1003" s="541"/>
      <c r="M1003" s="554"/>
      <c r="N1003" s="701"/>
      <c r="O1003" s="557"/>
      <c r="P1003" s="556"/>
      <c r="Q1003" s="550"/>
      <c r="R1003" s="558" t="n">
        <f aca="false">SUM(S1003,T1003,U1003,V1003)</f>
        <v>0</v>
      </c>
      <c r="S1003" s="558"/>
      <c r="T1003" s="558"/>
      <c r="U1003" s="558"/>
      <c r="V1003" s="558"/>
    </row>
    <row r="1004" customFormat="false" ht="15.75" hidden="true" customHeight="false" outlineLevel="1" collapsed="false">
      <c r="A1004" s="552"/>
      <c r="B1004" s="830"/>
      <c r="C1004" s="583"/>
      <c r="D1004" s="540"/>
      <c r="E1004" s="541" t="s">
        <v>1149</v>
      </c>
      <c r="F1004" s="541" t="s">
        <v>1064</v>
      </c>
      <c r="G1004" s="540"/>
      <c r="H1004" s="522" t="s">
        <v>1065</v>
      </c>
      <c r="I1004" s="541"/>
      <c r="J1004" s="541"/>
      <c r="K1004" s="541"/>
      <c r="L1004" s="541"/>
      <c r="M1004" s="554"/>
      <c r="N1004" s="701"/>
      <c r="O1004" s="557"/>
      <c r="P1004" s="556"/>
      <c r="Q1004" s="550"/>
      <c r="R1004" s="558" t="n">
        <f aca="false">SUM(S1004,T1004,U1004,V1004)</f>
        <v>0</v>
      </c>
      <c r="S1004" s="558"/>
      <c r="T1004" s="558"/>
      <c r="U1004" s="558"/>
      <c r="V1004" s="558"/>
    </row>
    <row r="1005" customFormat="false" ht="15.75" hidden="true" customHeight="false" outlineLevel="1" collapsed="false">
      <c r="A1005" s="552"/>
      <c r="B1005" s="830"/>
      <c r="C1005" s="583"/>
      <c r="D1005" s="540"/>
      <c r="E1005" s="541" t="s">
        <v>1149</v>
      </c>
      <c r="F1005" s="541" t="s">
        <v>1064</v>
      </c>
      <c r="G1005" s="540"/>
      <c r="H1005" s="522" t="s">
        <v>1065</v>
      </c>
      <c r="I1005" s="541"/>
      <c r="J1005" s="541"/>
      <c r="K1005" s="541"/>
      <c r="L1005" s="541"/>
      <c r="M1005" s="554"/>
      <c r="N1005" s="701"/>
      <c r="O1005" s="557"/>
      <c r="P1005" s="556"/>
      <c r="Q1005" s="550"/>
      <c r="R1005" s="558" t="n">
        <f aca="false">SUM(S1005,T1005,U1005,V1005)</f>
        <v>0</v>
      </c>
      <c r="S1005" s="558"/>
      <c r="T1005" s="558"/>
      <c r="U1005" s="558"/>
      <c r="V1005" s="558"/>
    </row>
    <row r="1006" customFormat="false" ht="15.75" hidden="true" customHeight="false" outlineLevel="1" collapsed="false">
      <c r="A1006" s="552"/>
      <c r="B1006" s="830"/>
      <c r="C1006" s="583"/>
      <c r="D1006" s="540"/>
      <c r="E1006" s="541" t="s">
        <v>1149</v>
      </c>
      <c r="F1006" s="541" t="s">
        <v>1064</v>
      </c>
      <c r="G1006" s="540"/>
      <c r="H1006" s="522" t="s">
        <v>1065</v>
      </c>
      <c r="I1006" s="541"/>
      <c r="J1006" s="541"/>
      <c r="K1006" s="541"/>
      <c r="L1006" s="541"/>
      <c r="M1006" s="554"/>
      <c r="N1006" s="701"/>
      <c r="O1006" s="557"/>
      <c r="P1006" s="556"/>
      <c r="Q1006" s="550"/>
      <c r="R1006" s="558" t="n">
        <f aca="false">SUM(S1006,T1006,U1006,V1006)</f>
        <v>0</v>
      </c>
      <c r="S1006" s="558"/>
      <c r="T1006" s="558"/>
      <c r="U1006" s="558"/>
      <c r="V1006" s="558"/>
    </row>
    <row r="1007" customFormat="false" ht="15.75" hidden="true" customHeight="false" outlineLevel="1" collapsed="false">
      <c r="A1007" s="552"/>
      <c r="B1007" s="830"/>
      <c r="C1007" s="583"/>
      <c r="D1007" s="540"/>
      <c r="E1007" s="541" t="s">
        <v>1149</v>
      </c>
      <c r="F1007" s="541" t="s">
        <v>1064</v>
      </c>
      <c r="G1007" s="540"/>
      <c r="H1007" s="522" t="s">
        <v>1065</v>
      </c>
      <c r="I1007" s="541"/>
      <c r="J1007" s="541"/>
      <c r="K1007" s="541"/>
      <c r="L1007" s="541"/>
      <c r="M1007" s="554"/>
      <c r="N1007" s="701"/>
      <c r="O1007" s="557"/>
      <c r="P1007" s="556"/>
      <c r="Q1007" s="550"/>
      <c r="R1007" s="558" t="n">
        <f aca="false">SUM(S1007,T1007,U1007,V1007)</f>
        <v>0</v>
      </c>
      <c r="S1007" s="558"/>
      <c r="T1007" s="558"/>
      <c r="U1007" s="558"/>
      <c r="V1007" s="558"/>
    </row>
    <row r="1008" customFormat="false" ht="15.75" hidden="true" customHeight="false" outlineLevel="1" collapsed="false">
      <c r="A1008" s="552"/>
      <c r="B1008" s="830"/>
      <c r="C1008" s="583"/>
      <c r="D1008" s="540"/>
      <c r="E1008" s="541" t="s">
        <v>1149</v>
      </c>
      <c r="F1008" s="541" t="s">
        <v>1064</v>
      </c>
      <c r="G1008" s="540"/>
      <c r="H1008" s="522" t="s">
        <v>1065</v>
      </c>
      <c r="I1008" s="541"/>
      <c r="J1008" s="541"/>
      <c r="K1008" s="541"/>
      <c r="L1008" s="541"/>
      <c r="M1008" s="554"/>
      <c r="N1008" s="701"/>
      <c r="O1008" s="557"/>
      <c r="P1008" s="556"/>
      <c r="Q1008" s="550"/>
      <c r="R1008" s="558" t="n">
        <f aca="false">SUM(S1008,T1008,U1008,V1008)</f>
        <v>0</v>
      </c>
      <c r="S1008" s="558"/>
      <c r="T1008" s="558"/>
      <c r="U1008" s="558"/>
      <c r="V1008" s="558"/>
    </row>
    <row r="1009" customFormat="false" ht="15.75" hidden="true" customHeight="false" outlineLevel="1" collapsed="false">
      <c r="A1009" s="552"/>
      <c r="B1009" s="830"/>
      <c r="C1009" s="583"/>
      <c r="D1009" s="540"/>
      <c r="E1009" s="541" t="s">
        <v>1149</v>
      </c>
      <c r="F1009" s="541" t="s">
        <v>1064</v>
      </c>
      <c r="G1009" s="540"/>
      <c r="H1009" s="522" t="s">
        <v>1065</v>
      </c>
      <c r="I1009" s="541"/>
      <c r="J1009" s="541"/>
      <c r="K1009" s="541"/>
      <c r="L1009" s="541"/>
      <c r="M1009" s="554"/>
      <c r="N1009" s="701"/>
      <c r="O1009" s="557"/>
      <c r="P1009" s="556"/>
      <c r="Q1009" s="550"/>
      <c r="R1009" s="558" t="n">
        <f aca="false">SUM(S1009,T1009,U1009,V1009)</f>
        <v>0</v>
      </c>
      <c r="S1009" s="558"/>
      <c r="T1009" s="558"/>
      <c r="U1009" s="558"/>
      <c r="V1009" s="558"/>
    </row>
    <row r="1010" customFormat="false" ht="15.75" hidden="true" customHeight="false" outlineLevel="1" collapsed="false">
      <c r="A1010" s="552"/>
      <c r="B1010" s="830"/>
      <c r="C1010" s="583"/>
      <c r="D1010" s="540"/>
      <c r="E1010" s="541" t="s">
        <v>1149</v>
      </c>
      <c r="F1010" s="541" t="s">
        <v>1064</v>
      </c>
      <c r="G1010" s="540"/>
      <c r="H1010" s="522" t="s">
        <v>1065</v>
      </c>
      <c r="I1010" s="541"/>
      <c r="J1010" s="541"/>
      <c r="K1010" s="541"/>
      <c r="L1010" s="541"/>
      <c r="M1010" s="554"/>
      <c r="N1010" s="701"/>
      <c r="O1010" s="557"/>
      <c r="P1010" s="556"/>
      <c r="Q1010" s="550"/>
      <c r="R1010" s="558" t="n">
        <f aca="false">SUM(S1010,T1010,U1010,V1010)</f>
        <v>0</v>
      </c>
      <c r="S1010" s="558"/>
      <c r="T1010" s="558"/>
      <c r="U1010" s="558"/>
      <c r="V1010" s="558"/>
    </row>
    <row r="1011" customFormat="false" ht="15.75" hidden="true" customHeight="false" outlineLevel="1" collapsed="false">
      <c r="A1011" s="552"/>
      <c r="B1011" s="830"/>
      <c r="C1011" s="583"/>
      <c r="D1011" s="540"/>
      <c r="E1011" s="541" t="s">
        <v>1149</v>
      </c>
      <c r="F1011" s="541" t="s">
        <v>1064</v>
      </c>
      <c r="G1011" s="540"/>
      <c r="H1011" s="522" t="s">
        <v>1065</v>
      </c>
      <c r="I1011" s="541"/>
      <c r="J1011" s="541"/>
      <c r="K1011" s="541"/>
      <c r="L1011" s="541"/>
      <c r="M1011" s="554"/>
      <c r="N1011" s="701"/>
      <c r="O1011" s="557"/>
      <c r="P1011" s="556"/>
      <c r="Q1011" s="550"/>
      <c r="R1011" s="558" t="n">
        <f aca="false">SUM(S1011,T1011,U1011,V1011)</f>
        <v>0</v>
      </c>
      <c r="S1011" s="558"/>
      <c r="T1011" s="558"/>
      <c r="U1011" s="558"/>
      <c r="V1011" s="558"/>
    </row>
    <row r="1012" customFormat="false" ht="15.75" hidden="true" customHeight="false" outlineLevel="1" collapsed="false">
      <c r="A1012" s="552"/>
      <c r="B1012" s="830"/>
      <c r="C1012" s="583"/>
      <c r="D1012" s="540"/>
      <c r="E1012" s="541" t="s">
        <v>1149</v>
      </c>
      <c r="F1012" s="541" t="s">
        <v>1064</v>
      </c>
      <c r="G1012" s="540"/>
      <c r="H1012" s="522" t="s">
        <v>1065</v>
      </c>
      <c r="I1012" s="541"/>
      <c r="J1012" s="541"/>
      <c r="K1012" s="541"/>
      <c r="L1012" s="541"/>
      <c r="M1012" s="554"/>
      <c r="N1012" s="701"/>
      <c r="O1012" s="557"/>
      <c r="P1012" s="556"/>
      <c r="Q1012" s="550"/>
      <c r="R1012" s="558" t="n">
        <f aca="false">SUM(S1012,T1012,U1012,V1012)</f>
        <v>0</v>
      </c>
      <c r="S1012" s="558"/>
      <c r="T1012" s="558"/>
      <c r="U1012" s="558"/>
      <c r="V1012" s="558"/>
    </row>
    <row r="1013" customFormat="false" ht="15.75" hidden="true" customHeight="false" outlineLevel="1" collapsed="false">
      <c r="A1013" s="552"/>
      <c r="B1013" s="830"/>
      <c r="C1013" s="583"/>
      <c r="D1013" s="540"/>
      <c r="E1013" s="541" t="s">
        <v>1149</v>
      </c>
      <c r="F1013" s="541" t="s">
        <v>1064</v>
      </c>
      <c r="G1013" s="540"/>
      <c r="H1013" s="522" t="s">
        <v>1065</v>
      </c>
      <c r="I1013" s="541"/>
      <c r="J1013" s="541"/>
      <c r="K1013" s="541"/>
      <c r="L1013" s="541"/>
      <c r="M1013" s="554"/>
      <c r="N1013" s="701"/>
      <c r="O1013" s="557"/>
      <c r="P1013" s="556"/>
      <c r="Q1013" s="550"/>
      <c r="R1013" s="558" t="n">
        <f aca="false">SUM(S1013,T1013,U1013,V1013)</f>
        <v>0</v>
      </c>
      <c r="S1013" s="558"/>
      <c r="T1013" s="558"/>
      <c r="U1013" s="558"/>
      <c r="V1013" s="558"/>
    </row>
    <row r="1014" customFormat="false" ht="15.75" hidden="true" customHeight="false" outlineLevel="1" collapsed="false">
      <c r="A1014" s="552"/>
      <c r="B1014" s="755"/>
      <c r="C1014" s="583"/>
      <c r="D1014" s="540"/>
      <c r="E1014" s="541" t="s">
        <v>1149</v>
      </c>
      <c r="F1014" s="541" t="s">
        <v>1064</v>
      </c>
      <c r="G1014" s="540"/>
      <c r="H1014" s="522" t="s">
        <v>1065</v>
      </c>
      <c r="I1014" s="541"/>
      <c r="J1014" s="541"/>
      <c r="K1014" s="541"/>
      <c r="L1014" s="541"/>
      <c r="M1014" s="554"/>
      <c r="N1014" s="701"/>
      <c r="O1014" s="557"/>
      <c r="P1014" s="556"/>
      <c r="Q1014" s="550"/>
      <c r="R1014" s="558" t="n">
        <f aca="false">SUM(S1014,T1014,U1014,V1014)</f>
        <v>0</v>
      </c>
      <c r="S1014" s="558"/>
      <c r="T1014" s="558"/>
      <c r="U1014" s="558"/>
      <c r="V1014" s="558"/>
    </row>
    <row r="1015" customFormat="false" ht="15.75" hidden="true" customHeight="false" outlineLevel="1" collapsed="false">
      <c r="A1015" s="552"/>
      <c r="B1015" s="755"/>
      <c r="C1015" s="583"/>
      <c r="D1015" s="540"/>
      <c r="E1015" s="541" t="s">
        <v>1149</v>
      </c>
      <c r="F1015" s="541" t="s">
        <v>1064</v>
      </c>
      <c r="G1015" s="540"/>
      <c r="H1015" s="522" t="s">
        <v>1065</v>
      </c>
      <c r="I1015" s="541"/>
      <c r="J1015" s="541"/>
      <c r="K1015" s="541"/>
      <c r="L1015" s="541"/>
      <c r="M1015" s="554"/>
      <c r="N1015" s="701"/>
      <c r="O1015" s="557"/>
      <c r="P1015" s="556"/>
      <c r="Q1015" s="550"/>
      <c r="R1015" s="558" t="n">
        <f aca="false">SUM(S1015,T1015,U1015,V1015)</f>
        <v>0</v>
      </c>
      <c r="S1015" s="558"/>
      <c r="T1015" s="558"/>
      <c r="U1015" s="558"/>
      <c r="V1015" s="558"/>
    </row>
    <row r="1016" customFormat="false" ht="15.75" hidden="true" customHeight="false" outlineLevel="1" collapsed="false">
      <c r="A1016" s="552"/>
      <c r="B1016" s="755"/>
      <c r="C1016" s="583"/>
      <c r="D1016" s="540"/>
      <c r="E1016" s="541" t="s">
        <v>1149</v>
      </c>
      <c r="F1016" s="541" t="s">
        <v>1064</v>
      </c>
      <c r="G1016" s="540"/>
      <c r="H1016" s="522" t="s">
        <v>1065</v>
      </c>
      <c r="I1016" s="541"/>
      <c r="J1016" s="541"/>
      <c r="K1016" s="541"/>
      <c r="L1016" s="541"/>
      <c r="M1016" s="554"/>
      <c r="N1016" s="701"/>
      <c r="O1016" s="557"/>
      <c r="P1016" s="556"/>
      <c r="Q1016" s="550"/>
      <c r="R1016" s="558" t="n">
        <f aca="false">SUM(S1016,T1016,U1016,V1016)</f>
        <v>0</v>
      </c>
      <c r="S1016" s="558"/>
      <c r="T1016" s="558"/>
      <c r="U1016" s="558"/>
      <c r="V1016" s="558"/>
    </row>
    <row r="1017" customFormat="false" ht="15.75" hidden="true" customHeight="false" outlineLevel="1" collapsed="false">
      <c r="A1017" s="552"/>
      <c r="B1017" s="830"/>
      <c r="C1017" s="583"/>
      <c r="D1017" s="540"/>
      <c r="E1017" s="541" t="s">
        <v>1149</v>
      </c>
      <c r="F1017" s="541" t="s">
        <v>1064</v>
      </c>
      <c r="G1017" s="540"/>
      <c r="H1017" s="522" t="s">
        <v>1065</v>
      </c>
      <c r="I1017" s="541"/>
      <c r="J1017" s="541"/>
      <c r="K1017" s="541"/>
      <c r="L1017" s="541"/>
      <c r="M1017" s="554"/>
      <c r="N1017" s="701"/>
      <c r="O1017" s="557"/>
      <c r="P1017" s="556"/>
      <c r="Q1017" s="550"/>
      <c r="R1017" s="558" t="n">
        <f aca="false">SUM(S1017,T1017,U1017,V1017)</f>
        <v>0</v>
      </c>
      <c r="S1017" s="558"/>
      <c r="T1017" s="558"/>
      <c r="U1017" s="558"/>
      <c r="V1017" s="558"/>
    </row>
    <row r="1018" customFormat="false" ht="15.75" hidden="true" customHeight="false" outlineLevel="1" collapsed="false">
      <c r="A1018" s="552"/>
      <c r="B1018" s="830"/>
      <c r="C1018" s="583"/>
      <c r="D1018" s="540"/>
      <c r="E1018" s="541" t="s">
        <v>1149</v>
      </c>
      <c r="F1018" s="541" t="s">
        <v>1064</v>
      </c>
      <c r="G1018" s="540"/>
      <c r="H1018" s="522" t="s">
        <v>1065</v>
      </c>
      <c r="I1018" s="541"/>
      <c r="J1018" s="541"/>
      <c r="K1018" s="541"/>
      <c r="L1018" s="541"/>
      <c r="M1018" s="554"/>
      <c r="N1018" s="701"/>
      <c r="O1018" s="557"/>
      <c r="P1018" s="556"/>
      <c r="Q1018" s="550"/>
      <c r="R1018" s="558" t="n">
        <f aca="false">SUM(S1018,T1018,U1018,V1018)</f>
        <v>0</v>
      </c>
      <c r="S1018" s="558"/>
      <c r="T1018" s="558"/>
      <c r="U1018" s="558"/>
      <c r="V1018" s="558"/>
    </row>
    <row r="1019" customFormat="false" ht="15.75" hidden="true" customHeight="false" outlineLevel="1" collapsed="false">
      <c r="A1019" s="552"/>
      <c r="B1019" s="830"/>
      <c r="C1019" s="583"/>
      <c r="D1019" s="540"/>
      <c r="E1019" s="541" t="s">
        <v>1149</v>
      </c>
      <c r="F1019" s="541" t="s">
        <v>1064</v>
      </c>
      <c r="G1019" s="540"/>
      <c r="H1019" s="522" t="s">
        <v>1065</v>
      </c>
      <c r="I1019" s="541"/>
      <c r="J1019" s="541"/>
      <c r="K1019" s="541"/>
      <c r="L1019" s="541"/>
      <c r="M1019" s="554"/>
      <c r="N1019" s="701"/>
      <c r="O1019" s="557"/>
      <c r="P1019" s="556"/>
      <c r="Q1019" s="550"/>
      <c r="R1019" s="558" t="n">
        <f aca="false">SUM(S1019,T1019,U1019,V1019)</f>
        <v>0</v>
      </c>
      <c r="S1019" s="558"/>
      <c r="T1019" s="558"/>
      <c r="U1019" s="558"/>
      <c r="V1019" s="558"/>
    </row>
    <row r="1020" customFormat="false" ht="15.75" hidden="true" customHeight="false" outlineLevel="1" collapsed="false">
      <c r="A1020" s="552"/>
      <c r="B1020" s="755"/>
      <c r="C1020" s="583"/>
      <c r="D1020" s="540"/>
      <c r="E1020" s="541" t="s">
        <v>1149</v>
      </c>
      <c r="F1020" s="541" t="s">
        <v>1064</v>
      </c>
      <c r="G1020" s="540"/>
      <c r="H1020" s="522" t="s">
        <v>1065</v>
      </c>
      <c r="I1020" s="541"/>
      <c r="J1020" s="541"/>
      <c r="K1020" s="541"/>
      <c r="L1020" s="541"/>
      <c r="M1020" s="554"/>
      <c r="N1020" s="701"/>
      <c r="O1020" s="557"/>
      <c r="P1020" s="556"/>
      <c r="Q1020" s="550"/>
      <c r="R1020" s="558" t="n">
        <f aca="false">SUM(S1020,T1020,U1020,V1020)</f>
        <v>0</v>
      </c>
      <c r="S1020" s="558"/>
      <c r="T1020" s="558"/>
      <c r="U1020" s="558"/>
      <c r="V1020" s="558"/>
    </row>
    <row r="1021" customFormat="false" ht="15.75" hidden="true" customHeight="false" outlineLevel="1" collapsed="false">
      <c r="A1021" s="552"/>
      <c r="B1021" s="755"/>
      <c r="C1021" s="583"/>
      <c r="D1021" s="540"/>
      <c r="E1021" s="541" t="s">
        <v>1149</v>
      </c>
      <c r="F1021" s="541" t="s">
        <v>1064</v>
      </c>
      <c r="G1021" s="540"/>
      <c r="H1021" s="522" t="s">
        <v>1065</v>
      </c>
      <c r="I1021" s="541"/>
      <c r="J1021" s="541"/>
      <c r="K1021" s="541"/>
      <c r="L1021" s="541"/>
      <c r="M1021" s="554"/>
      <c r="N1021" s="701"/>
      <c r="O1021" s="557"/>
      <c r="P1021" s="556"/>
      <c r="Q1021" s="550"/>
      <c r="R1021" s="558" t="n">
        <f aca="false">SUM(S1021,T1021,U1021,V1021)</f>
        <v>0</v>
      </c>
      <c r="S1021" s="558"/>
      <c r="T1021" s="558"/>
      <c r="U1021" s="558"/>
      <c r="V1021" s="558"/>
    </row>
    <row r="1022" customFormat="false" ht="15.75" hidden="true" customHeight="false" outlineLevel="1" collapsed="false">
      <c r="A1022" s="552"/>
      <c r="B1022" s="755"/>
      <c r="C1022" s="583"/>
      <c r="D1022" s="540"/>
      <c r="E1022" s="541" t="s">
        <v>1149</v>
      </c>
      <c r="F1022" s="541" t="s">
        <v>1064</v>
      </c>
      <c r="G1022" s="540"/>
      <c r="H1022" s="522" t="s">
        <v>1065</v>
      </c>
      <c r="I1022" s="541"/>
      <c r="J1022" s="541"/>
      <c r="K1022" s="541"/>
      <c r="L1022" s="541"/>
      <c r="M1022" s="554"/>
      <c r="N1022" s="701"/>
      <c r="O1022" s="557"/>
      <c r="P1022" s="556"/>
      <c r="Q1022" s="550"/>
      <c r="R1022" s="558" t="n">
        <f aca="false">SUM(S1022,T1022,U1022,V1022)</f>
        <v>0</v>
      </c>
      <c r="S1022" s="558"/>
      <c r="T1022" s="558"/>
      <c r="U1022" s="558"/>
      <c r="V1022" s="558"/>
    </row>
    <row r="1023" customFormat="false" ht="15.75" hidden="true" customHeight="false" outlineLevel="1" collapsed="false">
      <c r="A1023" s="552"/>
      <c r="B1023" s="553"/>
      <c r="C1023" s="583"/>
      <c r="D1023" s="540"/>
      <c r="E1023" s="541" t="s">
        <v>1149</v>
      </c>
      <c r="F1023" s="541" t="s">
        <v>1064</v>
      </c>
      <c r="G1023" s="540"/>
      <c r="H1023" s="522" t="s">
        <v>1065</v>
      </c>
      <c r="I1023" s="776"/>
      <c r="J1023" s="776"/>
      <c r="K1023" s="776"/>
      <c r="L1023" s="541"/>
      <c r="M1023" s="554"/>
      <c r="N1023" s="701"/>
      <c r="O1023" s="557"/>
      <c r="P1023" s="556"/>
      <c r="Q1023" s="550"/>
      <c r="R1023" s="558" t="n">
        <f aca="false">SUM(S1023,T1023,U1023,V1023)</f>
        <v>0</v>
      </c>
      <c r="S1023" s="558"/>
      <c r="T1023" s="558"/>
      <c r="U1023" s="558"/>
      <c r="V1023" s="558"/>
    </row>
    <row r="1024" customFormat="false" ht="15.75" hidden="true" customHeight="false" outlineLevel="1" collapsed="false">
      <c r="A1024" s="552"/>
      <c r="B1024" s="830"/>
      <c r="C1024" s="583"/>
      <c r="D1024" s="540"/>
      <c r="E1024" s="541" t="s">
        <v>1149</v>
      </c>
      <c r="F1024" s="541" t="s">
        <v>1064</v>
      </c>
      <c r="G1024" s="540"/>
      <c r="H1024" s="522" t="s">
        <v>1065</v>
      </c>
      <c r="I1024" s="541"/>
      <c r="J1024" s="541"/>
      <c r="K1024" s="541"/>
      <c r="L1024" s="541"/>
      <c r="M1024" s="554"/>
      <c r="N1024" s="701"/>
      <c r="O1024" s="557"/>
      <c r="P1024" s="556"/>
      <c r="Q1024" s="550"/>
      <c r="R1024" s="558" t="n">
        <f aca="false">SUM(S1024,T1024,U1024,V1024)</f>
        <v>0</v>
      </c>
      <c r="S1024" s="558"/>
      <c r="T1024" s="558"/>
      <c r="U1024" s="558"/>
      <c r="V1024" s="558"/>
    </row>
    <row r="1025" customFormat="false" ht="15.75" hidden="true" customHeight="false" outlineLevel="1" collapsed="false">
      <c r="A1025" s="552"/>
      <c r="B1025" s="830"/>
      <c r="C1025" s="583"/>
      <c r="D1025" s="540"/>
      <c r="E1025" s="541" t="s">
        <v>1149</v>
      </c>
      <c r="F1025" s="541" t="s">
        <v>1064</v>
      </c>
      <c r="G1025" s="540"/>
      <c r="H1025" s="522" t="s">
        <v>1065</v>
      </c>
      <c r="I1025" s="541"/>
      <c r="J1025" s="541"/>
      <c r="K1025" s="541"/>
      <c r="L1025" s="541"/>
      <c r="M1025" s="554"/>
      <c r="N1025" s="701"/>
      <c r="O1025" s="557"/>
      <c r="P1025" s="556"/>
      <c r="Q1025" s="550"/>
      <c r="R1025" s="558" t="n">
        <f aca="false">SUM(S1025,T1025,U1025,V1025)</f>
        <v>0</v>
      </c>
      <c r="S1025" s="558"/>
      <c r="T1025" s="558"/>
      <c r="U1025" s="558"/>
      <c r="V1025" s="558"/>
    </row>
    <row r="1026" customFormat="false" ht="15.75" hidden="true" customHeight="false" outlineLevel="1" collapsed="false">
      <c r="A1026" s="552"/>
      <c r="B1026" s="830"/>
      <c r="C1026" s="583"/>
      <c r="D1026" s="540"/>
      <c r="E1026" s="541" t="s">
        <v>1149</v>
      </c>
      <c r="F1026" s="541" t="s">
        <v>1064</v>
      </c>
      <c r="G1026" s="540"/>
      <c r="H1026" s="522" t="s">
        <v>1065</v>
      </c>
      <c r="I1026" s="541"/>
      <c r="J1026" s="541"/>
      <c r="K1026" s="541"/>
      <c r="L1026" s="541"/>
      <c r="M1026" s="554"/>
      <c r="N1026" s="701"/>
      <c r="O1026" s="557"/>
      <c r="P1026" s="556"/>
      <c r="Q1026" s="550"/>
      <c r="R1026" s="558" t="n">
        <f aca="false">SUM(S1026,T1026,U1026,V1026)</f>
        <v>0</v>
      </c>
      <c r="S1026" s="558"/>
      <c r="T1026" s="558"/>
      <c r="U1026" s="558"/>
      <c r="V1026" s="558"/>
    </row>
    <row r="1027" customFormat="false" ht="15.75" hidden="true" customHeight="false" outlineLevel="1" collapsed="false">
      <c r="A1027" s="552"/>
      <c r="B1027" s="830"/>
      <c r="C1027" s="583"/>
      <c r="D1027" s="540"/>
      <c r="E1027" s="541" t="s">
        <v>1149</v>
      </c>
      <c r="F1027" s="541" t="s">
        <v>1064</v>
      </c>
      <c r="G1027" s="540"/>
      <c r="H1027" s="522" t="s">
        <v>1065</v>
      </c>
      <c r="I1027" s="541"/>
      <c r="J1027" s="541"/>
      <c r="K1027" s="541"/>
      <c r="L1027" s="541"/>
      <c r="M1027" s="554"/>
      <c r="N1027" s="701"/>
      <c r="O1027" s="557"/>
      <c r="P1027" s="556"/>
      <c r="Q1027" s="550"/>
      <c r="R1027" s="558" t="n">
        <f aca="false">SUM(S1027,T1027,U1027,V1027)</f>
        <v>0</v>
      </c>
      <c r="S1027" s="558"/>
      <c r="T1027" s="558"/>
      <c r="U1027" s="558"/>
      <c r="V1027" s="558"/>
    </row>
    <row r="1028" customFormat="false" ht="15.75" hidden="true" customHeight="false" outlineLevel="1" collapsed="false">
      <c r="A1028" s="552"/>
      <c r="B1028" s="830"/>
      <c r="C1028" s="583"/>
      <c r="D1028" s="540"/>
      <c r="E1028" s="541" t="s">
        <v>1149</v>
      </c>
      <c r="F1028" s="541" t="s">
        <v>1064</v>
      </c>
      <c r="G1028" s="540"/>
      <c r="H1028" s="522" t="s">
        <v>1065</v>
      </c>
      <c r="I1028" s="541"/>
      <c r="J1028" s="541"/>
      <c r="K1028" s="541"/>
      <c r="L1028" s="541"/>
      <c r="M1028" s="554"/>
      <c r="N1028" s="701"/>
      <c r="O1028" s="557"/>
      <c r="P1028" s="556"/>
      <c r="Q1028" s="550"/>
      <c r="R1028" s="558" t="n">
        <f aca="false">SUM(S1028,T1028,U1028,V1028)</f>
        <v>0</v>
      </c>
      <c r="S1028" s="558"/>
      <c r="T1028" s="558"/>
      <c r="U1028" s="558"/>
      <c r="V1028" s="558"/>
    </row>
    <row r="1029" customFormat="false" ht="15.75" hidden="true" customHeight="false" outlineLevel="1" collapsed="false">
      <c r="A1029" s="552"/>
      <c r="B1029" s="830"/>
      <c r="C1029" s="584"/>
      <c r="D1029" s="540"/>
      <c r="E1029" s="541" t="s">
        <v>1149</v>
      </c>
      <c r="F1029" s="541" t="s">
        <v>1064</v>
      </c>
      <c r="G1029" s="540"/>
      <c r="H1029" s="522" t="s">
        <v>1065</v>
      </c>
      <c r="I1029" s="541"/>
      <c r="J1029" s="541"/>
      <c r="K1029" s="541"/>
      <c r="L1029" s="541"/>
      <c r="M1029" s="554"/>
      <c r="N1029" s="701"/>
      <c r="O1029" s="557"/>
      <c r="P1029" s="556"/>
      <c r="Q1029" s="550"/>
      <c r="R1029" s="558" t="n">
        <f aca="false">SUM(S1029,T1029,U1029,V1029)</f>
        <v>0</v>
      </c>
      <c r="S1029" s="558"/>
      <c r="T1029" s="558"/>
      <c r="U1029" s="558"/>
      <c r="V1029" s="558"/>
    </row>
    <row r="1030" customFormat="false" ht="15.75" hidden="true" customHeight="false" outlineLevel="1" collapsed="false">
      <c r="A1030" s="552"/>
      <c r="B1030" s="830"/>
      <c r="C1030" s="584"/>
      <c r="D1030" s="540"/>
      <c r="E1030" s="541" t="s">
        <v>1149</v>
      </c>
      <c r="F1030" s="541" t="s">
        <v>1064</v>
      </c>
      <c r="G1030" s="540"/>
      <c r="H1030" s="522" t="s">
        <v>1065</v>
      </c>
      <c r="I1030" s="541"/>
      <c r="J1030" s="541"/>
      <c r="K1030" s="541"/>
      <c r="L1030" s="541"/>
      <c r="M1030" s="554"/>
      <c r="N1030" s="701"/>
      <c r="O1030" s="557"/>
      <c r="P1030" s="556"/>
      <c r="Q1030" s="550"/>
      <c r="R1030" s="558" t="n">
        <f aca="false">SUM(S1030,T1030,U1030,V1030)</f>
        <v>0</v>
      </c>
      <c r="S1030" s="558"/>
      <c r="T1030" s="558"/>
      <c r="U1030" s="558"/>
      <c r="V1030" s="558"/>
    </row>
    <row r="1031" customFormat="false" ht="15.75" hidden="true" customHeight="false" outlineLevel="1" collapsed="false">
      <c r="A1031" s="552"/>
      <c r="B1031" s="830"/>
      <c r="C1031" s="584"/>
      <c r="D1031" s="540"/>
      <c r="E1031" s="541" t="s">
        <v>1149</v>
      </c>
      <c r="F1031" s="541" t="s">
        <v>1064</v>
      </c>
      <c r="G1031" s="540"/>
      <c r="H1031" s="522" t="s">
        <v>1065</v>
      </c>
      <c r="I1031" s="541"/>
      <c r="J1031" s="541"/>
      <c r="K1031" s="541"/>
      <c r="L1031" s="541"/>
      <c r="M1031" s="554"/>
      <c r="N1031" s="701"/>
      <c r="O1031" s="557"/>
      <c r="P1031" s="556"/>
      <c r="Q1031" s="550"/>
      <c r="R1031" s="558" t="n">
        <f aca="false">SUM(S1031,T1031,U1031,V1031)</f>
        <v>0</v>
      </c>
      <c r="S1031" s="558"/>
      <c r="T1031" s="558"/>
      <c r="U1031" s="558"/>
      <c r="V1031" s="558"/>
    </row>
    <row r="1032" customFormat="false" ht="15.75" hidden="true" customHeight="false" outlineLevel="1" collapsed="false">
      <c r="A1032" s="552"/>
      <c r="B1032" s="830"/>
      <c r="C1032" s="584"/>
      <c r="D1032" s="540"/>
      <c r="E1032" s="541" t="s">
        <v>1149</v>
      </c>
      <c r="F1032" s="541" t="s">
        <v>1064</v>
      </c>
      <c r="G1032" s="540"/>
      <c r="H1032" s="522" t="s">
        <v>1065</v>
      </c>
      <c r="I1032" s="541"/>
      <c r="J1032" s="541"/>
      <c r="K1032" s="541"/>
      <c r="L1032" s="541"/>
      <c r="M1032" s="554"/>
      <c r="N1032" s="701"/>
      <c r="O1032" s="557"/>
      <c r="P1032" s="556"/>
      <c r="Q1032" s="550"/>
      <c r="R1032" s="558" t="n">
        <f aca="false">SUM(S1032,T1032,U1032,V1032)</f>
        <v>0</v>
      </c>
      <c r="S1032" s="558"/>
      <c r="T1032" s="558"/>
      <c r="U1032" s="558"/>
      <c r="V1032" s="558"/>
    </row>
    <row r="1033" customFormat="false" ht="15.75" hidden="true" customHeight="false" outlineLevel="1" collapsed="false">
      <c r="A1033" s="552"/>
      <c r="B1033" s="830"/>
      <c r="C1033" s="584"/>
      <c r="D1033" s="540"/>
      <c r="E1033" s="541" t="s">
        <v>1149</v>
      </c>
      <c r="F1033" s="541" t="s">
        <v>1064</v>
      </c>
      <c r="G1033" s="540"/>
      <c r="H1033" s="522" t="s">
        <v>1065</v>
      </c>
      <c r="I1033" s="541"/>
      <c r="J1033" s="541"/>
      <c r="K1033" s="541"/>
      <c r="L1033" s="541"/>
      <c r="M1033" s="554"/>
      <c r="N1033" s="701"/>
      <c r="O1033" s="557"/>
      <c r="P1033" s="556"/>
      <c r="Q1033" s="550"/>
      <c r="R1033" s="558" t="n">
        <f aca="false">SUM(S1033,T1033,U1033,V1033)</f>
        <v>0</v>
      </c>
      <c r="S1033" s="558"/>
      <c r="T1033" s="558"/>
      <c r="U1033" s="558"/>
      <c r="V1033" s="558"/>
    </row>
    <row r="1034" customFormat="false" ht="15.75" hidden="true" customHeight="false" outlineLevel="1" collapsed="false">
      <c r="A1034" s="552"/>
      <c r="B1034" s="830"/>
      <c r="C1034" s="583"/>
      <c r="D1034" s="540"/>
      <c r="E1034" s="541" t="s">
        <v>1149</v>
      </c>
      <c r="F1034" s="541" t="s">
        <v>1064</v>
      </c>
      <c r="G1034" s="540"/>
      <c r="H1034" s="522" t="s">
        <v>1065</v>
      </c>
      <c r="I1034" s="541"/>
      <c r="J1034" s="541"/>
      <c r="K1034" s="541"/>
      <c r="L1034" s="541"/>
      <c r="M1034" s="554"/>
      <c r="N1034" s="701"/>
      <c r="O1034" s="557"/>
      <c r="P1034" s="556"/>
      <c r="Q1034" s="550"/>
      <c r="R1034" s="558" t="n">
        <f aca="false">SUM(S1034,T1034,U1034,V1034)</f>
        <v>0</v>
      </c>
      <c r="S1034" s="558"/>
      <c r="T1034" s="558"/>
      <c r="U1034" s="558"/>
      <c r="V1034" s="558"/>
    </row>
    <row r="1035" customFormat="false" ht="15.75" hidden="true" customHeight="false" outlineLevel="1" collapsed="false">
      <c r="A1035" s="552"/>
      <c r="B1035" s="755"/>
      <c r="C1035" s="584"/>
      <c r="D1035" s="540"/>
      <c r="E1035" s="541" t="s">
        <v>1149</v>
      </c>
      <c r="F1035" s="541" t="s">
        <v>1064</v>
      </c>
      <c r="G1035" s="540"/>
      <c r="H1035" s="522" t="s">
        <v>1065</v>
      </c>
      <c r="I1035" s="541"/>
      <c r="J1035" s="541"/>
      <c r="K1035" s="541"/>
      <c r="L1035" s="541"/>
      <c r="M1035" s="554"/>
      <c r="N1035" s="701"/>
      <c r="O1035" s="557"/>
      <c r="P1035" s="556"/>
      <c r="Q1035" s="550"/>
      <c r="R1035" s="558" t="n">
        <f aca="false">SUM(S1035,T1035,U1035,V1035)</f>
        <v>0</v>
      </c>
      <c r="S1035" s="558"/>
      <c r="T1035" s="558"/>
      <c r="U1035" s="558"/>
      <c r="V1035" s="558"/>
    </row>
    <row r="1036" customFormat="false" ht="15.75" hidden="true" customHeight="false" outlineLevel="1" collapsed="false">
      <c r="A1036" s="552"/>
      <c r="B1036" s="755"/>
      <c r="C1036" s="584"/>
      <c r="D1036" s="540"/>
      <c r="E1036" s="541" t="s">
        <v>1149</v>
      </c>
      <c r="F1036" s="541" t="s">
        <v>1064</v>
      </c>
      <c r="G1036" s="540"/>
      <c r="H1036" s="522" t="s">
        <v>1065</v>
      </c>
      <c r="I1036" s="541"/>
      <c r="J1036" s="541"/>
      <c r="K1036" s="541"/>
      <c r="L1036" s="541"/>
      <c r="M1036" s="554"/>
      <c r="N1036" s="701"/>
      <c r="O1036" s="557"/>
      <c r="P1036" s="556"/>
      <c r="Q1036" s="550"/>
      <c r="R1036" s="558" t="n">
        <f aca="false">SUM(S1036,T1036,U1036,V1036)</f>
        <v>0</v>
      </c>
      <c r="S1036" s="558"/>
      <c r="T1036" s="558"/>
      <c r="U1036" s="558"/>
      <c r="V1036" s="558"/>
    </row>
    <row r="1037" customFormat="false" ht="15.75" hidden="true" customHeight="false" outlineLevel="1" collapsed="false">
      <c r="A1037" s="552"/>
      <c r="B1037" s="755"/>
      <c r="C1037" s="584"/>
      <c r="D1037" s="540"/>
      <c r="E1037" s="541" t="s">
        <v>1149</v>
      </c>
      <c r="F1037" s="541" t="s">
        <v>1064</v>
      </c>
      <c r="G1037" s="540"/>
      <c r="H1037" s="522" t="s">
        <v>1065</v>
      </c>
      <c r="I1037" s="541"/>
      <c r="J1037" s="541"/>
      <c r="K1037" s="541"/>
      <c r="L1037" s="541"/>
      <c r="M1037" s="554"/>
      <c r="N1037" s="701"/>
      <c r="O1037" s="557"/>
      <c r="P1037" s="556"/>
      <c r="Q1037" s="550"/>
      <c r="R1037" s="558" t="n">
        <f aca="false">SUM(S1037,T1037,U1037,V1037)</f>
        <v>0</v>
      </c>
      <c r="S1037" s="558"/>
      <c r="T1037" s="558"/>
      <c r="U1037" s="558"/>
      <c r="V1037" s="558"/>
    </row>
    <row r="1038" s="196" customFormat="true" ht="15.75" hidden="false" customHeight="false" outlineLevel="0" collapsed="false">
      <c r="A1038" s="559" t="s">
        <v>1382</v>
      </c>
      <c r="B1038" s="560"/>
      <c r="C1038" s="560"/>
      <c r="D1038" s="560"/>
      <c r="E1038" s="560"/>
      <c r="F1038" s="603"/>
      <c r="G1038" s="601"/>
      <c r="H1038" s="560"/>
      <c r="I1038" s="602"/>
      <c r="J1038" s="603"/>
      <c r="K1038" s="560"/>
      <c r="L1038" s="560"/>
      <c r="M1038" s="561"/>
      <c r="N1038" s="707" t="s">
        <v>528</v>
      </c>
      <c r="O1038" s="822" t="n">
        <v>244</v>
      </c>
      <c r="P1038" s="823" t="n">
        <v>346</v>
      </c>
      <c r="Q1038" s="824"/>
      <c r="R1038" s="551" t="n">
        <f aca="false">SUM(R1039:R1083)</f>
        <v>100000</v>
      </c>
      <c r="S1038" s="551" t="n">
        <f aca="false">SUM(S1039:S1083)</f>
        <v>0</v>
      </c>
      <c r="T1038" s="551" t="n">
        <f aca="false">SUM(T1039:T1083)</f>
        <v>0</v>
      </c>
      <c r="U1038" s="551" t="n">
        <f aca="false">SUM(U1039:U1083)</f>
        <v>0</v>
      </c>
      <c r="V1038" s="551" t="n">
        <f aca="false">SUM(V1039:V1083)</f>
        <v>100000</v>
      </c>
      <c r="AC1038" s="303"/>
      <c r="AD1038" s="474"/>
    </row>
    <row r="1039" s="196" customFormat="true" ht="18.75" hidden="true" customHeight="false" outlineLevel="1" collapsed="false">
      <c r="A1039" s="781"/>
      <c r="B1039" s="752"/>
      <c r="C1039" s="584"/>
      <c r="D1039" s="540"/>
      <c r="E1039" s="541" t="s">
        <v>1149</v>
      </c>
      <c r="F1039" s="607" t="s">
        <v>1064</v>
      </c>
      <c r="G1039" s="540"/>
      <c r="H1039" s="522" t="s">
        <v>1065</v>
      </c>
      <c r="I1039" s="607"/>
      <c r="J1039" s="601"/>
      <c r="K1039" s="522"/>
      <c r="L1039" s="831"/>
      <c r="M1039" s="832"/>
      <c r="N1039" s="833"/>
      <c r="O1039" s="834"/>
      <c r="P1039" s="835"/>
      <c r="Q1039" s="836"/>
      <c r="R1039" s="558" t="n">
        <f aca="false">SUM(S1039,T1039,U1039,V1039)</f>
        <v>100000</v>
      </c>
      <c r="S1039" s="558"/>
      <c r="T1039" s="558"/>
      <c r="U1039" s="558"/>
      <c r="V1039" s="777" t="n">
        <v>100000</v>
      </c>
      <c r="AC1039" s="303"/>
      <c r="AD1039" s="474"/>
    </row>
    <row r="1040" customFormat="false" ht="15.75" hidden="true" customHeight="false" outlineLevel="1" collapsed="false">
      <c r="A1040" s="781"/>
      <c r="B1040" s="752"/>
      <c r="C1040" s="584"/>
      <c r="D1040" s="540"/>
      <c r="E1040" s="541" t="s">
        <v>1149</v>
      </c>
      <c r="F1040" s="607" t="s">
        <v>1064</v>
      </c>
      <c r="G1040" s="540"/>
      <c r="H1040" s="522" t="s">
        <v>1065</v>
      </c>
      <c r="I1040" s="607"/>
      <c r="J1040" s="601"/>
      <c r="K1040" s="522"/>
      <c r="L1040" s="541"/>
      <c r="M1040" s="554"/>
      <c r="N1040" s="701"/>
      <c r="O1040" s="557"/>
      <c r="P1040" s="556"/>
      <c r="Q1040" s="550"/>
      <c r="R1040" s="558" t="n">
        <f aca="false">SUM(S1040,T1040,U1040,V1040)</f>
        <v>0</v>
      </c>
      <c r="S1040" s="558"/>
      <c r="T1040" s="558"/>
      <c r="U1040" s="558"/>
      <c r="V1040" s="558"/>
    </row>
    <row r="1041" customFormat="false" ht="15.75" hidden="true" customHeight="false" outlineLevel="1" collapsed="false">
      <c r="A1041" s="781"/>
      <c r="B1041" s="752"/>
      <c r="C1041" s="584"/>
      <c r="D1041" s="540"/>
      <c r="E1041" s="541" t="s">
        <v>1149</v>
      </c>
      <c r="F1041" s="607" t="s">
        <v>1064</v>
      </c>
      <c r="G1041" s="540"/>
      <c r="H1041" s="522" t="s">
        <v>1065</v>
      </c>
      <c r="I1041" s="607"/>
      <c r="J1041" s="601"/>
      <c r="K1041" s="522"/>
      <c r="L1041" s="541"/>
      <c r="M1041" s="554"/>
      <c r="N1041" s="701"/>
      <c r="O1041" s="557"/>
      <c r="P1041" s="556"/>
      <c r="Q1041" s="550"/>
      <c r="R1041" s="558" t="n">
        <f aca="false">SUM(S1041,T1041,U1041,V1041)</f>
        <v>0</v>
      </c>
      <c r="S1041" s="558"/>
      <c r="T1041" s="558"/>
      <c r="U1041" s="558"/>
      <c r="V1041" s="558"/>
    </row>
    <row r="1042" customFormat="false" ht="15.75" hidden="true" customHeight="false" outlineLevel="1" collapsed="false">
      <c r="A1042" s="781"/>
      <c r="B1042" s="752"/>
      <c r="C1042" s="584"/>
      <c r="D1042" s="540"/>
      <c r="E1042" s="541" t="s">
        <v>1149</v>
      </c>
      <c r="F1042" s="607" t="s">
        <v>1064</v>
      </c>
      <c r="G1042" s="540"/>
      <c r="H1042" s="522" t="s">
        <v>1065</v>
      </c>
      <c r="I1042" s="607"/>
      <c r="J1042" s="601"/>
      <c r="K1042" s="522"/>
      <c r="L1042" s="541"/>
      <c r="M1042" s="554"/>
      <c r="N1042" s="701"/>
      <c r="O1042" s="557"/>
      <c r="P1042" s="556"/>
      <c r="Q1042" s="550"/>
      <c r="R1042" s="558" t="n">
        <f aca="false">SUM(S1042,T1042,U1042,V1042)</f>
        <v>0</v>
      </c>
      <c r="S1042" s="558"/>
      <c r="T1042" s="558"/>
      <c r="U1042" s="558"/>
      <c r="V1042" s="558"/>
    </row>
    <row r="1043" customFormat="false" ht="15.75" hidden="true" customHeight="false" outlineLevel="1" collapsed="false">
      <c r="A1043" s="781"/>
      <c r="B1043" s="752"/>
      <c r="C1043" s="584"/>
      <c r="D1043" s="540"/>
      <c r="E1043" s="541" t="s">
        <v>1149</v>
      </c>
      <c r="F1043" s="607" t="s">
        <v>1064</v>
      </c>
      <c r="G1043" s="540"/>
      <c r="H1043" s="522" t="s">
        <v>1065</v>
      </c>
      <c r="I1043" s="607"/>
      <c r="J1043" s="601"/>
      <c r="K1043" s="522"/>
      <c r="L1043" s="541"/>
      <c r="M1043" s="554"/>
      <c r="N1043" s="701"/>
      <c r="O1043" s="557"/>
      <c r="P1043" s="556"/>
      <c r="Q1043" s="550"/>
      <c r="R1043" s="558" t="n">
        <f aca="false">SUM(S1043,T1043,U1043,V1043)</f>
        <v>0</v>
      </c>
      <c r="S1043" s="558"/>
      <c r="T1043" s="558"/>
      <c r="U1043" s="558"/>
      <c r="V1043" s="558"/>
    </row>
    <row r="1044" customFormat="false" ht="15.75" hidden="true" customHeight="false" outlineLevel="1" collapsed="false">
      <c r="A1044" s="781"/>
      <c r="B1044" s="752"/>
      <c r="C1044" s="584"/>
      <c r="D1044" s="540"/>
      <c r="E1044" s="541" t="s">
        <v>1149</v>
      </c>
      <c r="F1044" s="607" t="s">
        <v>1064</v>
      </c>
      <c r="G1044" s="540"/>
      <c r="H1044" s="522" t="s">
        <v>1065</v>
      </c>
      <c r="I1044" s="607"/>
      <c r="J1044" s="601"/>
      <c r="K1044" s="522"/>
      <c r="L1044" s="541"/>
      <c r="M1044" s="554"/>
      <c r="N1044" s="701"/>
      <c r="O1044" s="557"/>
      <c r="P1044" s="556"/>
      <c r="Q1044" s="550"/>
      <c r="R1044" s="558" t="n">
        <f aca="false">SUM(S1044,T1044,U1044,V1044)</f>
        <v>0</v>
      </c>
      <c r="S1044" s="558"/>
      <c r="T1044" s="558"/>
      <c r="U1044" s="558"/>
      <c r="V1044" s="558"/>
    </row>
    <row r="1045" customFormat="false" ht="15.75" hidden="true" customHeight="false" outlineLevel="1" collapsed="false">
      <c r="A1045" s="781"/>
      <c r="B1045" s="752"/>
      <c r="C1045" s="584"/>
      <c r="D1045" s="540"/>
      <c r="E1045" s="541" t="s">
        <v>1149</v>
      </c>
      <c r="F1045" s="607" t="s">
        <v>1064</v>
      </c>
      <c r="G1045" s="540"/>
      <c r="H1045" s="522" t="s">
        <v>1065</v>
      </c>
      <c r="I1045" s="607"/>
      <c r="J1045" s="601"/>
      <c r="K1045" s="522"/>
      <c r="L1045" s="541"/>
      <c r="M1045" s="554"/>
      <c r="N1045" s="701"/>
      <c r="O1045" s="557"/>
      <c r="P1045" s="556"/>
      <c r="Q1045" s="550"/>
      <c r="R1045" s="558" t="n">
        <f aca="false">SUM(S1045,T1045,U1045,V1045)</f>
        <v>0</v>
      </c>
      <c r="S1045" s="558"/>
      <c r="T1045" s="558"/>
      <c r="U1045" s="558"/>
      <c r="V1045" s="558"/>
    </row>
    <row r="1046" customFormat="false" ht="15.75" hidden="true" customHeight="false" outlineLevel="1" collapsed="false">
      <c r="A1046" s="781"/>
      <c r="B1046" s="752"/>
      <c r="C1046" s="584"/>
      <c r="D1046" s="540"/>
      <c r="E1046" s="541" t="s">
        <v>1149</v>
      </c>
      <c r="F1046" s="607" t="s">
        <v>1064</v>
      </c>
      <c r="G1046" s="540"/>
      <c r="H1046" s="522" t="s">
        <v>1065</v>
      </c>
      <c r="I1046" s="607"/>
      <c r="J1046" s="601"/>
      <c r="K1046" s="522"/>
      <c r="L1046" s="541"/>
      <c r="M1046" s="554"/>
      <c r="N1046" s="701"/>
      <c r="O1046" s="557"/>
      <c r="P1046" s="556"/>
      <c r="Q1046" s="550"/>
      <c r="R1046" s="558" t="n">
        <f aca="false">SUM(S1046,T1046,U1046,V1046)</f>
        <v>0</v>
      </c>
      <c r="S1046" s="558"/>
      <c r="T1046" s="558"/>
      <c r="U1046" s="558"/>
      <c r="V1046" s="558"/>
    </row>
    <row r="1047" customFormat="false" ht="15.75" hidden="true" customHeight="false" outlineLevel="1" collapsed="false">
      <c r="A1047" s="781"/>
      <c r="B1047" s="752"/>
      <c r="C1047" s="584"/>
      <c r="D1047" s="540"/>
      <c r="E1047" s="541" t="s">
        <v>1149</v>
      </c>
      <c r="F1047" s="607" t="s">
        <v>1064</v>
      </c>
      <c r="G1047" s="540"/>
      <c r="H1047" s="522" t="s">
        <v>1065</v>
      </c>
      <c r="I1047" s="607"/>
      <c r="J1047" s="601"/>
      <c r="K1047" s="522"/>
      <c r="L1047" s="541"/>
      <c r="M1047" s="554"/>
      <c r="N1047" s="701"/>
      <c r="O1047" s="557"/>
      <c r="P1047" s="556"/>
      <c r="Q1047" s="550"/>
      <c r="R1047" s="558" t="n">
        <f aca="false">SUM(S1047,T1047,U1047,V1047)</f>
        <v>0</v>
      </c>
      <c r="S1047" s="558"/>
      <c r="T1047" s="558"/>
      <c r="U1047" s="558"/>
      <c r="V1047" s="558"/>
    </row>
    <row r="1048" customFormat="false" ht="15.75" hidden="true" customHeight="false" outlineLevel="1" collapsed="false">
      <c r="A1048" s="781"/>
      <c r="B1048" s="752"/>
      <c r="C1048" s="584"/>
      <c r="D1048" s="540"/>
      <c r="E1048" s="541" t="s">
        <v>1149</v>
      </c>
      <c r="F1048" s="607" t="s">
        <v>1064</v>
      </c>
      <c r="G1048" s="540"/>
      <c r="H1048" s="522" t="s">
        <v>1065</v>
      </c>
      <c r="I1048" s="607"/>
      <c r="J1048" s="601"/>
      <c r="K1048" s="522"/>
      <c r="L1048" s="541"/>
      <c r="M1048" s="554"/>
      <c r="N1048" s="701"/>
      <c r="O1048" s="557"/>
      <c r="P1048" s="556"/>
      <c r="Q1048" s="550"/>
      <c r="R1048" s="558" t="n">
        <f aca="false">SUM(S1048,T1048,U1048,V1048)</f>
        <v>0</v>
      </c>
      <c r="S1048" s="558"/>
      <c r="T1048" s="558"/>
      <c r="U1048" s="558"/>
      <c r="V1048" s="558"/>
    </row>
    <row r="1049" customFormat="false" ht="15.75" hidden="true" customHeight="false" outlineLevel="1" collapsed="false">
      <c r="A1049" s="781"/>
      <c r="B1049" s="752"/>
      <c r="C1049" s="584"/>
      <c r="D1049" s="540"/>
      <c r="E1049" s="541" t="s">
        <v>1149</v>
      </c>
      <c r="F1049" s="607" t="s">
        <v>1064</v>
      </c>
      <c r="G1049" s="540"/>
      <c r="H1049" s="522" t="s">
        <v>1065</v>
      </c>
      <c r="I1049" s="607"/>
      <c r="J1049" s="601"/>
      <c r="K1049" s="522"/>
      <c r="L1049" s="541"/>
      <c r="M1049" s="554"/>
      <c r="N1049" s="701"/>
      <c r="O1049" s="557"/>
      <c r="P1049" s="556"/>
      <c r="Q1049" s="550"/>
      <c r="R1049" s="558" t="n">
        <f aca="false">SUM(S1049,T1049,U1049,V1049)</f>
        <v>0</v>
      </c>
      <c r="S1049" s="558"/>
      <c r="T1049" s="558"/>
      <c r="U1049" s="558"/>
      <c r="V1049" s="558"/>
    </row>
    <row r="1050" customFormat="false" ht="15.75" hidden="true" customHeight="false" outlineLevel="1" collapsed="false">
      <c r="A1050" s="781"/>
      <c r="B1050" s="752"/>
      <c r="C1050" s="584"/>
      <c r="D1050" s="540"/>
      <c r="E1050" s="541" t="s">
        <v>1149</v>
      </c>
      <c r="F1050" s="607" t="s">
        <v>1064</v>
      </c>
      <c r="G1050" s="540"/>
      <c r="H1050" s="522" t="s">
        <v>1065</v>
      </c>
      <c r="I1050" s="607"/>
      <c r="J1050" s="601"/>
      <c r="K1050" s="522"/>
      <c r="L1050" s="541"/>
      <c r="M1050" s="554"/>
      <c r="N1050" s="701"/>
      <c r="O1050" s="557"/>
      <c r="P1050" s="556"/>
      <c r="Q1050" s="550"/>
      <c r="R1050" s="558" t="n">
        <f aca="false">SUM(S1050,T1050,U1050,V1050)</f>
        <v>0</v>
      </c>
      <c r="S1050" s="558"/>
      <c r="T1050" s="558"/>
      <c r="U1050" s="558"/>
      <c r="V1050" s="558"/>
    </row>
    <row r="1051" customFormat="false" ht="15.75" hidden="true" customHeight="false" outlineLevel="1" collapsed="false">
      <c r="A1051" s="781"/>
      <c r="B1051" s="752"/>
      <c r="C1051" s="584"/>
      <c r="D1051" s="540"/>
      <c r="E1051" s="541" t="s">
        <v>1149</v>
      </c>
      <c r="F1051" s="607" t="s">
        <v>1064</v>
      </c>
      <c r="G1051" s="540"/>
      <c r="H1051" s="522" t="s">
        <v>1065</v>
      </c>
      <c r="I1051" s="607"/>
      <c r="J1051" s="601"/>
      <c r="K1051" s="522"/>
      <c r="L1051" s="541"/>
      <c r="M1051" s="554"/>
      <c r="N1051" s="701"/>
      <c r="O1051" s="557"/>
      <c r="P1051" s="556"/>
      <c r="Q1051" s="550"/>
      <c r="R1051" s="558" t="n">
        <f aca="false">SUM(S1051,T1051,U1051,V1051)</f>
        <v>0</v>
      </c>
      <c r="S1051" s="558"/>
      <c r="T1051" s="558"/>
      <c r="U1051" s="558"/>
      <c r="V1051" s="558"/>
    </row>
    <row r="1052" customFormat="false" ht="15.75" hidden="true" customHeight="false" outlineLevel="1" collapsed="false">
      <c r="A1052" s="781"/>
      <c r="B1052" s="752"/>
      <c r="C1052" s="584"/>
      <c r="D1052" s="540"/>
      <c r="E1052" s="541" t="s">
        <v>1149</v>
      </c>
      <c r="F1052" s="607" t="s">
        <v>1064</v>
      </c>
      <c r="G1052" s="540"/>
      <c r="H1052" s="522" t="s">
        <v>1065</v>
      </c>
      <c r="I1052" s="607"/>
      <c r="J1052" s="601"/>
      <c r="K1052" s="522"/>
      <c r="L1052" s="541"/>
      <c r="M1052" s="554"/>
      <c r="N1052" s="701"/>
      <c r="O1052" s="557"/>
      <c r="P1052" s="556"/>
      <c r="Q1052" s="550"/>
      <c r="R1052" s="558" t="n">
        <f aca="false">SUM(S1052,T1052,U1052,V1052)</f>
        <v>0</v>
      </c>
      <c r="S1052" s="558"/>
      <c r="T1052" s="558"/>
      <c r="U1052" s="558"/>
      <c r="V1052" s="558"/>
    </row>
    <row r="1053" customFormat="false" ht="15.75" hidden="true" customHeight="false" outlineLevel="1" collapsed="false">
      <c r="A1053" s="781"/>
      <c r="B1053" s="752"/>
      <c r="C1053" s="584"/>
      <c r="D1053" s="540"/>
      <c r="E1053" s="541" t="s">
        <v>1149</v>
      </c>
      <c r="F1053" s="607" t="s">
        <v>1064</v>
      </c>
      <c r="G1053" s="540"/>
      <c r="H1053" s="522" t="s">
        <v>1065</v>
      </c>
      <c r="I1053" s="607"/>
      <c r="J1053" s="601"/>
      <c r="K1053" s="522"/>
      <c r="L1053" s="541"/>
      <c r="M1053" s="554"/>
      <c r="N1053" s="701"/>
      <c r="O1053" s="557"/>
      <c r="P1053" s="556"/>
      <c r="Q1053" s="550"/>
      <c r="R1053" s="558" t="n">
        <f aca="false">SUM(S1053,T1053,U1053,V1053)</f>
        <v>0</v>
      </c>
      <c r="S1053" s="558"/>
      <c r="T1053" s="558"/>
      <c r="U1053" s="558"/>
      <c r="V1053" s="558"/>
    </row>
    <row r="1054" customFormat="false" ht="15.75" hidden="true" customHeight="false" outlineLevel="1" collapsed="false">
      <c r="A1054" s="781"/>
      <c r="B1054" s="752"/>
      <c r="C1054" s="584"/>
      <c r="D1054" s="540"/>
      <c r="E1054" s="541" t="s">
        <v>1149</v>
      </c>
      <c r="F1054" s="607" t="s">
        <v>1064</v>
      </c>
      <c r="G1054" s="540"/>
      <c r="H1054" s="522" t="s">
        <v>1065</v>
      </c>
      <c r="I1054" s="607"/>
      <c r="J1054" s="601"/>
      <c r="K1054" s="522"/>
      <c r="L1054" s="541"/>
      <c r="M1054" s="554"/>
      <c r="N1054" s="701"/>
      <c r="O1054" s="557"/>
      <c r="P1054" s="556"/>
      <c r="Q1054" s="550"/>
      <c r="R1054" s="558" t="n">
        <f aca="false">SUM(S1054,T1054,U1054,V1054)</f>
        <v>0</v>
      </c>
      <c r="S1054" s="558"/>
      <c r="T1054" s="558"/>
      <c r="U1054" s="558"/>
      <c r="V1054" s="558"/>
    </row>
    <row r="1055" customFormat="false" ht="15.75" hidden="true" customHeight="false" outlineLevel="1" collapsed="false">
      <c r="A1055" s="781"/>
      <c r="B1055" s="752"/>
      <c r="C1055" s="584"/>
      <c r="D1055" s="540"/>
      <c r="E1055" s="541" t="s">
        <v>1149</v>
      </c>
      <c r="F1055" s="607" t="s">
        <v>1064</v>
      </c>
      <c r="G1055" s="540"/>
      <c r="H1055" s="522" t="s">
        <v>1065</v>
      </c>
      <c r="I1055" s="607"/>
      <c r="J1055" s="601"/>
      <c r="K1055" s="522"/>
      <c r="L1055" s="541"/>
      <c r="M1055" s="554"/>
      <c r="N1055" s="701"/>
      <c r="O1055" s="557"/>
      <c r="P1055" s="556"/>
      <c r="Q1055" s="550"/>
      <c r="R1055" s="558" t="n">
        <f aca="false">SUM(S1055,T1055,U1055,V1055)</f>
        <v>0</v>
      </c>
      <c r="S1055" s="558"/>
      <c r="T1055" s="558"/>
      <c r="U1055" s="558"/>
      <c r="V1055" s="558"/>
    </row>
    <row r="1056" customFormat="false" ht="15.75" hidden="true" customHeight="false" outlineLevel="1" collapsed="false">
      <c r="A1056" s="781"/>
      <c r="B1056" s="752"/>
      <c r="C1056" s="584"/>
      <c r="D1056" s="540"/>
      <c r="E1056" s="541" t="s">
        <v>1149</v>
      </c>
      <c r="F1056" s="607" t="s">
        <v>1064</v>
      </c>
      <c r="G1056" s="540"/>
      <c r="H1056" s="522" t="s">
        <v>1065</v>
      </c>
      <c r="I1056" s="607"/>
      <c r="J1056" s="601"/>
      <c r="K1056" s="522"/>
      <c r="L1056" s="541"/>
      <c r="M1056" s="554"/>
      <c r="N1056" s="701"/>
      <c r="O1056" s="557"/>
      <c r="P1056" s="556"/>
      <c r="Q1056" s="550"/>
      <c r="R1056" s="558" t="n">
        <f aca="false">SUM(S1056,T1056,U1056,V1056)</f>
        <v>0</v>
      </c>
      <c r="S1056" s="558"/>
      <c r="T1056" s="558"/>
      <c r="U1056" s="558"/>
      <c r="V1056" s="558"/>
    </row>
    <row r="1057" customFormat="false" ht="15.75" hidden="true" customHeight="false" outlineLevel="1" collapsed="false">
      <c r="A1057" s="781"/>
      <c r="B1057" s="752"/>
      <c r="C1057" s="584"/>
      <c r="D1057" s="540"/>
      <c r="E1057" s="541" t="s">
        <v>1149</v>
      </c>
      <c r="F1057" s="607" t="s">
        <v>1064</v>
      </c>
      <c r="G1057" s="540"/>
      <c r="H1057" s="522" t="s">
        <v>1065</v>
      </c>
      <c r="I1057" s="607"/>
      <c r="J1057" s="601"/>
      <c r="K1057" s="522"/>
      <c r="L1057" s="541"/>
      <c r="M1057" s="554"/>
      <c r="N1057" s="701"/>
      <c r="O1057" s="557"/>
      <c r="P1057" s="556"/>
      <c r="Q1057" s="550"/>
      <c r="R1057" s="558" t="n">
        <f aca="false">SUM(S1057,T1057,U1057,V1057)</f>
        <v>0</v>
      </c>
      <c r="S1057" s="558"/>
      <c r="T1057" s="558"/>
      <c r="U1057" s="558"/>
      <c r="V1057" s="558"/>
    </row>
    <row r="1058" customFormat="false" ht="15.75" hidden="true" customHeight="false" outlineLevel="1" collapsed="false">
      <c r="A1058" s="781"/>
      <c r="B1058" s="752"/>
      <c r="C1058" s="584"/>
      <c r="D1058" s="540"/>
      <c r="E1058" s="541" t="s">
        <v>1149</v>
      </c>
      <c r="F1058" s="607" t="s">
        <v>1064</v>
      </c>
      <c r="G1058" s="540"/>
      <c r="H1058" s="522" t="s">
        <v>1065</v>
      </c>
      <c r="I1058" s="607"/>
      <c r="J1058" s="601"/>
      <c r="K1058" s="522"/>
      <c r="L1058" s="541"/>
      <c r="M1058" s="554"/>
      <c r="N1058" s="701"/>
      <c r="O1058" s="557"/>
      <c r="P1058" s="556"/>
      <c r="Q1058" s="550"/>
      <c r="R1058" s="558" t="n">
        <f aca="false">SUM(S1058,T1058,U1058,V1058)</f>
        <v>0</v>
      </c>
      <c r="S1058" s="558"/>
      <c r="T1058" s="558"/>
      <c r="U1058" s="558"/>
      <c r="V1058" s="558"/>
    </row>
    <row r="1059" customFormat="false" ht="15.75" hidden="true" customHeight="false" outlineLevel="1" collapsed="false">
      <c r="A1059" s="781"/>
      <c r="B1059" s="752"/>
      <c r="C1059" s="584"/>
      <c r="D1059" s="540"/>
      <c r="E1059" s="541" t="s">
        <v>1149</v>
      </c>
      <c r="F1059" s="607" t="s">
        <v>1064</v>
      </c>
      <c r="G1059" s="540"/>
      <c r="H1059" s="522" t="s">
        <v>1065</v>
      </c>
      <c r="I1059" s="607"/>
      <c r="J1059" s="601"/>
      <c r="K1059" s="522"/>
      <c r="L1059" s="541"/>
      <c r="M1059" s="554"/>
      <c r="N1059" s="701"/>
      <c r="O1059" s="557"/>
      <c r="P1059" s="556"/>
      <c r="Q1059" s="550"/>
      <c r="R1059" s="558" t="n">
        <f aca="false">SUM(S1059,T1059,U1059,V1059)</f>
        <v>0</v>
      </c>
      <c r="S1059" s="558"/>
      <c r="T1059" s="558"/>
      <c r="U1059" s="558"/>
      <c r="V1059" s="558"/>
    </row>
    <row r="1060" customFormat="false" ht="15.75" hidden="true" customHeight="false" outlineLevel="1" collapsed="false">
      <c r="A1060" s="781"/>
      <c r="B1060" s="752"/>
      <c r="C1060" s="584"/>
      <c r="D1060" s="540"/>
      <c r="E1060" s="541" t="s">
        <v>1149</v>
      </c>
      <c r="F1060" s="607" t="s">
        <v>1064</v>
      </c>
      <c r="G1060" s="540"/>
      <c r="H1060" s="522" t="s">
        <v>1065</v>
      </c>
      <c r="I1060" s="607"/>
      <c r="J1060" s="601"/>
      <c r="K1060" s="522"/>
      <c r="L1060" s="541"/>
      <c r="M1060" s="554"/>
      <c r="N1060" s="701"/>
      <c r="O1060" s="557"/>
      <c r="P1060" s="556"/>
      <c r="Q1060" s="550"/>
      <c r="R1060" s="558" t="n">
        <f aca="false">SUM(S1060,T1060,U1060,V1060)</f>
        <v>0</v>
      </c>
      <c r="S1060" s="558"/>
      <c r="T1060" s="558"/>
      <c r="U1060" s="558"/>
      <c r="V1060" s="558"/>
    </row>
    <row r="1061" customFormat="false" ht="15.75" hidden="true" customHeight="false" outlineLevel="1" collapsed="false">
      <c r="A1061" s="781"/>
      <c r="B1061" s="752"/>
      <c r="C1061" s="584"/>
      <c r="D1061" s="540"/>
      <c r="E1061" s="541" t="s">
        <v>1149</v>
      </c>
      <c r="F1061" s="607" t="s">
        <v>1064</v>
      </c>
      <c r="G1061" s="540"/>
      <c r="H1061" s="522" t="s">
        <v>1065</v>
      </c>
      <c r="I1061" s="607"/>
      <c r="J1061" s="601"/>
      <c r="K1061" s="522"/>
      <c r="L1061" s="541"/>
      <c r="M1061" s="554"/>
      <c r="N1061" s="701"/>
      <c r="O1061" s="557"/>
      <c r="P1061" s="556"/>
      <c r="Q1061" s="550"/>
      <c r="R1061" s="558" t="n">
        <f aca="false">SUM(S1061,T1061,U1061,V1061)</f>
        <v>0</v>
      </c>
      <c r="S1061" s="558"/>
      <c r="T1061" s="558"/>
      <c r="U1061" s="558"/>
      <c r="V1061" s="558"/>
    </row>
    <row r="1062" customFormat="false" ht="15.75" hidden="true" customHeight="false" outlineLevel="1" collapsed="false">
      <c r="A1062" s="781"/>
      <c r="B1062" s="752"/>
      <c r="C1062" s="584"/>
      <c r="D1062" s="540"/>
      <c r="E1062" s="541" t="s">
        <v>1149</v>
      </c>
      <c r="F1062" s="607" t="s">
        <v>1064</v>
      </c>
      <c r="G1062" s="540"/>
      <c r="H1062" s="522" t="s">
        <v>1065</v>
      </c>
      <c r="I1062" s="607"/>
      <c r="J1062" s="601"/>
      <c r="K1062" s="522"/>
      <c r="L1062" s="541"/>
      <c r="M1062" s="554"/>
      <c r="N1062" s="701"/>
      <c r="O1062" s="557"/>
      <c r="P1062" s="556"/>
      <c r="Q1062" s="550"/>
      <c r="R1062" s="558" t="n">
        <f aca="false">SUM(S1062,T1062,U1062,V1062)</f>
        <v>0</v>
      </c>
      <c r="S1062" s="558"/>
      <c r="T1062" s="558"/>
      <c r="U1062" s="558"/>
      <c r="V1062" s="558"/>
    </row>
    <row r="1063" customFormat="false" ht="15.75" hidden="true" customHeight="false" outlineLevel="1" collapsed="false">
      <c r="A1063" s="781"/>
      <c r="B1063" s="752"/>
      <c r="C1063" s="584"/>
      <c r="D1063" s="540"/>
      <c r="E1063" s="541" t="s">
        <v>1149</v>
      </c>
      <c r="F1063" s="607" t="s">
        <v>1064</v>
      </c>
      <c r="G1063" s="540"/>
      <c r="H1063" s="522" t="s">
        <v>1065</v>
      </c>
      <c r="I1063" s="607"/>
      <c r="J1063" s="601"/>
      <c r="K1063" s="522"/>
      <c r="L1063" s="541"/>
      <c r="M1063" s="554"/>
      <c r="N1063" s="701"/>
      <c r="O1063" s="557"/>
      <c r="P1063" s="556"/>
      <c r="Q1063" s="550"/>
      <c r="R1063" s="558" t="n">
        <f aca="false">SUM(S1063,T1063,U1063,V1063)</f>
        <v>0</v>
      </c>
      <c r="S1063" s="558"/>
      <c r="T1063" s="558"/>
      <c r="U1063" s="558"/>
      <c r="V1063" s="558"/>
    </row>
    <row r="1064" customFormat="false" ht="15.75" hidden="true" customHeight="false" outlineLevel="1" collapsed="false">
      <c r="A1064" s="781"/>
      <c r="B1064" s="752"/>
      <c r="C1064" s="584"/>
      <c r="D1064" s="540"/>
      <c r="E1064" s="541" t="s">
        <v>1149</v>
      </c>
      <c r="F1064" s="607" t="s">
        <v>1064</v>
      </c>
      <c r="G1064" s="540"/>
      <c r="H1064" s="522" t="s">
        <v>1065</v>
      </c>
      <c r="I1064" s="607"/>
      <c r="J1064" s="601"/>
      <c r="K1064" s="522"/>
      <c r="L1064" s="541"/>
      <c r="M1064" s="554"/>
      <c r="N1064" s="701"/>
      <c r="O1064" s="557"/>
      <c r="P1064" s="556"/>
      <c r="Q1064" s="550"/>
      <c r="R1064" s="558" t="n">
        <f aca="false">SUM(S1064,T1064,U1064,V1064)</f>
        <v>0</v>
      </c>
      <c r="S1064" s="558"/>
      <c r="T1064" s="558"/>
      <c r="U1064" s="558"/>
      <c r="V1064" s="558"/>
    </row>
    <row r="1065" customFormat="false" ht="15.75" hidden="true" customHeight="false" outlineLevel="1" collapsed="false">
      <c r="A1065" s="781"/>
      <c r="B1065" s="752"/>
      <c r="C1065" s="584"/>
      <c r="D1065" s="540"/>
      <c r="E1065" s="541" t="s">
        <v>1149</v>
      </c>
      <c r="F1065" s="607" t="s">
        <v>1064</v>
      </c>
      <c r="G1065" s="540"/>
      <c r="H1065" s="522" t="s">
        <v>1065</v>
      </c>
      <c r="I1065" s="607"/>
      <c r="J1065" s="601"/>
      <c r="K1065" s="522"/>
      <c r="L1065" s="541"/>
      <c r="M1065" s="554"/>
      <c r="N1065" s="701"/>
      <c r="O1065" s="557"/>
      <c r="P1065" s="556"/>
      <c r="Q1065" s="550"/>
      <c r="R1065" s="558" t="n">
        <f aca="false">SUM(S1065,T1065,U1065,V1065)</f>
        <v>0</v>
      </c>
      <c r="S1065" s="558"/>
      <c r="T1065" s="558"/>
      <c r="U1065" s="558"/>
      <c r="V1065" s="558"/>
    </row>
    <row r="1066" customFormat="false" ht="15.75" hidden="true" customHeight="false" outlineLevel="1" collapsed="false">
      <c r="A1066" s="781"/>
      <c r="B1066" s="752"/>
      <c r="C1066" s="584"/>
      <c r="D1066" s="540"/>
      <c r="E1066" s="541" t="s">
        <v>1149</v>
      </c>
      <c r="F1066" s="607" t="s">
        <v>1064</v>
      </c>
      <c r="G1066" s="540"/>
      <c r="H1066" s="522" t="s">
        <v>1065</v>
      </c>
      <c r="I1066" s="607"/>
      <c r="J1066" s="601"/>
      <c r="K1066" s="522"/>
      <c r="L1066" s="541"/>
      <c r="M1066" s="554"/>
      <c r="N1066" s="701"/>
      <c r="O1066" s="557"/>
      <c r="P1066" s="556"/>
      <c r="Q1066" s="550"/>
      <c r="R1066" s="558" t="n">
        <f aca="false">SUM(S1066,T1066,U1066,V1066)</f>
        <v>0</v>
      </c>
      <c r="S1066" s="558"/>
      <c r="T1066" s="558"/>
      <c r="U1066" s="558"/>
      <c r="V1066" s="558"/>
    </row>
    <row r="1067" customFormat="false" ht="15.75" hidden="true" customHeight="false" outlineLevel="1" collapsed="false">
      <c r="A1067" s="781"/>
      <c r="B1067" s="752"/>
      <c r="C1067" s="584"/>
      <c r="D1067" s="540"/>
      <c r="E1067" s="541" t="s">
        <v>1149</v>
      </c>
      <c r="F1067" s="607" t="s">
        <v>1064</v>
      </c>
      <c r="G1067" s="540"/>
      <c r="H1067" s="522" t="s">
        <v>1065</v>
      </c>
      <c r="I1067" s="607"/>
      <c r="J1067" s="601"/>
      <c r="K1067" s="522"/>
      <c r="L1067" s="541"/>
      <c r="M1067" s="554"/>
      <c r="N1067" s="701"/>
      <c r="O1067" s="557"/>
      <c r="P1067" s="556"/>
      <c r="Q1067" s="550"/>
      <c r="R1067" s="558" t="n">
        <f aca="false">SUM(S1067,T1067,U1067,V1067)</f>
        <v>0</v>
      </c>
      <c r="S1067" s="558"/>
      <c r="T1067" s="558"/>
      <c r="U1067" s="558"/>
      <c r="V1067" s="558"/>
    </row>
    <row r="1068" customFormat="false" ht="15.75" hidden="true" customHeight="false" outlineLevel="1" collapsed="false">
      <c r="A1068" s="781"/>
      <c r="B1068" s="752"/>
      <c r="C1068" s="584"/>
      <c r="D1068" s="540"/>
      <c r="E1068" s="541" t="s">
        <v>1149</v>
      </c>
      <c r="F1068" s="607" t="s">
        <v>1064</v>
      </c>
      <c r="G1068" s="540"/>
      <c r="H1068" s="522" t="s">
        <v>1065</v>
      </c>
      <c r="I1068" s="607"/>
      <c r="J1068" s="601"/>
      <c r="K1068" s="522"/>
      <c r="L1068" s="541"/>
      <c r="M1068" s="554"/>
      <c r="N1068" s="701"/>
      <c r="O1068" s="557"/>
      <c r="P1068" s="556"/>
      <c r="Q1068" s="550"/>
      <c r="R1068" s="558" t="n">
        <f aca="false">SUM(S1068,T1068,U1068,V1068)</f>
        <v>0</v>
      </c>
      <c r="S1068" s="558"/>
      <c r="T1068" s="558"/>
      <c r="U1068" s="558"/>
      <c r="V1068" s="558"/>
    </row>
    <row r="1069" customFormat="false" ht="15.75" hidden="true" customHeight="false" outlineLevel="1" collapsed="false">
      <c r="A1069" s="781"/>
      <c r="B1069" s="752"/>
      <c r="C1069" s="584"/>
      <c r="D1069" s="540"/>
      <c r="E1069" s="541" t="s">
        <v>1149</v>
      </c>
      <c r="F1069" s="607" t="s">
        <v>1064</v>
      </c>
      <c r="G1069" s="540"/>
      <c r="H1069" s="522" t="s">
        <v>1065</v>
      </c>
      <c r="I1069" s="607"/>
      <c r="J1069" s="601"/>
      <c r="K1069" s="522"/>
      <c r="L1069" s="541"/>
      <c r="M1069" s="554"/>
      <c r="N1069" s="701"/>
      <c r="O1069" s="557"/>
      <c r="P1069" s="556"/>
      <c r="Q1069" s="550"/>
      <c r="R1069" s="558" t="n">
        <f aca="false">SUM(S1069,T1069,U1069,V1069)</f>
        <v>0</v>
      </c>
      <c r="S1069" s="558"/>
      <c r="T1069" s="558"/>
      <c r="U1069" s="558"/>
      <c r="V1069" s="558"/>
    </row>
    <row r="1070" customFormat="false" ht="15.75" hidden="true" customHeight="false" outlineLevel="1" collapsed="false">
      <c r="A1070" s="781"/>
      <c r="B1070" s="752"/>
      <c r="C1070" s="584"/>
      <c r="D1070" s="540"/>
      <c r="E1070" s="541" t="s">
        <v>1149</v>
      </c>
      <c r="F1070" s="607" t="s">
        <v>1064</v>
      </c>
      <c r="G1070" s="540"/>
      <c r="H1070" s="522" t="s">
        <v>1065</v>
      </c>
      <c r="I1070" s="607"/>
      <c r="J1070" s="601"/>
      <c r="K1070" s="522"/>
      <c r="L1070" s="541"/>
      <c r="M1070" s="554"/>
      <c r="N1070" s="701"/>
      <c r="O1070" s="557"/>
      <c r="P1070" s="556"/>
      <c r="Q1070" s="550"/>
      <c r="R1070" s="558" t="n">
        <f aca="false">SUM(S1070,T1070,U1070,V1070)</f>
        <v>0</v>
      </c>
      <c r="S1070" s="558"/>
      <c r="T1070" s="558"/>
      <c r="U1070" s="558"/>
      <c r="V1070" s="558"/>
    </row>
    <row r="1071" customFormat="false" ht="15.75" hidden="true" customHeight="false" outlineLevel="1" collapsed="false">
      <c r="A1071" s="781"/>
      <c r="B1071" s="752"/>
      <c r="C1071" s="584"/>
      <c r="D1071" s="540"/>
      <c r="E1071" s="541" t="s">
        <v>1149</v>
      </c>
      <c r="F1071" s="607" t="s">
        <v>1064</v>
      </c>
      <c r="G1071" s="540"/>
      <c r="H1071" s="522" t="s">
        <v>1065</v>
      </c>
      <c r="I1071" s="607"/>
      <c r="J1071" s="601"/>
      <c r="K1071" s="522"/>
      <c r="L1071" s="541"/>
      <c r="M1071" s="554"/>
      <c r="N1071" s="701"/>
      <c r="O1071" s="557"/>
      <c r="P1071" s="556"/>
      <c r="Q1071" s="550"/>
      <c r="R1071" s="558" t="n">
        <f aca="false">SUM(S1071,T1071,U1071,V1071)</f>
        <v>0</v>
      </c>
      <c r="S1071" s="558"/>
      <c r="T1071" s="558"/>
      <c r="U1071" s="558"/>
      <c r="V1071" s="558"/>
    </row>
    <row r="1072" customFormat="false" ht="15.75" hidden="true" customHeight="false" outlineLevel="1" collapsed="false">
      <c r="A1072" s="781"/>
      <c r="B1072" s="752"/>
      <c r="C1072" s="584"/>
      <c r="D1072" s="540"/>
      <c r="E1072" s="541" t="s">
        <v>1149</v>
      </c>
      <c r="F1072" s="607" t="s">
        <v>1064</v>
      </c>
      <c r="G1072" s="540"/>
      <c r="H1072" s="522" t="s">
        <v>1065</v>
      </c>
      <c r="I1072" s="607"/>
      <c r="J1072" s="601"/>
      <c r="K1072" s="522"/>
      <c r="L1072" s="541"/>
      <c r="M1072" s="554"/>
      <c r="N1072" s="701"/>
      <c r="O1072" s="557"/>
      <c r="P1072" s="556"/>
      <c r="Q1072" s="550"/>
      <c r="R1072" s="558" t="n">
        <f aca="false">SUM(S1072,T1072,U1072,V1072)</f>
        <v>0</v>
      </c>
      <c r="S1072" s="558"/>
      <c r="T1072" s="558"/>
      <c r="U1072" s="558"/>
      <c r="V1072" s="558"/>
    </row>
    <row r="1073" customFormat="false" ht="15.75" hidden="true" customHeight="false" outlineLevel="1" collapsed="false">
      <c r="A1073" s="781"/>
      <c r="B1073" s="752"/>
      <c r="C1073" s="584"/>
      <c r="D1073" s="540"/>
      <c r="E1073" s="541" t="s">
        <v>1149</v>
      </c>
      <c r="F1073" s="607" t="s">
        <v>1064</v>
      </c>
      <c r="G1073" s="540"/>
      <c r="H1073" s="522" t="s">
        <v>1065</v>
      </c>
      <c r="I1073" s="607"/>
      <c r="J1073" s="601"/>
      <c r="K1073" s="522"/>
      <c r="L1073" s="541"/>
      <c r="M1073" s="554"/>
      <c r="N1073" s="701"/>
      <c r="O1073" s="557"/>
      <c r="P1073" s="556"/>
      <c r="Q1073" s="550"/>
      <c r="R1073" s="558" t="n">
        <f aca="false">SUM(S1073,T1073,U1073,V1073)</f>
        <v>0</v>
      </c>
      <c r="S1073" s="558"/>
      <c r="T1073" s="558"/>
      <c r="U1073" s="558"/>
      <c r="V1073" s="558"/>
    </row>
    <row r="1074" customFormat="false" ht="15.75" hidden="true" customHeight="false" outlineLevel="1" collapsed="false">
      <c r="A1074" s="781"/>
      <c r="B1074" s="752"/>
      <c r="C1074" s="584"/>
      <c r="D1074" s="540"/>
      <c r="E1074" s="541" t="s">
        <v>1149</v>
      </c>
      <c r="F1074" s="607" t="s">
        <v>1064</v>
      </c>
      <c r="G1074" s="540"/>
      <c r="H1074" s="522" t="s">
        <v>1065</v>
      </c>
      <c r="I1074" s="607"/>
      <c r="J1074" s="601"/>
      <c r="K1074" s="522"/>
      <c r="L1074" s="541"/>
      <c r="M1074" s="554"/>
      <c r="N1074" s="701"/>
      <c r="O1074" s="557"/>
      <c r="P1074" s="556"/>
      <c r="Q1074" s="550"/>
      <c r="R1074" s="558" t="n">
        <f aca="false">SUM(S1074,T1074,U1074,V1074)</f>
        <v>0</v>
      </c>
      <c r="S1074" s="558"/>
      <c r="T1074" s="558"/>
      <c r="U1074" s="558"/>
      <c r="V1074" s="558"/>
    </row>
    <row r="1075" customFormat="false" ht="15.75" hidden="true" customHeight="false" outlineLevel="1" collapsed="false">
      <c r="A1075" s="781"/>
      <c r="B1075" s="752"/>
      <c r="C1075" s="584"/>
      <c r="D1075" s="540"/>
      <c r="E1075" s="541" t="s">
        <v>1149</v>
      </c>
      <c r="F1075" s="607" t="s">
        <v>1064</v>
      </c>
      <c r="G1075" s="540"/>
      <c r="H1075" s="522" t="s">
        <v>1065</v>
      </c>
      <c r="I1075" s="607"/>
      <c r="J1075" s="601"/>
      <c r="K1075" s="522"/>
      <c r="L1075" s="541"/>
      <c r="M1075" s="554"/>
      <c r="N1075" s="701"/>
      <c r="O1075" s="557"/>
      <c r="P1075" s="556"/>
      <c r="Q1075" s="550"/>
      <c r="R1075" s="558" t="n">
        <f aca="false">SUM(S1075,T1075,U1075,V1075)</f>
        <v>0</v>
      </c>
      <c r="S1075" s="558"/>
      <c r="T1075" s="558"/>
      <c r="U1075" s="558"/>
      <c r="V1075" s="558"/>
    </row>
    <row r="1076" customFormat="false" ht="15.75" hidden="true" customHeight="false" outlineLevel="1" collapsed="false">
      <c r="A1076" s="781"/>
      <c r="B1076" s="752"/>
      <c r="C1076" s="584"/>
      <c r="D1076" s="540"/>
      <c r="E1076" s="541" t="s">
        <v>1149</v>
      </c>
      <c r="F1076" s="607" t="s">
        <v>1064</v>
      </c>
      <c r="G1076" s="540"/>
      <c r="H1076" s="522" t="s">
        <v>1065</v>
      </c>
      <c r="I1076" s="607"/>
      <c r="J1076" s="601"/>
      <c r="K1076" s="522"/>
      <c r="L1076" s="541"/>
      <c r="M1076" s="554"/>
      <c r="N1076" s="701"/>
      <c r="O1076" s="557"/>
      <c r="P1076" s="556"/>
      <c r="Q1076" s="550"/>
      <c r="R1076" s="558" t="n">
        <f aca="false">SUM(S1076,T1076,U1076,V1076)</f>
        <v>0</v>
      </c>
      <c r="S1076" s="558"/>
      <c r="T1076" s="558"/>
      <c r="U1076" s="558"/>
      <c r="V1076" s="558"/>
    </row>
    <row r="1077" customFormat="false" ht="15.75" hidden="true" customHeight="false" outlineLevel="1" collapsed="false">
      <c r="A1077" s="781"/>
      <c r="B1077" s="752"/>
      <c r="C1077" s="584"/>
      <c r="D1077" s="540"/>
      <c r="E1077" s="541" t="s">
        <v>1149</v>
      </c>
      <c r="F1077" s="607" t="s">
        <v>1064</v>
      </c>
      <c r="G1077" s="540"/>
      <c r="H1077" s="522" t="s">
        <v>1065</v>
      </c>
      <c r="I1077" s="607"/>
      <c r="J1077" s="601"/>
      <c r="K1077" s="522"/>
      <c r="L1077" s="541"/>
      <c r="M1077" s="554"/>
      <c r="N1077" s="701"/>
      <c r="O1077" s="557"/>
      <c r="P1077" s="556"/>
      <c r="Q1077" s="550"/>
      <c r="R1077" s="558" t="n">
        <f aca="false">SUM(S1077,T1077,U1077,V1077)</f>
        <v>0</v>
      </c>
      <c r="S1077" s="558"/>
      <c r="T1077" s="558"/>
      <c r="U1077" s="558"/>
      <c r="V1077" s="558"/>
    </row>
    <row r="1078" customFormat="false" ht="15.75" hidden="true" customHeight="false" outlineLevel="1" collapsed="false">
      <c r="A1078" s="781"/>
      <c r="B1078" s="752"/>
      <c r="C1078" s="584"/>
      <c r="D1078" s="540"/>
      <c r="E1078" s="541" t="s">
        <v>1149</v>
      </c>
      <c r="F1078" s="607" t="s">
        <v>1064</v>
      </c>
      <c r="G1078" s="540"/>
      <c r="H1078" s="522" t="s">
        <v>1065</v>
      </c>
      <c r="I1078" s="607"/>
      <c r="J1078" s="601"/>
      <c r="K1078" s="522"/>
      <c r="L1078" s="541"/>
      <c r="M1078" s="554"/>
      <c r="N1078" s="701"/>
      <c r="O1078" s="557"/>
      <c r="P1078" s="556"/>
      <c r="Q1078" s="550"/>
      <c r="R1078" s="558" t="n">
        <f aca="false">SUM(S1078,T1078,U1078,V1078)</f>
        <v>0</v>
      </c>
      <c r="S1078" s="558"/>
      <c r="T1078" s="558"/>
      <c r="U1078" s="558"/>
      <c r="V1078" s="558"/>
    </row>
    <row r="1079" customFormat="false" ht="15.75" hidden="true" customHeight="false" outlineLevel="1" collapsed="false">
      <c r="A1079" s="781"/>
      <c r="B1079" s="752"/>
      <c r="C1079" s="584"/>
      <c r="D1079" s="540"/>
      <c r="E1079" s="541" t="s">
        <v>1149</v>
      </c>
      <c r="F1079" s="607" t="s">
        <v>1064</v>
      </c>
      <c r="G1079" s="540"/>
      <c r="H1079" s="522" t="s">
        <v>1065</v>
      </c>
      <c r="I1079" s="607"/>
      <c r="J1079" s="601"/>
      <c r="K1079" s="522"/>
      <c r="L1079" s="541"/>
      <c r="M1079" s="554"/>
      <c r="N1079" s="701"/>
      <c r="O1079" s="557"/>
      <c r="P1079" s="556"/>
      <c r="Q1079" s="550"/>
      <c r="R1079" s="558" t="n">
        <f aca="false">SUM(S1079,T1079,U1079,V1079)</f>
        <v>0</v>
      </c>
      <c r="S1079" s="558"/>
      <c r="T1079" s="558"/>
      <c r="U1079" s="558"/>
      <c r="V1079" s="558"/>
    </row>
    <row r="1080" customFormat="false" ht="15.75" hidden="true" customHeight="false" outlineLevel="1" collapsed="false">
      <c r="A1080" s="781"/>
      <c r="B1080" s="752"/>
      <c r="C1080" s="584"/>
      <c r="D1080" s="540"/>
      <c r="E1080" s="541" t="s">
        <v>1149</v>
      </c>
      <c r="F1080" s="607" t="s">
        <v>1064</v>
      </c>
      <c r="G1080" s="540"/>
      <c r="H1080" s="522" t="s">
        <v>1065</v>
      </c>
      <c r="I1080" s="607"/>
      <c r="J1080" s="601"/>
      <c r="K1080" s="522"/>
      <c r="L1080" s="541"/>
      <c r="M1080" s="554"/>
      <c r="N1080" s="701"/>
      <c r="O1080" s="557"/>
      <c r="P1080" s="556"/>
      <c r="Q1080" s="550"/>
      <c r="R1080" s="558" t="n">
        <f aca="false">SUM(S1080,T1080,U1080,V1080)</f>
        <v>0</v>
      </c>
      <c r="S1080" s="558"/>
      <c r="T1080" s="558"/>
      <c r="U1080" s="558"/>
      <c r="V1080" s="558"/>
    </row>
    <row r="1081" customFormat="false" ht="15.75" hidden="true" customHeight="false" outlineLevel="1" collapsed="false">
      <c r="A1081" s="781"/>
      <c r="B1081" s="752"/>
      <c r="C1081" s="584"/>
      <c r="D1081" s="540"/>
      <c r="E1081" s="541" t="s">
        <v>1149</v>
      </c>
      <c r="F1081" s="607" t="s">
        <v>1064</v>
      </c>
      <c r="G1081" s="540"/>
      <c r="H1081" s="522" t="s">
        <v>1065</v>
      </c>
      <c r="I1081" s="607"/>
      <c r="J1081" s="601"/>
      <c r="K1081" s="522"/>
      <c r="L1081" s="541"/>
      <c r="M1081" s="554"/>
      <c r="N1081" s="701"/>
      <c r="O1081" s="557"/>
      <c r="P1081" s="556"/>
      <c r="Q1081" s="550"/>
      <c r="R1081" s="558" t="n">
        <f aca="false">SUM(S1081,T1081,U1081,V1081)</f>
        <v>0</v>
      </c>
      <c r="S1081" s="558"/>
      <c r="T1081" s="558"/>
      <c r="U1081" s="558"/>
      <c r="V1081" s="558"/>
    </row>
    <row r="1082" customFormat="false" ht="15.75" hidden="true" customHeight="false" outlineLevel="1" collapsed="false">
      <c r="A1082" s="781"/>
      <c r="B1082" s="752"/>
      <c r="C1082" s="584"/>
      <c r="D1082" s="540"/>
      <c r="E1082" s="541" t="s">
        <v>1149</v>
      </c>
      <c r="F1082" s="607" t="s">
        <v>1064</v>
      </c>
      <c r="G1082" s="540"/>
      <c r="H1082" s="522" t="s">
        <v>1065</v>
      </c>
      <c r="I1082" s="607"/>
      <c r="J1082" s="601"/>
      <c r="K1082" s="522"/>
      <c r="L1082" s="541"/>
      <c r="M1082" s="554"/>
      <c r="N1082" s="701"/>
      <c r="O1082" s="557"/>
      <c r="P1082" s="556"/>
      <c r="Q1082" s="550"/>
      <c r="R1082" s="558" t="n">
        <f aca="false">SUM(S1082,T1082,U1082,V1082)</f>
        <v>0</v>
      </c>
      <c r="S1082" s="558"/>
      <c r="T1082" s="558"/>
      <c r="U1082" s="558"/>
      <c r="V1082" s="558"/>
    </row>
    <row r="1083" customFormat="false" ht="15.75" hidden="true" customHeight="false" outlineLevel="1" collapsed="false">
      <c r="A1083" s="781"/>
      <c r="B1083" s="752"/>
      <c r="C1083" s="541"/>
      <c r="D1083" s="540"/>
      <c r="E1083" s="541" t="s">
        <v>1149</v>
      </c>
      <c r="F1083" s="607" t="s">
        <v>1064</v>
      </c>
      <c r="G1083" s="540"/>
      <c r="H1083" s="522" t="s">
        <v>1065</v>
      </c>
      <c r="I1083" s="607"/>
      <c r="J1083" s="601"/>
      <c r="K1083" s="522"/>
      <c r="L1083" s="541"/>
      <c r="M1083" s="554"/>
      <c r="N1083" s="701"/>
      <c r="O1083" s="557"/>
      <c r="P1083" s="556"/>
      <c r="Q1083" s="550"/>
      <c r="R1083" s="558" t="n">
        <f aca="false">SUM(S1083,T1083,U1083,V1083)</f>
        <v>0</v>
      </c>
      <c r="S1083" s="558"/>
      <c r="T1083" s="558"/>
      <c r="U1083" s="558"/>
      <c r="V1083" s="558"/>
    </row>
    <row r="1084" customFormat="false" ht="15.75" hidden="false" customHeight="false" outlineLevel="0" collapsed="false">
      <c r="A1084" s="570" t="s">
        <v>1385</v>
      </c>
      <c r="B1084" s="560"/>
      <c r="C1084" s="560"/>
      <c r="D1084" s="560"/>
      <c r="E1084" s="560"/>
      <c r="F1084" s="603"/>
      <c r="G1084" s="601"/>
      <c r="H1084" s="560"/>
      <c r="I1084" s="602"/>
      <c r="J1084" s="603"/>
      <c r="K1084" s="560"/>
      <c r="L1084" s="560"/>
      <c r="M1084" s="561"/>
      <c r="N1084" s="707"/>
      <c r="O1084" s="822" t="n">
        <v>244</v>
      </c>
      <c r="P1084" s="823" t="n">
        <v>344</v>
      </c>
      <c r="Q1084" s="824"/>
      <c r="R1084" s="551" t="n">
        <f aca="false">SUM(R1085:R1168)</f>
        <v>35000</v>
      </c>
      <c r="S1084" s="551" t="n">
        <f aca="false">SUM(S1085:S1168)</f>
        <v>0</v>
      </c>
      <c r="T1084" s="551" t="n">
        <f aca="false">SUM(T1085:T1168)</f>
        <v>0</v>
      </c>
      <c r="U1084" s="551" t="n">
        <f aca="false">SUM(U1085:U1168)</f>
        <v>0</v>
      </c>
      <c r="V1084" s="551" t="n">
        <f aca="false">SUM(V1085:V1168)</f>
        <v>35000</v>
      </c>
    </row>
    <row r="1085" s="196" customFormat="true" ht="18.75" hidden="true" customHeight="false" outlineLevel="1" collapsed="false">
      <c r="A1085" s="781"/>
      <c r="B1085" s="752"/>
      <c r="C1085" s="541"/>
      <c r="D1085" s="540"/>
      <c r="E1085" s="541" t="s">
        <v>1149</v>
      </c>
      <c r="F1085" s="607" t="s">
        <v>1064</v>
      </c>
      <c r="G1085" s="540"/>
      <c r="H1085" s="522" t="s">
        <v>1065</v>
      </c>
      <c r="I1085" s="607"/>
      <c r="J1085" s="601"/>
      <c r="K1085" s="522"/>
      <c r="L1085" s="831"/>
      <c r="M1085" s="832"/>
      <c r="N1085" s="833"/>
      <c r="O1085" s="834"/>
      <c r="P1085" s="835"/>
      <c r="Q1085" s="836"/>
      <c r="R1085" s="558" t="n">
        <f aca="false">SUM(S1085,T1085,U1085,V1085)</f>
        <v>35000</v>
      </c>
      <c r="S1085" s="558"/>
      <c r="T1085" s="558"/>
      <c r="U1085" s="558"/>
      <c r="V1085" s="558" t="n">
        <v>35000</v>
      </c>
      <c r="AC1085" s="303"/>
      <c r="AD1085" s="474"/>
    </row>
    <row r="1086" customFormat="false" ht="15.75" hidden="true" customHeight="false" outlineLevel="1" collapsed="false">
      <c r="A1086" s="781"/>
      <c r="B1086" s="752"/>
      <c r="C1086" s="541"/>
      <c r="D1086" s="540"/>
      <c r="E1086" s="541" t="s">
        <v>1149</v>
      </c>
      <c r="F1086" s="607" t="s">
        <v>1064</v>
      </c>
      <c r="G1086" s="540"/>
      <c r="H1086" s="522" t="s">
        <v>1065</v>
      </c>
      <c r="I1086" s="607"/>
      <c r="J1086" s="601"/>
      <c r="K1086" s="522"/>
      <c r="L1086" s="541"/>
      <c r="M1086" s="554"/>
      <c r="N1086" s="701"/>
      <c r="O1086" s="557"/>
      <c r="P1086" s="556"/>
      <c r="Q1086" s="550"/>
      <c r="R1086" s="558" t="n">
        <f aca="false">SUM(S1086,T1086,U1086,V1086)</f>
        <v>0</v>
      </c>
      <c r="S1086" s="558"/>
      <c r="T1086" s="558"/>
      <c r="U1086" s="558"/>
      <c r="V1086" s="558"/>
    </row>
    <row r="1087" customFormat="false" ht="15.75" hidden="true" customHeight="false" outlineLevel="1" collapsed="false">
      <c r="A1087" s="781"/>
      <c r="B1087" s="752"/>
      <c r="C1087" s="541"/>
      <c r="D1087" s="540"/>
      <c r="E1087" s="541" t="s">
        <v>1149</v>
      </c>
      <c r="F1087" s="607" t="s">
        <v>1064</v>
      </c>
      <c r="G1087" s="540"/>
      <c r="H1087" s="522" t="s">
        <v>1065</v>
      </c>
      <c r="I1087" s="837"/>
      <c r="J1087" s="766"/>
      <c r="K1087" s="838"/>
      <c r="L1087" s="541"/>
      <c r="M1087" s="554"/>
      <c r="N1087" s="701"/>
      <c r="O1087" s="557"/>
      <c r="P1087" s="556"/>
      <c r="Q1087" s="550"/>
      <c r="R1087" s="558" t="n">
        <f aca="false">SUM(S1087,T1087,U1087,V1087)</f>
        <v>0</v>
      </c>
      <c r="S1087" s="558"/>
      <c r="T1087" s="558"/>
      <c r="U1087" s="558"/>
      <c r="V1087" s="558"/>
    </row>
    <row r="1088" customFormat="false" ht="15.75" hidden="true" customHeight="false" outlineLevel="1" collapsed="false">
      <c r="A1088" s="781"/>
      <c r="B1088" s="752"/>
      <c r="C1088" s="541"/>
      <c r="D1088" s="540"/>
      <c r="E1088" s="541" t="s">
        <v>1149</v>
      </c>
      <c r="F1088" s="607" t="s">
        <v>1064</v>
      </c>
      <c r="G1088" s="540"/>
      <c r="H1088" s="522" t="s">
        <v>1065</v>
      </c>
      <c r="I1088" s="607"/>
      <c r="J1088" s="601"/>
      <c r="K1088" s="522"/>
      <c r="L1088" s="541"/>
      <c r="M1088" s="554"/>
      <c r="N1088" s="701"/>
      <c r="O1088" s="557"/>
      <c r="P1088" s="556"/>
      <c r="Q1088" s="550"/>
      <c r="R1088" s="558" t="n">
        <f aca="false">SUM(S1088,T1088,U1088,V1088)</f>
        <v>0</v>
      </c>
      <c r="S1088" s="558"/>
      <c r="T1088" s="558"/>
      <c r="U1088" s="558"/>
      <c r="V1088" s="558"/>
    </row>
    <row r="1089" customFormat="false" ht="15.75" hidden="true" customHeight="false" outlineLevel="1" collapsed="false">
      <c r="A1089" s="781"/>
      <c r="B1089" s="752"/>
      <c r="C1089" s="541"/>
      <c r="D1089" s="540"/>
      <c r="E1089" s="541" t="s">
        <v>1386</v>
      </c>
      <c r="F1089" s="607" t="s">
        <v>1064</v>
      </c>
      <c r="G1089" s="540"/>
      <c r="H1089" s="522" t="s">
        <v>1065</v>
      </c>
      <c r="I1089" s="607"/>
      <c r="J1089" s="601"/>
      <c r="K1089" s="522"/>
      <c r="L1089" s="541"/>
      <c r="M1089" s="554"/>
      <c r="N1089" s="701"/>
      <c r="O1089" s="557"/>
      <c r="P1089" s="556"/>
      <c r="Q1089" s="550"/>
      <c r="R1089" s="558" t="n">
        <f aca="false">SUM(S1089,T1089,U1089,V1089)</f>
        <v>0</v>
      </c>
      <c r="S1089" s="558"/>
      <c r="T1089" s="558"/>
      <c r="U1089" s="558"/>
      <c r="V1089" s="558"/>
    </row>
    <row r="1090" customFormat="false" ht="15.75" hidden="true" customHeight="false" outlineLevel="1" collapsed="false">
      <c r="A1090" s="781"/>
      <c r="B1090" s="752"/>
      <c r="C1090" s="541"/>
      <c r="D1090" s="540"/>
      <c r="E1090" s="541" t="s">
        <v>1149</v>
      </c>
      <c r="F1090" s="607" t="s">
        <v>1064</v>
      </c>
      <c r="G1090" s="540"/>
      <c r="H1090" s="522" t="s">
        <v>1065</v>
      </c>
      <c r="I1090" s="607"/>
      <c r="J1090" s="601"/>
      <c r="K1090" s="522"/>
      <c r="L1090" s="541"/>
      <c r="M1090" s="554"/>
      <c r="N1090" s="701"/>
      <c r="O1090" s="557"/>
      <c r="P1090" s="556"/>
      <c r="Q1090" s="550"/>
      <c r="R1090" s="558" t="n">
        <f aca="false">SUM(S1090,T1090,U1090,V1090)</f>
        <v>0</v>
      </c>
      <c r="S1090" s="558"/>
      <c r="T1090" s="558"/>
      <c r="U1090" s="558"/>
      <c r="V1090" s="558"/>
    </row>
    <row r="1091" customFormat="false" ht="15.75" hidden="true" customHeight="false" outlineLevel="1" collapsed="false">
      <c r="A1091" s="781"/>
      <c r="B1091" s="752"/>
      <c r="C1091" s="541"/>
      <c r="D1091" s="540"/>
      <c r="E1091" s="541" t="s">
        <v>1149</v>
      </c>
      <c r="F1091" s="607" t="s">
        <v>1064</v>
      </c>
      <c r="G1091" s="540"/>
      <c r="H1091" s="522" t="s">
        <v>1065</v>
      </c>
      <c r="I1091" s="607"/>
      <c r="J1091" s="601"/>
      <c r="K1091" s="522"/>
      <c r="L1091" s="541"/>
      <c r="M1091" s="554"/>
      <c r="N1091" s="701"/>
      <c r="O1091" s="557"/>
      <c r="P1091" s="556"/>
      <c r="Q1091" s="550"/>
      <c r="R1091" s="558" t="n">
        <f aca="false">SUM(S1091,T1091,U1091,V1091)</f>
        <v>0</v>
      </c>
      <c r="S1091" s="558"/>
      <c r="T1091" s="558"/>
      <c r="U1091" s="558"/>
      <c r="V1091" s="558"/>
    </row>
    <row r="1092" customFormat="false" ht="15.75" hidden="true" customHeight="false" outlineLevel="1" collapsed="false">
      <c r="A1092" s="781"/>
      <c r="B1092" s="752"/>
      <c r="C1092" s="541"/>
      <c r="D1092" s="540"/>
      <c r="E1092" s="541" t="s">
        <v>1149</v>
      </c>
      <c r="F1092" s="607" t="s">
        <v>1064</v>
      </c>
      <c r="G1092" s="540"/>
      <c r="H1092" s="522" t="s">
        <v>1065</v>
      </c>
      <c r="I1092" s="607"/>
      <c r="J1092" s="601"/>
      <c r="K1092" s="522"/>
      <c r="L1092" s="541"/>
      <c r="M1092" s="554"/>
      <c r="N1092" s="701"/>
      <c r="O1092" s="557"/>
      <c r="P1092" s="556"/>
      <c r="Q1092" s="550"/>
      <c r="R1092" s="558" t="n">
        <f aca="false">SUM(S1092,T1092,U1092,V1092)</f>
        <v>0</v>
      </c>
      <c r="S1092" s="558"/>
      <c r="T1092" s="558"/>
      <c r="U1092" s="558"/>
      <c r="V1092" s="558"/>
    </row>
    <row r="1093" customFormat="false" ht="15.75" hidden="true" customHeight="false" outlineLevel="1" collapsed="false">
      <c r="A1093" s="781"/>
      <c r="B1093" s="752"/>
      <c r="C1093" s="541"/>
      <c r="D1093" s="540"/>
      <c r="E1093" s="541" t="s">
        <v>1149</v>
      </c>
      <c r="F1093" s="607" t="s">
        <v>1064</v>
      </c>
      <c r="G1093" s="540"/>
      <c r="H1093" s="522" t="s">
        <v>1065</v>
      </c>
      <c r="I1093" s="607"/>
      <c r="J1093" s="601"/>
      <c r="K1093" s="522"/>
      <c r="L1093" s="541"/>
      <c r="M1093" s="554"/>
      <c r="N1093" s="701"/>
      <c r="O1093" s="557"/>
      <c r="P1093" s="556"/>
      <c r="Q1093" s="550"/>
      <c r="R1093" s="558" t="n">
        <f aca="false">SUM(S1093,T1093,U1093,V1093)</f>
        <v>0</v>
      </c>
      <c r="S1093" s="558"/>
      <c r="T1093" s="558"/>
      <c r="U1093" s="558"/>
      <c r="V1093" s="558"/>
    </row>
    <row r="1094" customFormat="false" ht="15.75" hidden="true" customHeight="false" outlineLevel="1" collapsed="false">
      <c r="A1094" s="781"/>
      <c r="B1094" s="752"/>
      <c r="C1094" s="541"/>
      <c r="D1094" s="540"/>
      <c r="E1094" s="541" t="s">
        <v>1149</v>
      </c>
      <c r="F1094" s="607" t="s">
        <v>1064</v>
      </c>
      <c r="G1094" s="540"/>
      <c r="H1094" s="522" t="s">
        <v>1065</v>
      </c>
      <c r="I1094" s="607"/>
      <c r="J1094" s="601"/>
      <c r="K1094" s="522"/>
      <c r="L1094" s="541"/>
      <c r="M1094" s="554"/>
      <c r="N1094" s="701"/>
      <c r="O1094" s="557"/>
      <c r="P1094" s="556"/>
      <c r="Q1094" s="550"/>
      <c r="R1094" s="558" t="n">
        <f aca="false">SUM(S1094,T1094,U1094,V1094)</f>
        <v>0</v>
      </c>
      <c r="S1094" s="558"/>
      <c r="T1094" s="558"/>
      <c r="U1094" s="558"/>
      <c r="V1094" s="558"/>
    </row>
    <row r="1095" customFormat="false" ht="15.75" hidden="true" customHeight="false" outlineLevel="1" collapsed="false">
      <c r="A1095" s="781"/>
      <c r="B1095" s="752"/>
      <c r="C1095" s="541"/>
      <c r="D1095" s="540"/>
      <c r="E1095" s="541" t="s">
        <v>1149</v>
      </c>
      <c r="F1095" s="607" t="s">
        <v>1064</v>
      </c>
      <c r="G1095" s="540"/>
      <c r="H1095" s="522" t="s">
        <v>1065</v>
      </c>
      <c r="I1095" s="607"/>
      <c r="J1095" s="601"/>
      <c r="K1095" s="522"/>
      <c r="L1095" s="541"/>
      <c r="M1095" s="554"/>
      <c r="N1095" s="701"/>
      <c r="O1095" s="557"/>
      <c r="P1095" s="556"/>
      <c r="Q1095" s="550"/>
      <c r="R1095" s="558" t="n">
        <f aca="false">SUM(S1095,T1095,U1095,V1095)</f>
        <v>0</v>
      </c>
      <c r="S1095" s="558"/>
      <c r="T1095" s="558"/>
      <c r="U1095" s="558"/>
      <c r="V1095" s="558"/>
    </row>
    <row r="1096" customFormat="false" ht="15.75" hidden="true" customHeight="false" outlineLevel="1" collapsed="false">
      <c r="A1096" s="781"/>
      <c r="B1096" s="752"/>
      <c r="C1096" s="541"/>
      <c r="D1096" s="540"/>
      <c r="E1096" s="541" t="s">
        <v>1149</v>
      </c>
      <c r="F1096" s="607" t="s">
        <v>1064</v>
      </c>
      <c r="G1096" s="540"/>
      <c r="H1096" s="522" t="s">
        <v>1065</v>
      </c>
      <c r="I1096" s="607"/>
      <c r="J1096" s="601"/>
      <c r="K1096" s="522"/>
      <c r="L1096" s="541"/>
      <c r="M1096" s="554"/>
      <c r="N1096" s="701"/>
      <c r="O1096" s="557"/>
      <c r="P1096" s="556"/>
      <c r="Q1096" s="550"/>
      <c r="R1096" s="558" t="n">
        <f aca="false">SUM(S1096,T1096,U1096,V1096)</f>
        <v>0</v>
      </c>
      <c r="S1096" s="558"/>
      <c r="T1096" s="558"/>
      <c r="U1096" s="558"/>
      <c r="V1096" s="558"/>
    </row>
    <row r="1097" customFormat="false" ht="15.75" hidden="true" customHeight="false" outlineLevel="1" collapsed="false">
      <c r="A1097" s="781"/>
      <c r="B1097" s="752"/>
      <c r="C1097" s="541"/>
      <c r="D1097" s="540"/>
      <c r="E1097" s="541" t="s">
        <v>1149</v>
      </c>
      <c r="F1097" s="607" t="s">
        <v>1064</v>
      </c>
      <c r="G1097" s="540"/>
      <c r="H1097" s="522" t="s">
        <v>1065</v>
      </c>
      <c r="I1097" s="607"/>
      <c r="J1097" s="601"/>
      <c r="K1097" s="522"/>
      <c r="L1097" s="541"/>
      <c r="M1097" s="554"/>
      <c r="N1097" s="701"/>
      <c r="O1097" s="557"/>
      <c r="P1097" s="556"/>
      <c r="Q1097" s="550"/>
      <c r="R1097" s="558" t="n">
        <f aca="false">SUM(S1097,T1097,U1097,V1097)</f>
        <v>0</v>
      </c>
      <c r="S1097" s="558"/>
      <c r="T1097" s="558"/>
      <c r="U1097" s="558"/>
      <c r="V1097" s="558"/>
    </row>
    <row r="1098" customFormat="false" ht="15.75" hidden="true" customHeight="false" outlineLevel="1" collapsed="false">
      <c r="A1098" s="781"/>
      <c r="B1098" s="752"/>
      <c r="C1098" s="541"/>
      <c r="D1098" s="540"/>
      <c r="E1098" s="541" t="s">
        <v>1149</v>
      </c>
      <c r="F1098" s="607" t="s">
        <v>1064</v>
      </c>
      <c r="G1098" s="540"/>
      <c r="H1098" s="522" t="s">
        <v>1065</v>
      </c>
      <c r="I1098" s="607"/>
      <c r="J1098" s="601"/>
      <c r="K1098" s="522"/>
      <c r="L1098" s="541"/>
      <c r="M1098" s="554"/>
      <c r="N1098" s="701"/>
      <c r="O1098" s="557"/>
      <c r="P1098" s="556"/>
      <c r="Q1098" s="550"/>
      <c r="R1098" s="558" t="n">
        <f aca="false">SUM(S1098,T1098,U1098,V1098)</f>
        <v>0</v>
      </c>
      <c r="S1098" s="558"/>
      <c r="T1098" s="558"/>
      <c r="U1098" s="558"/>
      <c r="V1098" s="558"/>
    </row>
    <row r="1099" customFormat="false" ht="15.75" hidden="true" customHeight="false" outlineLevel="1" collapsed="false">
      <c r="A1099" s="781"/>
      <c r="B1099" s="752"/>
      <c r="C1099" s="541"/>
      <c r="D1099" s="540"/>
      <c r="E1099" s="541" t="s">
        <v>1149</v>
      </c>
      <c r="F1099" s="607" t="s">
        <v>1064</v>
      </c>
      <c r="G1099" s="540"/>
      <c r="H1099" s="522" t="s">
        <v>1065</v>
      </c>
      <c r="I1099" s="607"/>
      <c r="J1099" s="601"/>
      <c r="K1099" s="522"/>
      <c r="L1099" s="541"/>
      <c r="M1099" s="554"/>
      <c r="N1099" s="701"/>
      <c r="O1099" s="557"/>
      <c r="P1099" s="556"/>
      <c r="Q1099" s="550"/>
      <c r="R1099" s="558" t="n">
        <f aca="false">SUM(S1099,T1099,U1099,V1099)</f>
        <v>0</v>
      </c>
      <c r="S1099" s="558"/>
      <c r="T1099" s="558"/>
      <c r="U1099" s="558"/>
      <c r="V1099" s="558"/>
    </row>
    <row r="1100" customFormat="false" ht="15.75" hidden="true" customHeight="false" outlineLevel="1" collapsed="false">
      <c r="A1100" s="781"/>
      <c r="B1100" s="752"/>
      <c r="C1100" s="541"/>
      <c r="D1100" s="540"/>
      <c r="E1100" s="541" t="s">
        <v>1149</v>
      </c>
      <c r="F1100" s="607" t="s">
        <v>1064</v>
      </c>
      <c r="G1100" s="540"/>
      <c r="H1100" s="522" t="s">
        <v>1065</v>
      </c>
      <c r="I1100" s="607"/>
      <c r="J1100" s="601"/>
      <c r="K1100" s="522"/>
      <c r="L1100" s="541"/>
      <c r="M1100" s="554"/>
      <c r="N1100" s="701"/>
      <c r="O1100" s="557"/>
      <c r="P1100" s="556"/>
      <c r="Q1100" s="550"/>
      <c r="R1100" s="558" t="n">
        <f aca="false">SUM(S1100,T1100,U1100,V1100)</f>
        <v>0</v>
      </c>
      <c r="S1100" s="558"/>
      <c r="T1100" s="558"/>
      <c r="U1100" s="558"/>
      <c r="V1100" s="558"/>
    </row>
    <row r="1101" customFormat="false" ht="15.75" hidden="true" customHeight="false" outlineLevel="1" collapsed="false">
      <c r="A1101" s="781"/>
      <c r="B1101" s="752"/>
      <c r="C1101" s="541"/>
      <c r="D1101" s="540"/>
      <c r="E1101" s="541" t="s">
        <v>1149</v>
      </c>
      <c r="F1101" s="607" t="s">
        <v>1064</v>
      </c>
      <c r="G1101" s="540"/>
      <c r="H1101" s="522" t="s">
        <v>1065</v>
      </c>
      <c r="I1101" s="607"/>
      <c r="J1101" s="601"/>
      <c r="K1101" s="522"/>
      <c r="L1101" s="541"/>
      <c r="M1101" s="554"/>
      <c r="N1101" s="701"/>
      <c r="O1101" s="557"/>
      <c r="P1101" s="556"/>
      <c r="Q1101" s="550"/>
      <c r="R1101" s="558" t="n">
        <f aca="false">SUM(S1101,T1101,U1101,V1101)</f>
        <v>0</v>
      </c>
      <c r="S1101" s="558"/>
      <c r="T1101" s="558"/>
      <c r="U1101" s="558"/>
      <c r="V1101" s="558"/>
    </row>
    <row r="1102" customFormat="false" ht="15.75" hidden="true" customHeight="false" outlineLevel="1" collapsed="false">
      <c r="A1102" s="781"/>
      <c r="B1102" s="752"/>
      <c r="C1102" s="541"/>
      <c r="D1102" s="540"/>
      <c r="E1102" s="541" t="s">
        <v>1149</v>
      </c>
      <c r="F1102" s="607" t="s">
        <v>1064</v>
      </c>
      <c r="G1102" s="540"/>
      <c r="H1102" s="522" t="s">
        <v>1065</v>
      </c>
      <c r="I1102" s="607"/>
      <c r="J1102" s="601"/>
      <c r="K1102" s="522"/>
      <c r="L1102" s="541"/>
      <c r="M1102" s="554"/>
      <c r="N1102" s="701"/>
      <c r="O1102" s="557"/>
      <c r="P1102" s="556"/>
      <c r="Q1102" s="550"/>
      <c r="R1102" s="558" t="n">
        <f aca="false">SUM(S1102,T1102,U1102,V1102)</f>
        <v>0</v>
      </c>
      <c r="S1102" s="558"/>
      <c r="T1102" s="558"/>
      <c r="U1102" s="558"/>
      <c r="V1102" s="558"/>
    </row>
    <row r="1103" customFormat="false" ht="15.75" hidden="true" customHeight="false" outlineLevel="1" collapsed="false">
      <c r="A1103" s="781"/>
      <c r="B1103" s="752"/>
      <c r="C1103" s="541"/>
      <c r="D1103" s="540"/>
      <c r="E1103" s="541" t="s">
        <v>1149</v>
      </c>
      <c r="F1103" s="607" t="s">
        <v>1064</v>
      </c>
      <c r="G1103" s="540"/>
      <c r="H1103" s="522" t="s">
        <v>1065</v>
      </c>
      <c r="I1103" s="607"/>
      <c r="J1103" s="601"/>
      <c r="K1103" s="522"/>
      <c r="L1103" s="541"/>
      <c r="M1103" s="554"/>
      <c r="N1103" s="701"/>
      <c r="O1103" s="557"/>
      <c r="P1103" s="556"/>
      <c r="Q1103" s="550"/>
      <c r="R1103" s="558" t="n">
        <f aca="false">SUM(S1103,T1103,U1103,V1103)</f>
        <v>0</v>
      </c>
      <c r="S1103" s="558"/>
      <c r="T1103" s="558"/>
      <c r="U1103" s="558"/>
      <c r="V1103" s="558"/>
    </row>
    <row r="1104" customFormat="false" ht="15.75" hidden="true" customHeight="false" outlineLevel="1" collapsed="false">
      <c r="A1104" s="781"/>
      <c r="B1104" s="752"/>
      <c r="C1104" s="541"/>
      <c r="D1104" s="540"/>
      <c r="E1104" s="541" t="s">
        <v>1149</v>
      </c>
      <c r="F1104" s="607" t="s">
        <v>1064</v>
      </c>
      <c r="G1104" s="540"/>
      <c r="H1104" s="522" t="s">
        <v>1065</v>
      </c>
      <c r="I1104" s="607"/>
      <c r="J1104" s="601"/>
      <c r="K1104" s="522"/>
      <c r="L1104" s="541"/>
      <c r="M1104" s="554"/>
      <c r="N1104" s="701"/>
      <c r="O1104" s="557"/>
      <c r="P1104" s="556"/>
      <c r="Q1104" s="550"/>
      <c r="R1104" s="558" t="n">
        <f aca="false">SUM(S1104,T1104,U1104,V1104)</f>
        <v>0</v>
      </c>
      <c r="S1104" s="558"/>
      <c r="T1104" s="558"/>
      <c r="U1104" s="558"/>
      <c r="V1104" s="558"/>
    </row>
    <row r="1105" customFormat="false" ht="15.75" hidden="true" customHeight="false" outlineLevel="1" collapsed="false">
      <c r="A1105" s="781"/>
      <c r="B1105" s="752"/>
      <c r="C1105" s="541"/>
      <c r="D1105" s="540"/>
      <c r="E1105" s="541" t="s">
        <v>1149</v>
      </c>
      <c r="F1105" s="607" t="s">
        <v>1064</v>
      </c>
      <c r="G1105" s="540"/>
      <c r="H1105" s="522" t="s">
        <v>1065</v>
      </c>
      <c r="I1105" s="607"/>
      <c r="J1105" s="601"/>
      <c r="K1105" s="522"/>
      <c r="L1105" s="541"/>
      <c r="M1105" s="554"/>
      <c r="N1105" s="701"/>
      <c r="O1105" s="557"/>
      <c r="P1105" s="556"/>
      <c r="Q1105" s="550"/>
      <c r="R1105" s="558" t="n">
        <f aca="false">SUM(S1105,T1105,U1105,V1105)</f>
        <v>0</v>
      </c>
      <c r="S1105" s="558"/>
      <c r="T1105" s="558"/>
      <c r="U1105" s="558"/>
      <c r="V1105" s="558"/>
    </row>
    <row r="1106" customFormat="false" ht="15.75" hidden="true" customHeight="false" outlineLevel="1" collapsed="false">
      <c r="A1106" s="781"/>
      <c r="B1106" s="752"/>
      <c r="C1106" s="541"/>
      <c r="D1106" s="540"/>
      <c r="E1106" s="541" t="s">
        <v>1386</v>
      </c>
      <c r="F1106" s="607" t="s">
        <v>1064</v>
      </c>
      <c r="G1106" s="540"/>
      <c r="H1106" s="522" t="s">
        <v>1065</v>
      </c>
      <c r="I1106" s="607"/>
      <c r="J1106" s="601"/>
      <c r="K1106" s="522"/>
      <c r="L1106" s="541"/>
      <c r="M1106" s="554"/>
      <c r="N1106" s="701"/>
      <c r="O1106" s="557"/>
      <c r="P1106" s="556"/>
      <c r="Q1106" s="550"/>
      <c r="R1106" s="558" t="n">
        <f aca="false">SUM(S1106,T1106,U1106,V1106)</f>
        <v>0</v>
      </c>
      <c r="S1106" s="558"/>
      <c r="T1106" s="558"/>
      <c r="U1106" s="558"/>
      <c r="V1106" s="558"/>
    </row>
    <row r="1107" customFormat="false" ht="15.75" hidden="true" customHeight="false" outlineLevel="1" collapsed="false">
      <c r="A1107" s="781"/>
      <c r="B1107" s="752"/>
      <c r="C1107" s="541"/>
      <c r="D1107" s="540"/>
      <c r="E1107" s="541" t="s">
        <v>1149</v>
      </c>
      <c r="F1107" s="607" t="s">
        <v>1064</v>
      </c>
      <c r="G1107" s="540"/>
      <c r="H1107" s="522" t="s">
        <v>1065</v>
      </c>
      <c r="I1107" s="607"/>
      <c r="J1107" s="601"/>
      <c r="K1107" s="522"/>
      <c r="L1107" s="541"/>
      <c r="M1107" s="554"/>
      <c r="N1107" s="701"/>
      <c r="O1107" s="557"/>
      <c r="P1107" s="556"/>
      <c r="Q1107" s="550"/>
      <c r="R1107" s="558" t="n">
        <f aca="false">SUM(S1107,T1107,U1107,V1107)</f>
        <v>0</v>
      </c>
      <c r="S1107" s="558"/>
      <c r="T1107" s="558"/>
      <c r="U1107" s="558"/>
      <c r="V1107" s="558"/>
    </row>
    <row r="1108" customFormat="false" ht="15.75" hidden="true" customHeight="false" outlineLevel="1" collapsed="false">
      <c r="A1108" s="781"/>
      <c r="B1108" s="752"/>
      <c r="C1108" s="541"/>
      <c r="D1108" s="540"/>
      <c r="E1108" s="541" t="s">
        <v>1149</v>
      </c>
      <c r="F1108" s="607" t="s">
        <v>1064</v>
      </c>
      <c r="G1108" s="540"/>
      <c r="H1108" s="522" t="s">
        <v>1065</v>
      </c>
      <c r="I1108" s="607"/>
      <c r="J1108" s="601"/>
      <c r="K1108" s="522"/>
      <c r="L1108" s="541"/>
      <c r="M1108" s="554"/>
      <c r="N1108" s="701"/>
      <c r="O1108" s="557"/>
      <c r="P1108" s="556"/>
      <c r="Q1108" s="550"/>
      <c r="R1108" s="558" t="n">
        <f aca="false">SUM(S1108,T1108,U1108,V1108)</f>
        <v>0</v>
      </c>
      <c r="S1108" s="558"/>
      <c r="T1108" s="558"/>
      <c r="U1108" s="558"/>
      <c r="V1108" s="558"/>
    </row>
    <row r="1109" customFormat="false" ht="15.75" hidden="true" customHeight="false" outlineLevel="1" collapsed="false">
      <c r="A1109" s="781"/>
      <c r="B1109" s="752"/>
      <c r="C1109" s="541"/>
      <c r="D1109" s="540"/>
      <c r="E1109" s="541" t="s">
        <v>1149</v>
      </c>
      <c r="F1109" s="607" t="s">
        <v>1064</v>
      </c>
      <c r="G1109" s="540"/>
      <c r="H1109" s="522" t="s">
        <v>1065</v>
      </c>
      <c r="I1109" s="607"/>
      <c r="J1109" s="601"/>
      <c r="K1109" s="522"/>
      <c r="L1109" s="541"/>
      <c r="M1109" s="554"/>
      <c r="N1109" s="701"/>
      <c r="O1109" s="557"/>
      <c r="P1109" s="556"/>
      <c r="Q1109" s="550"/>
      <c r="R1109" s="558" t="n">
        <f aca="false">SUM(S1109,T1109,U1109,V1109)</f>
        <v>0</v>
      </c>
      <c r="S1109" s="558"/>
      <c r="T1109" s="558"/>
      <c r="U1109" s="558"/>
      <c r="V1109" s="558"/>
    </row>
    <row r="1110" customFormat="false" ht="15.75" hidden="true" customHeight="false" outlineLevel="1" collapsed="false">
      <c r="A1110" s="781"/>
      <c r="B1110" s="752"/>
      <c r="C1110" s="584"/>
      <c r="D1110" s="839"/>
      <c r="E1110" s="731" t="s">
        <v>1380</v>
      </c>
      <c r="F1110" s="607" t="s">
        <v>1064</v>
      </c>
      <c r="G1110" s="540"/>
      <c r="H1110" s="522" t="s">
        <v>1065</v>
      </c>
      <c r="I1110" s="607"/>
      <c r="J1110" s="601"/>
      <c r="K1110" s="522"/>
      <c r="L1110" s="541"/>
      <c r="M1110" s="554"/>
      <c r="N1110" s="701"/>
      <c r="O1110" s="557"/>
      <c r="P1110" s="556"/>
      <c r="Q1110" s="550"/>
      <c r="R1110" s="558" t="n">
        <f aca="false">SUM(S1110,T1110,U1110,V1110)</f>
        <v>0</v>
      </c>
      <c r="S1110" s="558"/>
      <c r="T1110" s="558"/>
      <c r="U1110" s="558"/>
      <c r="V1110" s="558"/>
    </row>
    <row r="1111" customFormat="false" ht="15.75" hidden="true" customHeight="false" outlineLevel="1" collapsed="false">
      <c r="A1111" s="781"/>
      <c r="B1111" s="752"/>
      <c r="C1111" s="584"/>
      <c r="D1111" s="839"/>
      <c r="E1111" s="731" t="s">
        <v>1149</v>
      </c>
      <c r="F1111" s="607" t="s">
        <v>1064</v>
      </c>
      <c r="G1111" s="540"/>
      <c r="H1111" s="522" t="s">
        <v>1065</v>
      </c>
      <c r="I1111" s="607"/>
      <c r="J1111" s="601"/>
      <c r="K1111" s="522"/>
      <c r="L1111" s="541"/>
      <c r="M1111" s="554"/>
      <c r="N1111" s="701"/>
      <c r="O1111" s="557"/>
      <c r="P1111" s="556"/>
      <c r="Q1111" s="550"/>
      <c r="R1111" s="558" t="n">
        <f aca="false">SUM(S1111,T1111,U1111,V1111)</f>
        <v>0</v>
      </c>
      <c r="S1111" s="558"/>
      <c r="T1111" s="558"/>
      <c r="U1111" s="558"/>
      <c r="V1111" s="558"/>
    </row>
    <row r="1112" customFormat="false" ht="15.75" hidden="true" customHeight="false" outlineLevel="1" collapsed="false">
      <c r="A1112" s="781"/>
      <c r="B1112" s="752"/>
      <c r="C1112" s="584"/>
      <c r="D1112" s="839"/>
      <c r="E1112" s="731" t="s">
        <v>1149</v>
      </c>
      <c r="F1112" s="607" t="s">
        <v>1064</v>
      </c>
      <c r="G1112" s="540"/>
      <c r="H1112" s="522" t="s">
        <v>1065</v>
      </c>
      <c r="I1112" s="607"/>
      <c r="J1112" s="601"/>
      <c r="K1112" s="522"/>
      <c r="L1112" s="541"/>
      <c r="M1112" s="554"/>
      <c r="N1112" s="701"/>
      <c r="O1112" s="557"/>
      <c r="P1112" s="556"/>
      <c r="Q1112" s="550"/>
      <c r="R1112" s="558" t="n">
        <f aca="false">SUM(S1112,T1112,U1112,V1112)</f>
        <v>0</v>
      </c>
      <c r="S1112" s="558"/>
      <c r="T1112" s="558"/>
      <c r="U1112" s="558"/>
      <c r="V1112" s="558"/>
    </row>
    <row r="1113" customFormat="false" ht="15.75" hidden="true" customHeight="false" outlineLevel="1" collapsed="false">
      <c r="A1113" s="781"/>
      <c r="B1113" s="752"/>
      <c r="C1113" s="584"/>
      <c r="D1113" s="839"/>
      <c r="E1113" s="731" t="s">
        <v>1149</v>
      </c>
      <c r="F1113" s="607" t="s">
        <v>1064</v>
      </c>
      <c r="G1113" s="540"/>
      <c r="H1113" s="522" t="s">
        <v>1065</v>
      </c>
      <c r="I1113" s="607"/>
      <c r="J1113" s="601"/>
      <c r="K1113" s="522"/>
      <c r="L1113" s="541"/>
      <c r="M1113" s="554"/>
      <c r="N1113" s="701"/>
      <c r="O1113" s="557"/>
      <c r="P1113" s="556"/>
      <c r="Q1113" s="550"/>
      <c r="R1113" s="558" t="n">
        <f aca="false">SUM(S1113,T1113,U1113,V1113)</f>
        <v>0</v>
      </c>
      <c r="S1113" s="558"/>
      <c r="T1113" s="558"/>
      <c r="U1113" s="558"/>
      <c r="V1113" s="558"/>
    </row>
    <row r="1114" customFormat="false" ht="15.75" hidden="true" customHeight="false" outlineLevel="1" collapsed="false">
      <c r="A1114" s="747"/>
      <c r="B1114" s="752"/>
      <c r="C1114" s="583"/>
      <c r="D1114" s="839"/>
      <c r="E1114" s="731" t="s">
        <v>1365</v>
      </c>
      <c r="F1114" s="541" t="s">
        <v>1064</v>
      </c>
      <c r="G1114" s="540"/>
      <c r="H1114" s="522" t="s">
        <v>1065</v>
      </c>
      <c r="I1114" s="571"/>
      <c r="J1114" s="571"/>
      <c r="K1114" s="190"/>
      <c r="L1114" s="571"/>
      <c r="M1114" s="624"/>
      <c r="N1114" s="595"/>
      <c r="O1114" s="625"/>
      <c r="P1114" s="626"/>
      <c r="Q1114" s="627"/>
      <c r="R1114" s="558" t="n">
        <f aca="false">SUM(S1114,T1114,U1114,V1114)</f>
        <v>0</v>
      </c>
      <c r="S1114" s="698"/>
      <c r="T1114" s="698"/>
      <c r="U1114" s="698"/>
      <c r="V1114" s="698"/>
    </row>
    <row r="1115" s="196" customFormat="true" ht="15.75" hidden="true" customHeight="false" outlineLevel="1" collapsed="false">
      <c r="A1115" s="747"/>
      <c r="B1115" s="752"/>
      <c r="C1115" s="583"/>
      <c r="D1115" s="839"/>
      <c r="E1115" s="731" t="s">
        <v>1149</v>
      </c>
      <c r="F1115" s="541" t="s">
        <v>1064</v>
      </c>
      <c r="G1115" s="540"/>
      <c r="H1115" s="522" t="s">
        <v>1065</v>
      </c>
      <c r="I1115" s="571"/>
      <c r="J1115" s="571"/>
      <c r="K1115" s="190"/>
      <c r="L1115" s="571"/>
      <c r="M1115" s="624"/>
      <c r="N1115" s="595"/>
      <c r="O1115" s="625"/>
      <c r="P1115" s="626"/>
      <c r="Q1115" s="627"/>
      <c r="R1115" s="558" t="n">
        <f aca="false">SUM(S1115,T1115,U1115,V1115)</f>
        <v>0</v>
      </c>
      <c r="S1115" s="698"/>
      <c r="T1115" s="698"/>
      <c r="U1115" s="698"/>
      <c r="V1115" s="698"/>
      <c r="AC1115" s="303"/>
      <c r="AD1115" s="474"/>
    </row>
    <row r="1116" customFormat="false" ht="15.75" hidden="true" customHeight="false" outlineLevel="1" collapsed="false">
      <c r="A1116" s="781"/>
      <c r="B1116" s="752"/>
      <c r="C1116" s="584"/>
      <c r="D1116" s="839"/>
      <c r="E1116" s="731" t="s">
        <v>1149</v>
      </c>
      <c r="F1116" s="607" t="s">
        <v>1064</v>
      </c>
      <c r="G1116" s="540"/>
      <c r="H1116" s="522" t="s">
        <v>1065</v>
      </c>
      <c r="I1116" s="607"/>
      <c r="J1116" s="601"/>
      <c r="K1116" s="522"/>
      <c r="L1116" s="541"/>
      <c r="M1116" s="554"/>
      <c r="N1116" s="701"/>
      <c r="O1116" s="557"/>
      <c r="P1116" s="556"/>
      <c r="Q1116" s="550"/>
      <c r="R1116" s="558" t="n">
        <f aca="false">SUM(S1116,T1116,U1116,V1116)</f>
        <v>0</v>
      </c>
      <c r="S1116" s="558"/>
      <c r="T1116" s="558"/>
      <c r="U1116" s="558"/>
      <c r="V1116" s="558"/>
    </row>
    <row r="1117" customFormat="false" ht="15.75" hidden="true" customHeight="false" outlineLevel="1" collapsed="false">
      <c r="A1117" s="781"/>
      <c r="B1117" s="752"/>
      <c r="C1117" s="584"/>
      <c r="D1117" s="839"/>
      <c r="E1117" s="731" t="s">
        <v>1149</v>
      </c>
      <c r="F1117" s="607" t="s">
        <v>1064</v>
      </c>
      <c r="G1117" s="540"/>
      <c r="H1117" s="522" t="s">
        <v>1065</v>
      </c>
      <c r="I1117" s="607"/>
      <c r="J1117" s="601"/>
      <c r="K1117" s="522"/>
      <c r="L1117" s="541"/>
      <c r="M1117" s="554"/>
      <c r="N1117" s="701"/>
      <c r="O1117" s="557"/>
      <c r="P1117" s="556"/>
      <c r="Q1117" s="550"/>
      <c r="R1117" s="558" t="n">
        <f aca="false">SUM(S1117,T1117,U1117,V1117)</f>
        <v>0</v>
      </c>
      <c r="S1117" s="558"/>
      <c r="T1117" s="558"/>
      <c r="U1117" s="558"/>
      <c r="V1117" s="558"/>
    </row>
    <row r="1118" customFormat="false" ht="15.75" hidden="true" customHeight="false" outlineLevel="1" collapsed="false">
      <c r="A1118" s="781"/>
      <c r="B1118" s="752"/>
      <c r="C1118" s="584"/>
      <c r="D1118" s="839"/>
      <c r="E1118" s="731" t="s">
        <v>1149</v>
      </c>
      <c r="F1118" s="607" t="s">
        <v>1064</v>
      </c>
      <c r="G1118" s="540"/>
      <c r="H1118" s="522" t="s">
        <v>1065</v>
      </c>
      <c r="I1118" s="607"/>
      <c r="J1118" s="601"/>
      <c r="K1118" s="522"/>
      <c r="L1118" s="541"/>
      <c r="M1118" s="554"/>
      <c r="N1118" s="701"/>
      <c r="O1118" s="557"/>
      <c r="P1118" s="556"/>
      <c r="Q1118" s="550"/>
      <c r="R1118" s="558" t="n">
        <f aca="false">SUM(S1118,T1118,U1118,V1118)</f>
        <v>0</v>
      </c>
      <c r="S1118" s="558"/>
      <c r="T1118" s="558"/>
      <c r="U1118" s="558"/>
      <c r="V1118" s="558"/>
    </row>
    <row r="1119" customFormat="false" ht="15.75" hidden="true" customHeight="false" outlineLevel="1" collapsed="false">
      <c r="A1119" s="781"/>
      <c r="B1119" s="752"/>
      <c r="C1119" s="584"/>
      <c r="D1119" s="839"/>
      <c r="E1119" s="731" t="s">
        <v>1149</v>
      </c>
      <c r="F1119" s="607" t="s">
        <v>1064</v>
      </c>
      <c r="G1119" s="540"/>
      <c r="H1119" s="522" t="s">
        <v>1065</v>
      </c>
      <c r="I1119" s="607"/>
      <c r="J1119" s="601"/>
      <c r="K1119" s="522"/>
      <c r="L1119" s="541"/>
      <c r="M1119" s="554"/>
      <c r="N1119" s="701"/>
      <c r="O1119" s="557"/>
      <c r="P1119" s="556"/>
      <c r="Q1119" s="550"/>
      <c r="R1119" s="558" t="n">
        <f aca="false">SUM(S1119,T1119,U1119,V1119)</f>
        <v>0</v>
      </c>
      <c r="S1119" s="558"/>
      <c r="T1119" s="558"/>
      <c r="U1119" s="558"/>
      <c r="V1119" s="558"/>
    </row>
    <row r="1120" customFormat="false" ht="15.75" hidden="true" customHeight="false" outlineLevel="1" collapsed="false">
      <c r="A1120" s="781"/>
      <c r="B1120" s="752"/>
      <c r="C1120" s="584"/>
      <c r="D1120" s="839"/>
      <c r="E1120" s="731" t="s">
        <v>1149</v>
      </c>
      <c r="F1120" s="607" t="s">
        <v>1064</v>
      </c>
      <c r="G1120" s="540"/>
      <c r="H1120" s="522" t="s">
        <v>1065</v>
      </c>
      <c r="I1120" s="607"/>
      <c r="J1120" s="601"/>
      <c r="K1120" s="522"/>
      <c r="L1120" s="541"/>
      <c r="M1120" s="554"/>
      <c r="N1120" s="701"/>
      <c r="O1120" s="557"/>
      <c r="P1120" s="556"/>
      <c r="Q1120" s="550"/>
      <c r="R1120" s="558" t="n">
        <f aca="false">SUM(S1120,T1120,U1120,V1120)</f>
        <v>0</v>
      </c>
      <c r="S1120" s="558"/>
      <c r="T1120" s="558"/>
      <c r="U1120" s="558"/>
      <c r="V1120" s="558"/>
    </row>
    <row r="1121" customFormat="false" ht="15.75" hidden="true" customHeight="false" outlineLevel="1" collapsed="false">
      <c r="A1121" s="781"/>
      <c r="B1121" s="752"/>
      <c r="C1121" s="584"/>
      <c r="D1121" s="839"/>
      <c r="E1121" s="731" t="s">
        <v>1149</v>
      </c>
      <c r="F1121" s="607" t="s">
        <v>1064</v>
      </c>
      <c r="G1121" s="540"/>
      <c r="H1121" s="522" t="s">
        <v>1065</v>
      </c>
      <c r="I1121" s="607"/>
      <c r="J1121" s="601"/>
      <c r="K1121" s="522"/>
      <c r="L1121" s="541"/>
      <c r="M1121" s="554"/>
      <c r="N1121" s="701"/>
      <c r="O1121" s="557"/>
      <c r="P1121" s="556"/>
      <c r="Q1121" s="550"/>
      <c r="R1121" s="558" t="n">
        <f aca="false">SUM(S1121,T1121,U1121,V1121)</f>
        <v>0</v>
      </c>
      <c r="S1121" s="558"/>
      <c r="T1121" s="558"/>
      <c r="U1121" s="558"/>
      <c r="V1121" s="558"/>
    </row>
    <row r="1122" customFormat="false" ht="15.75" hidden="true" customHeight="false" outlineLevel="1" collapsed="false">
      <c r="A1122" s="781"/>
      <c r="B1122" s="752"/>
      <c r="C1122" s="584"/>
      <c r="D1122" s="839"/>
      <c r="E1122" s="731" t="s">
        <v>1149</v>
      </c>
      <c r="F1122" s="607" t="s">
        <v>1064</v>
      </c>
      <c r="G1122" s="540"/>
      <c r="H1122" s="522" t="s">
        <v>1065</v>
      </c>
      <c r="I1122" s="607"/>
      <c r="J1122" s="601"/>
      <c r="K1122" s="522"/>
      <c r="L1122" s="541"/>
      <c r="M1122" s="554"/>
      <c r="N1122" s="701"/>
      <c r="O1122" s="557"/>
      <c r="P1122" s="556"/>
      <c r="Q1122" s="550"/>
      <c r="R1122" s="558" t="n">
        <f aca="false">SUM(S1122,T1122,U1122,V1122)</f>
        <v>0</v>
      </c>
      <c r="S1122" s="558"/>
      <c r="T1122" s="558"/>
      <c r="U1122" s="558"/>
      <c r="V1122" s="558"/>
    </row>
    <row r="1123" customFormat="false" ht="15.75" hidden="true" customHeight="false" outlineLevel="1" collapsed="false">
      <c r="A1123" s="781"/>
      <c r="B1123" s="752"/>
      <c r="C1123" s="541"/>
      <c r="D1123" s="540"/>
      <c r="E1123" s="731" t="s">
        <v>1149</v>
      </c>
      <c r="F1123" s="607" t="s">
        <v>1064</v>
      </c>
      <c r="G1123" s="540"/>
      <c r="H1123" s="522" t="s">
        <v>1065</v>
      </c>
      <c r="I1123" s="607"/>
      <c r="J1123" s="601"/>
      <c r="K1123" s="522"/>
      <c r="L1123" s="541"/>
      <c r="M1123" s="554"/>
      <c r="N1123" s="701"/>
      <c r="O1123" s="557"/>
      <c r="P1123" s="556"/>
      <c r="Q1123" s="550"/>
      <c r="R1123" s="558" t="n">
        <f aca="false">SUM(S1123,T1123,U1123,V1123)</f>
        <v>0</v>
      </c>
      <c r="S1123" s="558"/>
      <c r="T1123" s="558"/>
      <c r="U1123" s="558"/>
      <c r="V1123" s="558"/>
    </row>
    <row r="1124" customFormat="false" ht="15.75" hidden="true" customHeight="false" outlineLevel="1" collapsed="false">
      <c r="A1124" s="781"/>
      <c r="B1124" s="752"/>
      <c r="C1124" s="541"/>
      <c r="D1124" s="540"/>
      <c r="E1124" s="731" t="s">
        <v>1149</v>
      </c>
      <c r="F1124" s="607" t="s">
        <v>1064</v>
      </c>
      <c r="G1124" s="540"/>
      <c r="H1124" s="522" t="s">
        <v>1065</v>
      </c>
      <c r="I1124" s="607"/>
      <c r="J1124" s="601"/>
      <c r="K1124" s="522"/>
      <c r="L1124" s="541"/>
      <c r="M1124" s="554"/>
      <c r="N1124" s="701"/>
      <c r="O1124" s="557"/>
      <c r="P1124" s="556"/>
      <c r="Q1124" s="550"/>
      <c r="R1124" s="558" t="n">
        <f aca="false">SUM(S1124,T1124,U1124,V1124)</f>
        <v>0</v>
      </c>
      <c r="S1124" s="558"/>
      <c r="T1124" s="558"/>
      <c r="U1124" s="558"/>
      <c r="V1124" s="558"/>
    </row>
    <row r="1125" customFormat="false" ht="15.75" hidden="true" customHeight="false" outlineLevel="1" collapsed="false">
      <c r="A1125" s="781"/>
      <c r="B1125" s="752"/>
      <c r="C1125" s="541"/>
      <c r="D1125" s="540"/>
      <c r="E1125" s="731" t="s">
        <v>1149</v>
      </c>
      <c r="F1125" s="607" t="s">
        <v>1064</v>
      </c>
      <c r="G1125" s="540"/>
      <c r="H1125" s="522" t="s">
        <v>1065</v>
      </c>
      <c r="I1125" s="607"/>
      <c r="J1125" s="601"/>
      <c r="K1125" s="522"/>
      <c r="L1125" s="541"/>
      <c r="M1125" s="554"/>
      <c r="N1125" s="701"/>
      <c r="O1125" s="557"/>
      <c r="P1125" s="556"/>
      <c r="Q1125" s="550"/>
      <c r="R1125" s="558" t="n">
        <f aca="false">SUM(S1125,T1125,U1125,V1125)</f>
        <v>0</v>
      </c>
      <c r="S1125" s="558"/>
      <c r="T1125" s="558"/>
      <c r="U1125" s="558"/>
      <c r="V1125" s="558"/>
    </row>
    <row r="1126" customFormat="false" ht="15.75" hidden="true" customHeight="false" outlineLevel="1" collapsed="false">
      <c r="A1126" s="781"/>
      <c r="B1126" s="752"/>
      <c r="C1126" s="541"/>
      <c r="D1126" s="540"/>
      <c r="E1126" s="731" t="s">
        <v>1149</v>
      </c>
      <c r="F1126" s="607" t="s">
        <v>1064</v>
      </c>
      <c r="G1126" s="540"/>
      <c r="H1126" s="522" t="s">
        <v>1065</v>
      </c>
      <c r="I1126" s="607"/>
      <c r="J1126" s="601"/>
      <c r="K1126" s="522"/>
      <c r="L1126" s="541"/>
      <c r="M1126" s="554"/>
      <c r="N1126" s="701"/>
      <c r="O1126" s="557"/>
      <c r="P1126" s="556"/>
      <c r="Q1126" s="550"/>
      <c r="R1126" s="558" t="n">
        <f aca="false">SUM(S1126,T1126,U1126,V1126)</f>
        <v>0</v>
      </c>
      <c r="S1126" s="558"/>
      <c r="T1126" s="558"/>
      <c r="U1126" s="558"/>
      <c r="V1126" s="558"/>
    </row>
    <row r="1127" customFormat="false" ht="15.75" hidden="true" customHeight="false" outlineLevel="1" collapsed="false">
      <c r="A1127" s="781"/>
      <c r="B1127" s="752"/>
      <c r="C1127" s="541"/>
      <c r="D1127" s="540"/>
      <c r="E1127" s="731" t="s">
        <v>1149</v>
      </c>
      <c r="F1127" s="607" t="s">
        <v>1064</v>
      </c>
      <c r="G1127" s="540"/>
      <c r="H1127" s="522" t="s">
        <v>1065</v>
      </c>
      <c r="I1127" s="607"/>
      <c r="J1127" s="601"/>
      <c r="K1127" s="522"/>
      <c r="L1127" s="541"/>
      <c r="M1127" s="554"/>
      <c r="N1127" s="701"/>
      <c r="O1127" s="557"/>
      <c r="P1127" s="556"/>
      <c r="Q1127" s="550"/>
      <c r="R1127" s="558" t="n">
        <f aca="false">SUM(S1127,T1127,U1127,V1127)</f>
        <v>0</v>
      </c>
      <c r="S1127" s="558"/>
      <c r="T1127" s="558"/>
      <c r="U1127" s="558"/>
      <c r="V1127" s="558"/>
    </row>
    <row r="1128" customFormat="false" ht="15.75" hidden="true" customHeight="false" outlineLevel="1" collapsed="false">
      <c r="A1128" s="781"/>
      <c r="B1128" s="752"/>
      <c r="C1128" s="541"/>
      <c r="D1128" s="540"/>
      <c r="E1128" s="541" t="s">
        <v>1149</v>
      </c>
      <c r="F1128" s="607" t="s">
        <v>1064</v>
      </c>
      <c r="G1128" s="540"/>
      <c r="H1128" s="522" t="s">
        <v>1065</v>
      </c>
      <c r="I1128" s="607"/>
      <c r="J1128" s="601"/>
      <c r="K1128" s="522"/>
      <c r="L1128" s="541"/>
      <c r="M1128" s="554"/>
      <c r="N1128" s="701"/>
      <c r="O1128" s="557"/>
      <c r="P1128" s="556"/>
      <c r="Q1128" s="550"/>
      <c r="R1128" s="558" t="n">
        <f aca="false">SUM(S1128,T1128,U1128,V1128)</f>
        <v>0</v>
      </c>
      <c r="S1128" s="558"/>
      <c r="T1128" s="558"/>
      <c r="U1128" s="558"/>
      <c r="V1128" s="558"/>
    </row>
    <row r="1129" customFormat="false" ht="15.75" hidden="true" customHeight="false" outlineLevel="1" collapsed="false">
      <c r="A1129" s="781"/>
      <c r="B1129" s="752"/>
      <c r="C1129" s="541"/>
      <c r="D1129" s="540"/>
      <c r="E1129" s="541" t="s">
        <v>1149</v>
      </c>
      <c r="F1129" s="607" t="s">
        <v>1064</v>
      </c>
      <c r="G1129" s="540"/>
      <c r="H1129" s="522" t="s">
        <v>1065</v>
      </c>
      <c r="I1129" s="607"/>
      <c r="J1129" s="601"/>
      <c r="K1129" s="522"/>
      <c r="L1129" s="541"/>
      <c r="M1129" s="554"/>
      <c r="N1129" s="701"/>
      <c r="O1129" s="557"/>
      <c r="P1129" s="556"/>
      <c r="Q1129" s="550"/>
      <c r="R1129" s="558" t="n">
        <f aca="false">SUM(S1129,T1129,U1129,V1129)</f>
        <v>0</v>
      </c>
      <c r="S1129" s="558"/>
      <c r="T1129" s="558"/>
      <c r="U1129" s="558"/>
      <c r="V1129" s="558"/>
    </row>
    <row r="1130" customFormat="false" ht="15.75" hidden="true" customHeight="false" outlineLevel="1" collapsed="false">
      <c r="A1130" s="781"/>
      <c r="B1130" s="752"/>
      <c r="C1130" s="541"/>
      <c r="D1130" s="540"/>
      <c r="E1130" s="541" t="s">
        <v>1365</v>
      </c>
      <c r="F1130" s="607" t="s">
        <v>1064</v>
      </c>
      <c r="G1130" s="540"/>
      <c r="H1130" s="522" t="s">
        <v>1065</v>
      </c>
      <c r="I1130" s="607"/>
      <c r="J1130" s="601"/>
      <c r="K1130" s="522"/>
      <c r="L1130" s="541"/>
      <c r="M1130" s="554"/>
      <c r="N1130" s="701"/>
      <c r="O1130" s="557"/>
      <c r="P1130" s="556"/>
      <c r="Q1130" s="550"/>
      <c r="R1130" s="558" t="n">
        <f aca="false">SUM(S1130,T1130,U1130,V1130)</f>
        <v>0</v>
      </c>
      <c r="S1130" s="558"/>
      <c r="T1130" s="558"/>
      <c r="U1130" s="558"/>
      <c r="V1130" s="558"/>
    </row>
    <row r="1131" customFormat="false" ht="15.75" hidden="true" customHeight="false" outlineLevel="1" collapsed="false">
      <c r="A1131" s="781"/>
      <c r="B1131" s="752"/>
      <c r="C1131" s="541"/>
      <c r="D1131" s="540"/>
      <c r="E1131" s="541" t="s">
        <v>1386</v>
      </c>
      <c r="F1131" s="607" t="s">
        <v>1064</v>
      </c>
      <c r="G1131" s="540"/>
      <c r="H1131" s="522" t="s">
        <v>1065</v>
      </c>
      <c r="I1131" s="607"/>
      <c r="J1131" s="601"/>
      <c r="K1131" s="522"/>
      <c r="L1131" s="541"/>
      <c r="M1131" s="554"/>
      <c r="N1131" s="701"/>
      <c r="O1131" s="557"/>
      <c r="P1131" s="556"/>
      <c r="Q1131" s="550"/>
      <c r="R1131" s="558" t="n">
        <f aca="false">SUM(S1131,T1131,U1131,V1131)</f>
        <v>0</v>
      </c>
      <c r="S1131" s="558"/>
      <c r="T1131" s="558"/>
      <c r="U1131" s="558"/>
      <c r="V1131" s="558"/>
    </row>
    <row r="1132" customFormat="false" ht="15.75" hidden="true" customHeight="false" outlineLevel="1" collapsed="false">
      <c r="A1132" s="781"/>
      <c r="B1132" s="752"/>
      <c r="C1132" s="541"/>
      <c r="D1132" s="540"/>
      <c r="E1132" s="541" t="s">
        <v>1387</v>
      </c>
      <c r="F1132" s="607" t="s">
        <v>1064</v>
      </c>
      <c r="G1132" s="540"/>
      <c r="H1132" s="522" t="s">
        <v>1065</v>
      </c>
      <c r="I1132" s="607"/>
      <c r="J1132" s="601"/>
      <c r="K1132" s="522"/>
      <c r="L1132" s="541"/>
      <c r="M1132" s="554"/>
      <c r="N1132" s="701"/>
      <c r="O1132" s="557"/>
      <c r="P1132" s="556"/>
      <c r="Q1132" s="550"/>
      <c r="R1132" s="558" t="n">
        <f aca="false">SUM(S1132,T1132,U1132,V1132)</f>
        <v>0</v>
      </c>
      <c r="S1132" s="558"/>
      <c r="T1132" s="558"/>
      <c r="U1132" s="558"/>
      <c r="V1132" s="558"/>
    </row>
    <row r="1133" customFormat="false" ht="15.75" hidden="true" customHeight="false" outlineLevel="1" collapsed="false">
      <c r="A1133" s="781"/>
      <c r="B1133" s="752"/>
      <c r="C1133" s="541"/>
      <c r="D1133" s="540"/>
      <c r="E1133" s="541" t="s">
        <v>1149</v>
      </c>
      <c r="F1133" s="607" t="s">
        <v>1064</v>
      </c>
      <c r="G1133" s="540"/>
      <c r="H1133" s="522" t="s">
        <v>1065</v>
      </c>
      <c r="I1133" s="607"/>
      <c r="J1133" s="601"/>
      <c r="K1133" s="522"/>
      <c r="L1133" s="541"/>
      <c r="M1133" s="554"/>
      <c r="N1133" s="701"/>
      <c r="O1133" s="557"/>
      <c r="P1133" s="556"/>
      <c r="Q1133" s="550"/>
      <c r="R1133" s="558" t="n">
        <f aca="false">SUM(S1133,T1133,U1133,V1133)</f>
        <v>0</v>
      </c>
      <c r="S1133" s="558"/>
      <c r="T1133" s="558"/>
      <c r="U1133" s="558"/>
      <c r="V1133" s="558"/>
    </row>
    <row r="1134" customFormat="false" ht="15.75" hidden="true" customHeight="false" outlineLevel="1" collapsed="false">
      <c r="A1134" s="781"/>
      <c r="B1134" s="752"/>
      <c r="C1134" s="541"/>
      <c r="D1134" s="540"/>
      <c r="E1134" s="541" t="s">
        <v>1149</v>
      </c>
      <c r="F1134" s="607" t="s">
        <v>1064</v>
      </c>
      <c r="G1134" s="540"/>
      <c r="H1134" s="522" t="s">
        <v>1065</v>
      </c>
      <c r="I1134" s="607"/>
      <c r="J1134" s="601"/>
      <c r="K1134" s="522"/>
      <c r="L1134" s="541"/>
      <c r="M1134" s="554"/>
      <c r="N1134" s="701"/>
      <c r="O1134" s="557"/>
      <c r="P1134" s="556"/>
      <c r="Q1134" s="550"/>
      <c r="R1134" s="558" t="n">
        <f aca="false">SUM(S1134,T1134,U1134,V1134)</f>
        <v>0</v>
      </c>
      <c r="S1134" s="558"/>
      <c r="T1134" s="558"/>
      <c r="U1134" s="558"/>
      <c r="V1134" s="558"/>
    </row>
    <row r="1135" customFormat="false" ht="15.75" hidden="true" customHeight="false" outlineLevel="1" collapsed="false">
      <c r="A1135" s="781"/>
      <c r="B1135" s="752"/>
      <c r="C1135" s="541"/>
      <c r="D1135" s="540"/>
      <c r="E1135" s="541" t="s">
        <v>1149</v>
      </c>
      <c r="F1135" s="607" t="s">
        <v>1064</v>
      </c>
      <c r="G1135" s="540"/>
      <c r="H1135" s="522" t="s">
        <v>1065</v>
      </c>
      <c r="I1135" s="607"/>
      <c r="J1135" s="601"/>
      <c r="K1135" s="522"/>
      <c r="L1135" s="541"/>
      <c r="M1135" s="554"/>
      <c r="N1135" s="701"/>
      <c r="O1135" s="557"/>
      <c r="P1135" s="556"/>
      <c r="Q1135" s="550"/>
      <c r="R1135" s="558" t="n">
        <f aca="false">SUM(S1135,T1135,U1135,V1135)</f>
        <v>0</v>
      </c>
      <c r="S1135" s="558"/>
      <c r="T1135" s="558"/>
      <c r="U1135" s="558"/>
      <c r="V1135" s="558"/>
    </row>
    <row r="1136" customFormat="false" ht="15.75" hidden="true" customHeight="false" outlineLevel="1" collapsed="false">
      <c r="A1136" s="781"/>
      <c r="B1136" s="752"/>
      <c r="C1136" s="541"/>
      <c r="D1136" s="540"/>
      <c r="E1136" s="541" t="s">
        <v>1375</v>
      </c>
      <c r="F1136" s="607" t="s">
        <v>1064</v>
      </c>
      <c r="G1136" s="540"/>
      <c r="H1136" s="522" t="s">
        <v>1065</v>
      </c>
      <c r="I1136" s="607"/>
      <c r="J1136" s="601"/>
      <c r="K1136" s="522"/>
      <c r="L1136" s="541"/>
      <c r="M1136" s="554"/>
      <c r="N1136" s="701"/>
      <c r="O1136" s="557"/>
      <c r="P1136" s="556"/>
      <c r="Q1136" s="550"/>
      <c r="R1136" s="558" t="n">
        <f aca="false">SUM(S1136,T1136,U1136,V1136)</f>
        <v>0</v>
      </c>
      <c r="S1136" s="558"/>
      <c r="T1136" s="558"/>
      <c r="U1136" s="558"/>
      <c r="V1136" s="558"/>
    </row>
    <row r="1137" customFormat="false" ht="15.75" hidden="true" customHeight="false" outlineLevel="1" collapsed="false">
      <c r="A1137" s="781"/>
      <c r="B1137" s="752"/>
      <c r="C1137" s="541"/>
      <c r="D1137" s="540"/>
      <c r="E1137" s="541" t="s">
        <v>1375</v>
      </c>
      <c r="F1137" s="607" t="s">
        <v>1064</v>
      </c>
      <c r="G1137" s="540"/>
      <c r="H1137" s="522" t="s">
        <v>1065</v>
      </c>
      <c r="I1137" s="607"/>
      <c r="J1137" s="601"/>
      <c r="K1137" s="522"/>
      <c r="L1137" s="541"/>
      <c r="M1137" s="554"/>
      <c r="N1137" s="701"/>
      <c r="O1137" s="557"/>
      <c r="P1137" s="556"/>
      <c r="Q1137" s="550"/>
      <c r="R1137" s="558" t="n">
        <f aca="false">SUM(S1137,T1137,U1137,V1137)</f>
        <v>0</v>
      </c>
      <c r="S1137" s="558"/>
      <c r="T1137" s="558"/>
      <c r="U1137" s="558"/>
      <c r="V1137" s="558"/>
    </row>
    <row r="1138" customFormat="false" ht="15.75" hidden="true" customHeight="false" outlineLevel="1" collapsed="false">
      <c r="A1138" s="781"/>
      <c r="B1138" s="752"/>
      <c r="C1138" s="541"/>
      <c r="D1138" s="540"/>
      <c r="E1138" s="541" t="s">
        <v>1375</v>
      </c>
      <c r="F1138" s="607" t="s">
        <v>1064</v>
      </c>
      <c r="G1138" s="540"/>
      <c r="H1138" s="522" t="s">
        <v>1065</v>
      </c>
      <c r="I1138" s="607"/>
      <c r="J1138" s="601"/>
      <c r="K1138" s="522"/>
      <c r="L1138" s="541"/>
      <c r="M1138" s="554"/>
      <c r="N1138" s="701"/>
      <c r="O1138" s="557"/>
      <c r="P1138" s="556"/>
      <c r="Q1138" s="550"/>
      <c r="R1138" s="558" t="n">
        <f aca="false">SUM(S1138,T1138,U1138,V1138)</f>
        <v>0</v>
      </c>
      <c r="S1138" s="558"/>
      <c r="T1138" s="558"/>
      <c r="U1138" s="558"/>
      <c r="V1138" s="558"/>
    </row>
    <row r="1139" customFormat="false" ht="15.75" hidden="true" customHeight="false" outlineLevel="1" collapsed="false">
      <c r="A1139" s="781"/>
      <c r="B1139" s="752"/>
      <c r="C1139" s="541"/>
      <c r="D1139" s="540"/>
      <c r="E1139" s="541" t="s">
        <v>1149</v>
      </c>
      <c r="F1139" s="607" t="s">
        <v>1064</v>
      </c>
      <c r="G1139" s="540"/>
      <c r="H1139" s="522" t="s">
        <v>1065</v>
      </c>
      <c r="I1139" s="607"/>
      <c r="J1139" s="601"/>
      <c r="K1139" s="522"/>
      <c r="L1139" s="541"/>
      <c r="M1139" s="554"/>
      <c r="N1139" s="701"/>
      <c r="O1139" s="557"/>
      <c r="P1139" s="556"/>
      <c r="Q1139" s="550"/>
      <c r="R1139" s="558" t="n">
        <f aca="false">SUM(S1139,T1139,U1139,V1139)</f>
        <v>0</v>
      </c>
      <c r="S1139" s="558"/>
      <c r="T1139" s="558"/>
      <c r="U1139" s="558"/>
      <c r="V1139" s="558"/>
    </row>
    <row r="1140" customFormat="false" ht="15.75" hidden="true" customHeight="false" outlineLevel="1" collapsed="false">
      <c r="A1140" s="747"/>
      <c r="B1140" s="752"/>
      <c r="C1140" s="571"/>
      <c r="D1140" s="540"/>
      <c r="E1140" s="541" t="s">
        <v>1149</v>
      </c>
      <c r="F1140" s="541" t="s">
        <v>1064</v>
      </c>
      <c r="G1140" s="540"/>
      <c r="H1140" s="522" t="s">
        <v>1065</v>
      </c>
      <c r="I1140" s="571"/>
      <c r="J1140" s="571"/>
      <c r="K1140" s="190"/>
      <c r="L1140" s="571"/>
      <c r="M1140" s="624"/>
      <c r="N1140" s="595"/>
      <c r="O1140" s="625"/>
      <c r="P1140" s="626"/>
      <c r="Q1140" s="627"/>
      <c r="R1140" s="558" t="n">
        <f aca="false">SUM(S1140,T1140,U1140,V1140)</f>
        <v>0</v>
      </c>
      <c r="S1140" s="698"/>
      <c r="T1140" s="698"/>
      <c r="U1140" s="698"/>
      <c r="V1140" s="698"/>
    </row>
    <row r="1141" s="196" customFormat="true" ht="15.75" hidden="true" customHeight="false" outlineLevel="1" collapsed="false">
      <c r="A1141" s="747"/>
      <c r="B1141" s="752"/>
      <c r="C1141" s="571"/>
      <c r="D1141" s="540"/>
      <c r="E1141" s="541" t="s">
        <v>1149</v>
      </c>
      <c r="F1141" s="541" t="s">
        <v>1064</v>
      </c>
      <c r="G1141" s="540"/>
      <c r="H1141" s="522" t="s">
        <v>1065</v>
      </c>
      <c r="I1141" s="571"/>
      <c r="J1141" s="571"/>
      <c r="K1141" s="190"/>
      <c r="L1141" s="571"/>
      <c r="M1141" s="624"/>
      <c r="N1141" s="595"/>
      <c r="O1141" s="625"/>
      <c r="P1141" s="626"/>
      <c r="Q1141" s="627"/>
      <c r="R1141" s="558" t="n">
        <f aca="false">SUM(S1141,T1141,U1141,V1141)</f>
        <v>0</v>
      </c>
      <c r="S1141" s="698"/>
      <c r="T1141" s="698"/>
      <c r="U1141" s="698"/>
      <c r="V1141" s="698"/>
      <c r="AC1141" s="303"/>
      <c r="AD1141" s="474"/>
    </row>
    <row r="1142" customFormat="false" ht="15.75" hidden="true" customHeight="false" outlineLevel="1" collapsed="false">
      <c r="A1142" s="781"/>
      <c r="B1142" s="752"/>
      <c r="C1142" s="541"/>
      <c r="D1142" s="540"/>
      <c r="E1142" s="541" t="s">
        <v>1149</v>
      </c>
      <c r="F1142" s="607" t="s">
        <v>1064</v>
      </c>
      <c r="G1142" s="540"/>
      <c r="H1142" s="522" t="s">
        <v>1065</v>
      </c>
      <c r="I1142" s="607"/>
      <c r="J1142" s="601"/>
      <c r="K1142" s="522"/>
      <c r="L1142" s="541"/>
      <c r="M1142" s="554"/>
      <c r="N1142" s="701"/>
      <c r="O1142" s="557"/>
      <c r="P1142" s="556"/>
      <c r="Q1142" s="550"/>
      <c r="R1142" s="558" t="n">
        <f aca="false">SUM(S1142,T1142,U1142,V1142)</f>
        <v>0</v>
      </c>
      <c r="S1142" s="558"/>
      <c r="T1142" s="558"/>
      <c r="U1142" s="558"/>
      <c r="V1142" s="558"/>
    </row>
    <row r="1143" customFormat="false" ht="15.75" hidden="true" customHeight="false" outlineLevel="1" collapsed="false">
      <c r="A1143" s="781"/>
      <c r="B1143" s="752"/>
      <c r="C1143" s="541"/>
      <c r="D1143" s="540"/>
      <c r="E1143" s="541" t="s">
        <v>1149</v>
      </c>
      <c r="F1143" s="607" t="s">
        <v>1064</v>
      </c>
      <c r="G1143" s="540"/>
      <c r="H1143" s="522" t="s">
        <v>1065</v>
      </c>
      <c r="I1143" s="607"/>
      <c r="J1143" s="601"/>
      <c r="K1143" s="522"/>
      <c r="L1143" s="541"/>
      <c r="M1143" s="554"/>
      <c r="N1143" s="701"/>
      <c r="O1143" s="557"/>
      <c r="P1143" s="556"/>
      <c r="Q1143" s="550"/>
      <c r="R1143" s="558" t="n">
        <f aca="false">SUM(S1143,T1143,U1143,V1143)</f>
        <v>0</v>
      </c>
      <c r="S1143" s="558"/>
      <c r="T1143" s="558"/>
      <c r="U1143" s="558"/>
      <c r="V1143" s="558"/>
    </row>
    <row r="1144" customFormat="false" ht="15.75" hidden="true" customHeight="false" outlineLevel="1" collapsed="false">
      <c r="A1144" s="781"/>
      <c r="B1144" s="752"/>
      <c r="C1144" s="541"/>
      <c r="D1144" s="540"/>
      <c r="E1144" s="541" t="s">
        <v>1149</v>
      </c>
      <c r="F1144" s="607" t="s">
        <v>1064</v>
      </c>
      <c r="G1144" s="540"/>
      <c r="H1144" s="522" t="s">
        <v>1065</v>
      </c>
      <c r="I1144" s="607"/>
      <c r="J1144" s="601"/>
      <c r="K1144" s="522"/>
      <c r="L1144" s="541"/>
      <c r="M1144" s="554"/>
      <c r="N1144" s="701"/>
      <c r="O1144" s="557"/>
      <c r="P1144" s="556"/>
      <c r="Q1144" s="550"/>
      <c r="R1144" s="558" t="n">
        <f aca="false">SUM(S1144,T1144,U1144,V1144)</f>
        <v>0</v>
      </c>
      <c r="S1144" s="558"/>
      <c r="T1144" s="558"/>
      <c r="U1144" s="558"/>
      <c r="V1144" s="558"/>
    </row>
    <row r="1145" customFormat="false" ht="15.75" hidden="true" customHeight="false" outlineLevel="1" collapsed="false">
      <c r="A1145" s="781"/>
      <c r="B1145" s="752"/>
      <c r="C1145" s="541"/>
      <c r="D1145" s="540"/>
      <c r="E1145" s="541" t="s">
        <v>1149</v>
      </c>
      <c r="F1145" s="607" t="s">
        <v>1064</v>
      </c>
      <c r="G1145" s="540"/>
      <c r="H1145" s="522" t="s">
        <v>1065</v>
      </c>
      <c r="I1145" s="607"/>
      <c r="J1145" s="601"/>
      <c r="K1145" s="522"/>
      <c r="L1145" s="541"/>
      <c r="M1145" s="554"/>
      <c r="N1145" s="701"/>
      <c r="O1145" s="557"/>
      <c r="P1145" s="556"/>
      <c r="Q1145" s="550"/>
      <c r="R1145" s="558" t="n">
        <f aca="false">SUM(S1145,T1145,U1145,V1145)</f>
        <v>0</v>
      </c>
      <c r="S1145" s="558"/>
      <c r="T1145" s="558"/>
      <c r="U1145" s="558"/>
      <c r="V1145" s="558"/>
    </row>
    <row r="1146" customFormat="false" ht="15.75" hidden="true" customHeight="false" outlineLevel="1" collapsed="false">
      <c r="A1146" s="781"/>
      <c r="B1146" s="752"/>
      <c r="C1146" s="541"/>
      <c r="D1146" s="540"/>
      <c r="E1146" s="541" t="s">
        <v>1149</v>
      </c>
      <c r="F1146" s="607" t="s">
        <v>1064</v>
      </c>
      <c r="G1146" s="540"/>
      <c r="H1146" s="522" t="s">
        <v>1065</v>
      </c>
      <c r="I1146" s="607"/>
      <c r="J1146" s="601"/>
      <c r="K1146" s="522"/>
      <c r="L1146" s="541"/>
      <c r="M1146" s="554"/>
      <c r="N1146" s="701"/>
      <c r="O1146" s="557"/>
      <c r="P1146" s="556"/>
      <c r="Q1146" s="550"/>
      <c r="R1146" s="558" t="n">
        <f aca="false">SUM(S1146,T1146,U1146,V1146)</f>
        <v>0</v>
      </c>
      <c r="S1146" s="558"/>
      <c r="T1146" s="558"/>
      <c r="U1146" s="558"/>
      <c r="V1146" s="558"/>
    </row>
    <row r="1147" customFormat="false" ht="15.75" hidden="true" customHeight="false" outlineLevel="1" collapsed="false">
      <c r="A1147" s="781"/>
      <c r="B1147" s="752"/>
      <c r="C1147" s="541"/>
      <c r="D1147" s="540"/>
      <c r="E1147" s="541" t="s">
        <v>1380</v>
      </c>
      <c r="F1147" s="607" t="s">
        <v>1064</v>
      </c>
      <c r="G1147" s="540"/>
      <c r="H1147" s="522" t="s">
        <v>1065</v>
      </c>
      <c r="I1147" s="607"/>
      <c r="J1147" s="601"/>
      <c r="K1147" s="522"/>
      <c r="L1147" s="541"/>
      <c r="M1147" s="554"/>
      <c r="N1147" s="701"/>
      <c r="O1147" s="557"/>
      <c r="P1147" s="556"/>
      <c r="Q1147" s="550"/>
      <c r="R1147" s="558" t="n">
        <f aca="false">SUM(S1147,T1147,U1147,V1147)</f>
        <v>0</v>
      </c>
      <c r="S1147" s="558"/>
      <c r="T1147" s="558"/>
      <c r="U1147" s="558"/>
      <c r="V1147" s="558"/>
    </row>
    <row r="1148" customFormat="false" ht="15.75" hidden="true" customHeight="false" outlineLevel="1" collapsed="false">
      <c r="A1148" s="781"/>
      <c r="B1148" s="752"/>
      <c r="C1148" s="541"/>
      <c r="D1148" s="540"/>
      <c r="E1148" s="541" t="s">
        <v>1380</v>
      </c>
      <c r="F1148" s="607" t="s">
        <v>1064</v>
      </c>
      <c r="G1148" s="540"/>
      <c r="H1148" s="522" t="s">
        <v>1065</v>
      </c>
      <c r="I1148" s="607"/>
      <c r="J1148" s="601"/>
      <c r="K1148" s="522"/>
      <c r="L1148" s="541"/>
      <c r="M1148" s="554"/>
      <c r="N1148" s="701"/>
      <c r="O1148" s="557"/>
      <c r="P1148" s="556"/>
      <c r="Q1148" s="550"/>
      <c r="R1148" s="558" t="n">
        <f aca="false">SUM(S1148,T1148,U1148,V1148)</f>
        <v>0</v>
      </c>
      <c r="S1148" s="558"/>
      <c r="T1148" s="558"/>
      <c r="U1148" s="558"/>
      <c r="V1148" s="558"/>
    </row>
    <row r="1149" customFormat="false" ht="15.75" hidden="true" customHeight="false" outlineLevel="1" collapsed="false">
      <c r="A1149" s="781"/>
      <c r="B1149" s="752"/>
      <c r="C1149" s="541"/>
      <c r="D1149" s="540"/>
      <c r="E1149" s="541" t="s">
        <v>1380</v>
      </c>
      <c r="F1149" s="607" t="s">
        <v>1064</v>
      </c>
      <c r="G1149" s="540"/>
      <c r="H1149" s="522" t="s">
        <v>1065</v>
      </c>
      <c r="I1149" s="607"/>
      <c r="J1149" s="601"/>
      <c r="K1149" s="522"/>
      <c r="L1149" s="541"/>
      <c r="M1149" s="554"/>
      <c r="N1149" s="701"/>
      <c r="O1149" s="557"/>
      <c r="P1149" s="556"/>
      <c r="Q1149" s="550"/>
      <c r="R1149" s="558" t="n">
        <f aca="false">SUM(S1149,T1149,U1149,V1149)</f>
        <v>0</v>
      </c>
      <c r="S1149" s="558"/>
      <c r="T1149" s="558"/>
      <c r="U1149" s="558"/>
      <c r="V1149" s="558"/>
    </row>
    <row r="1150" customFormat="false" ht="15.75" hidden="true" customHeight="false" outlineLevel="1" collapsed="false">
      <c r="A1150" s="781"/>
      <c r="B1150" s="752"/>
      <c r="C1150" s="541"/>
      <c r="D1150" s="540"/>
      <c r="E1150" s="541" t="s">
        <v>1149</v>
      </c>
      <c r="F1150" s="607" t="s">
        <v>1064</v>
      </c>
      <c r="G1150" s="540"/>
      <c r="H1150" s="522" t="s">
        <v>1065</v>
      </c>
      <c r="I1150" s="607"/>
      <c r="J1150" s="601"/>
      <c r="K1150" s="522"/>
      <c r="L1150" s="541"/>
      <c r="M1150" s="554"/>
      <c r="N1150" s="701"/>
      <c r="O1150" s="557"/>
      <c r="P1150" s="556"/>
      <c r="Q1150" s="550"/>
      <c r="R1150" s="558" t="n">
        <f aca="false">SUM(S1150,T1150,U1150,V1150)</f>
        <v>0</v>
      </c>
      <c r="S1150" s="558"/>
      <c r="T1150" s="558"/>
      <c r="U1150" s="558"/>
      <c r="V1150" s="558"/>
    </row>
    <row r="1151" customFormat="false" ht="15.75" hidden="true" customHeight="false" outlineLevel="1" collapsed="false">
      <c r="A1151" s="781"/>
      <c r="B1151" s="752"/>
      <c r="C1151" s="541"/>
      <c r="D1151" s="540"/>
      <c r="E1151" s="541" t="s">
        <v>1149</v>
      </c>
      <c r="F1151" s="607" t="s">
        <v>1064</v>
      </c>
      <c r="G1151" s="540"/>
      <c r="H1151" s="522" t="s">
        <v>1065</v>
      </c>
      <c r="I1151" s="607"/>
      <c r="J1151" s="601"/>
      <c r="K1151" s="522"/>
      <c r="L1151" s="541"/>
      <c r="M1151" s="554"/>
      <c r="N1151" s="701"/>
      <c r="O1151" s="557"/>
      <c r="P1151" s="556"/>
      <c r="Q1151" s="550"/>
      <c r="R1151" s="558" t="n">
        <f aca="false">SUM(S1151,T1151,U1151,V1151)</f>
        <v>0</v>
      </c>
      <c r="S1151" s="558"/>
      <c r="T1151" s="558"/>
      <c r="U1151" s="558"/>
      <c r="V1151" s="558"/>
    </row>
    <row r="1152" customFormat="false" ht="15.75" hidden="true" customHeight="false" outlineLevel="1" collapsed="false">
      <c r="A1152" s="781"/>
      <c r="B1152" s="752"/>
      <c r="C1152" s="541"/>
      <c r="D1152" s="540"/>
      <c r="E1152" s="541" t="s">
        <v>1149</v>
      </c>
      <c r="F1152" s="607" t="s">
        <v>1064</v>
      </c>
      <c r="G1152" s="540"/>
      <c r="H1152" s="522" t="s">
        <v>1065</v>
      </c>
      <c r="I1152" s="607"/>
      <c r="J1152" s="601"/>
      <c r="K1152" s="522"/>
      <c r="L1152" s="541"/>
      <c r="M1152" s="554"/>
      <c r="N1152" s="701"/>
      <c r="O1152" s="557"/>
      <c r="P1152" s="556"/>
      <c r="Q1152" s="550"/>
      <c r="R1152" s="558" t="n">
        <f aca="false">SUM(S1152,T1152,U1152,V1152)</f>
        <v>0</v>
      </c>
      <c r="S1152" s="558"/>
      <c r="T1152" s="558"/>
      <c r="U1152" s="558"/>
      <c r="V1152" s="558"/>
    </row>
    <row r="1153" customFormat="false" ht="15.75" hidden="true" customHeight="false" outlineLevel="1" collapsed="false">
      <c r="A1153" s="781"/>
      <c r="B1153" s="752"/>
      <c r="C1153" s="541"/>
      <c r="D1153" s="540"/>
      <c r="E1153" s="541" t="s">
        <v>1365</v>
      </c>
      <c r="F1153" s="607" t="s">
        <v>1064</v>
      </c>
      <c r="G1153" s="540"/>
      <c r="H1153" s="522" t="s">
        <v>1065</v>
      </c>
      <c r="I1153" s="607"/>
      <c r="J1153" s="601"/>
      <c r="K1153" s="522"/>
      <c r="L1153" s="541"/>
      <c r="M1153" s="554"/>
      <c r="N1153" s="701"/>
      <c r="O1153" s="557"/>
      <c r="P1153" s="556"/>
      <c r="Q1153" s="550"/>
      <c r="R1153" s="558" t="n">
        <f aca="false">SUM(S1153,T1153,U1153,V1153)</f>
        <v>0</v>
      </c>
      <c r="S1153" s="558"/>
      <c r="T1153" s="558"/>
      <c r="U1153" s="558"/>
      <c r="V1153" s="558"/>
    </row>
    <row r="1154" customFormat="false" ht="15.75" hidden="true" customHeight="false" outlineLevel="1" collapsed="false">
      <c r="A1154" s="781"/>
      <c r="B1154" s="752"/>
      <c r="C1154" s="541"/>
      <c r="D1154" s="540"/>
      <c r="E1154" s="541" t="s">
        <v>1149</v>
      </c>
      <c r="F1154" s="607" t="s">
        <v>1064</v>
      </c>
      <c r="G1154" s="540"/>
      <c r="H1154" s="522" t="s">
        <v>1065</v>
      </c>
      <c r="I1154" s="607"/>
      <c r="J1154" s="601"/>
      <c r="K1154" s="522"/>
      <c r="L1154" s="541"/>
      <c r="M1154" s="554"/>
      <c r="N1154" s="701"/>
      <c r="O1154" s="557"/>
      <c r="P1154" s="556"/>
      <c r="Q1154" s="550"/>
      <c r="R1154" s="558" t="n">
        <f aca="false">SUM(S1154,T1154,U1154,V1154)</f>
        <v>0</v>
      </c>
      <c r="S1154" s="558"/>
      <c r="T1154" s="558"/>
      <c r="U1154" s="558"/>
      <c r="V1154" s="558"/>
    </row>
    <row r="1155" customFormat="false" ht="15.75" hidden="true" customHeight="false" outlineLevel="1" collapsed="false">
      <c r="A1155" s="781"/>
      <c r="B1155" s="752"/>
      <c r="C1155" s="541"/>
      <c r="D1155" s="540"/>
      <c r="E1155" s="541" t="s">
        <v>1149</v>
      </c>
      <c r="F1155" s="607" t="s">
        <v>1064</v>
      </c>
      <c r="G1155" s="540"/>
      <c r="H1155" s="522" t="s">
        <v>1065</v>
      </c>
      <c r="I1155" s="607"/>
      <c r="J1155" s="601"/>
      <c r="K1155" s="522"/>
      <c r="L1155" s="541"/>
      <c r="M1155" s="554"/>
      <c r="N1155" s="701"/>
      <c r="O1155" s="557"/>
      <c r="P1155" s="556"/>
      <c r="Q1155" s="550"/>
      <c r="R1155" s="558" t="n">
        <f aca="false">SUM(S1155,T1155,U1155,V1155)</f>
        <v>0</v>
      </c>
      <c r="S1155" s="558"/>
      <c r="T1155" s="558"/>
      <c r="U1155" s="558"/>
      <c r="V1155" s="558"/>
    </row>
    <row r="1156" customFormat="false" ht="15.75" hidden="true" customHeight="false" outlineLevel="1" collapsed="false">
      <c r="A1156" s="781"/>
      <c r="B1156" s="752"/>
      <c r="C1156" s="541"/>
      <c r="D1156" s="540"/>
      <c r="E1156" s="541" t="s">
        <v>1149</v>
      </c>
      <c r="F1156" s="607" t="s">
        <v>1064</v>
      </c>
      <c r="G1156" s="540"/>
      <c r="H1156" s="522" t="s">
        <v>1065</v>
      </c>
      <c r="I1156" s="607"/>
      <c r="J1156" s="601"/>
      <c r="K1156" s="522"/>
      <c r="L1156" s="541"/>
      <c r="M1156" s="554"/>
      <c r="N1156" s="701"/>
      <c r="O1156" s="557"/>
      <c r="P1156" s="556"/>
      <c r="Q1156" s="550"/>
      <c r="R1156" s="558" t="n">
        <f aca="false">SUM(S1156,T1156,U1156,V1156)</f>
        <v>0</v>
      </c>
      <c r="S1156" s="558"/>
      <c r="T1156" s="558"/>
      <c r="U1156" s="558"/>
      <c r="V1156" s="558"/>
    </row>
    <row r="1157" customFormat="false" ht="15.75" hidden="true" customHeight="false" outlineLevel="1" collapsed="false">
      <c r="A1157" s="781"/>
      <c r="B1157" s="752"/>
      <c r="C1157" s="541"/>
      <c r="D1157" s="540"/>
      <c r="E1157" s="541" t="s">
        <v>1149</v>
      </c>
      <c r="F1157" s="607" t="s">
        <v>1064</v>
      </c>
      <c r="G1157" s="540"/>
      <c r="H1157" s="522" t="s">
        <v>1065</v>
      </c>
      <c r="I1157" s="607"/>
      <c r="J1157" s="601"/>
      <c r="K1157" s="522"/>
      <c r="L1157" s="541"/>
      <c r="M1157" s="554"/>
      <c r="N1157" s="701"/>
      <c r="O1157" s="557"/>
      <c r="P1157" s="556"/>
      <c r="Q1157" s="550"/>
      <c r="R1157" s="558" t="n">
        <f aca="false">SUM(S1157,T1157,U1157,V1157)</f>
        <v>0</v>
      </c>
      <c r="S1157" s="558"/>
      <c r="T1157" s="558"/>
      <c r="U1157" s="558"/>
      <c r="V1157" s="558"/>
    </row>
    <row r="1158" customFormat="false" ht="15.75" hidden="true" customHeight="false" outlineLevel="1" collapsed="false">
      <c r="A1158" s="781"/>
      <c r="B1158" s="752"/>
      <c r="C1158" s="541"/>
      <c r="D1158" s="540"/>
      <c r="E1158" s="541" t="s">
        <v>1149</v>
      </c>
      <c r="F1158" s="607" t="s">
        <v>1064</v>
      </c>
      <c r="G1158" s="540"/>
      <c r="H1158" s="522" t="s">
        <v>1065</v>
      </c>
      <c r="I1158" s="607"/>
      <c r="J1158" s="601"/>
      <c r="K1158" s="522"/>
      <c r="L1158" s="541"/>
      <c r="M1158" s="554"/>
      <c r="N1158" s="701"/>
      <c r="O1158" s="557"/>
      <c r="P1158" s="556"/>
      <c r="Q1158" s="550"/>
      <c r="R1158" s="558" t="n">
        <f aca="false">SUM(S1158,T1158,U1158,V1158)</f>
        <v>0</v>
      </c>
      <c r="S1158" s="558"/>
      <c r="T1158" s="558"/>
      <c r="U1158" s="558"/>
      <c r="V1158" s="558"/>
    </row>
    <row r="1159" customFormat="false" ht="15.75" hidden="true" customHeight="false" outlineLevel="1" collapsed="false">
      <c r="A1159" s="781"/>
      <c r="B1159" s="752"/>
      <c r="C1159" s="541"/>
      <c r="D1159" s="540"/>
      <c r="E1159" s="541" t="s">
        <v>1149</v>
      </c>
      <c r="F1159" s="607" t="s">
        <v>1064</v>
      </c>
      <c r="G1159" s="540"/>
      <c r="H1159" s="522" t="s">
        <v>1065</v>
      </c>
      <c r="I1159" s="607"/>
      <c r="J1159" s="601"/>
      <c r="K1159" s="522"/>
      <c r="L1159" s="541"/>
      <c r="M1159" s="554"/>
      <c r="N1159" s="701"/>
      <c r="O1159" s="557"/>
      <c r="P1159" s="556"/>
      <c r="Q1159" s="550"/>
      <c r="R1159" s="558" t="n">
        <f aca="false">SUM(S1159,T1159,U1159,V1159)</f>
        <v>0</v>
      </c>
      <c r="S1159" s="558"/>
      <c r="T1159" s="558"/>
      <c r="U1159" s="558"/>
      <c r="V1159" s="558"/>
    </row>
    <row r="1160" customFormat="false" ht="15.75" hidden="true" customHeight="false" outlineLevel="1" collapsed="false">
      <c r="A1160" s="781"/>
      <c r="B1160" s="752"/>
      <c r="C1160" s="541"/>
      <c r="D1160" s="540"/>
      <c r="E1160" s="541" t="s">
        <v>1149</v>
      </c>
      <c r="F1160" s="607" t="s">
        <v>1064</v>
      </c>
      <c r="G1160" s="540"/>
      <c r="H1160" s="522" t="s">
        <v>1065</v>
      </c>
      <c r="I1160" s="607"/>
      <c r="J1160" s="601"/>
      <c r="K1160" s="522"/>
      <c r="L1160" s="541"/>
      <c r="M1160" s="554"/>
      <c r="N1160" s="701"/>
      <c r="O1160" s="557"/>
      <c r="P1160" s="556"/>
      <c r="Q1160" s="550"/>
      <c r="R1160" s="558" t="n">
        <f aca="false">SUM(S1160,T1160,U1160,V1160)</f>
        <v>0</v>
      </c>
      <c r="S1160" s="558"/>
      <c r="T1160" s="558"/>
      <c r="U1160" s="558"/>
      <c r="V1160" s="558"/>
    </row>
    <row r="1161" customFormat="false" ht="15.75" hidden="true" customHeight="false" outlineLevel="1" collapsed="false">
      <c r="A1161" s="781"/>
      <c r="B1161" s="752"/>
      <c r="C1161" s="541"/>
      <c r="D1161" s="540"/>
      <c r="E1161" s="541" t="s">
        <v>1386</v>
      </c>
      <c r="F1161" s="607" t="s">
        <v>1064</v>
      </c>
      <c r="G1161" s="540"/>
      <c r="H1161" s="522" t="s">
        <v>1065</v>
      </c>
      <c r="I1161" s="607"/>
      <c r="J1161" s="601"/>
      <c r="K1161" s="522"/>
      <c r="L1161" s="541"/>
      <c r="M1161" s="554"/>
      <c r="N1161" s="701"/>
      <c r="O1161" s="557"/>
      <c r="P1161" s="556"/>
      <c r="Q1161" s="550"/>
      <c r="R1161" s="558" t="n">
        <f aca="false">SUM(S1161,T1161,U1161,V1161)</f>
        <v>0</v>
      </c>
      <c r="S1161" s="558"/>
      <c r="T1161" s="558"/>
      <c r="U1161" s="558"/>
      <c r="V1161" s="558"/>
    </row>
    <row r="1162" customFormat="false" ht="15.75" hidden="true" customHeight="false" outlineLevel="1" collapsed="false">
      <c r="A1162" s="747"/>
      <c r="B1162" s="752"/>
      <c r="C1162" s="571"/>
      <c r="D1162" s="540"/>
      <c r="E1162" s="541" t="s">
        <v>1149</v>
      </c>
      <c r="F1162" s="541" t="s">
        <v>1064</v>
      </c>
      <c r="G1162" s="540"/>
      <c r="H1162" s="522" t="s">
        <v>1065</v>
      </c>
      <c r="I1162" s="571"/>
      <c r="J1162" s="571"/>
      <c r="K1162" s="190"/>
      <c r="L1162" s="571"/>
      <c r="M1162" s="624"/>
      <c r="N1162" s="595"/>
      <c r="O1162" s="625"/>
      <c r="P1162" s="626"/>
      <c r="Q1162" s="627"/>
      <c r="R1162" s="558" t="n">
        <f aca="false">SUM(S1162,T1162,U1162,V1162)</f>
        <v>0</v>
      </c>
      <c r="S1162" s="698"/>
      <c r="T1162" s="698"/>
      <c r="U1162" s="698"/>
      <c r="V1162" s="698"/>
    </row>
    <row r="1163" s="196" customFormat="true" ht="15.75" hidden="true" customHeight="false" outlineLevel="1" collapsed="false">
      <c r="A1163" s="747"/>
      <c r="B1163" s="752"/>
      <c r="C1163" s="571"/>
      <c r="D1163" s="540"/>
      <c r="E1163" s="541" t="s">
        <v>1149</v>
      </c>
      <c r="F1163" s="541" t="s">
        <v>1064</v>
      </c>
      <c r="G1163" s="540"/>
      <c r="H1163" s="522" t="s">
        <v>1065</v>
      </c>
      <c r="I1163" s="571"/>
      <c r="J1163" s="571"/>
      <c r="K1163" s="190"/>
      <c r="L1163" s="571"/>
      <c r="M1163" s="624"/>
      <c r="N1163" s="595"/>
      <c r="O1163" s="625"/>
      <c r="P1163" s="626"/>
      <c r="Q1163" s="627"/>
      <c r="R1163" s="558" t="n">
        <f aca="false">SUM(S1163,T1163,U1163,V1163)</f>
        <v>0</v>
      </c>
      <c r="S1163" s="698"/>
      <c r="T1163" s="698"/>
      <c r="U1163" s="698"/>
      <c r="V1163" s="698"/>
      <c r="AC1163" s="303"/>
      <c r="AD1163" s="474"/>
    </row>
    <row r="1164" customFormat="false" ht="15.75" hidden="true" customHeight="false" outlineLevel="1" collapsed="false">
      <c r="A1164" s="781"/>
      <c r="B1164" s="752"/>
      <c r="C1164" s="541"/>
      <c r="D1164" s="540"/>
      <c r="E1164" s="541" t="s">
        <v>1149</v>
      </c>
      <c r="F1164" s="607" t="s">
        <v>1064</v>
      </c>
      <c r="G1164" s="540"/>
      <c r="H1164" s="522" t="s">
        <v>1065</v>
      </c>
      <c r="I1164" s="607"/>
      <c r="J1164" s="601"/>
      <c r="K1164" s="522"/>
      <c r="L1164" s="541"/>
      <c r="M1164" s="554"/>
      <c r="N1164" s="701"/>
      <c r="O1164" s="557"/>
      <c r="P1164" s="556"/>
      <c r="Q1164" s="550"/>
      <c r="R1164" s="558" t="n">
        <f aca="false">SUM(S1164,T1164,U1164,V1164)</f>
        <v>0</v>
      </c>
      <c r="S1164" s="558"/>
      <c r="T1164" s="558"/>
      <c r="U1164" s="558"/>
      <c r="V1164" s="558"/>
    </row>
    <row r="1165" customFormat="false" ht="15.75" hidden="true" customHeight="false" outlineLevel="1" collapsed="false">
      <c r="A1165" s="781"/>
      <c r="B1165" s="752"/>
      <c r="C1165" s="541"/>
      <c r="D1165" s="540"/>
      <c r="E1165" s="541" t="s">
        <v>1149</v>
      </c>
      <c r="F1165" s="607" t="s">
        <v>1064</v>
      </c>
      <c r="G1165" s="540"/>
      <c r="H1165" s="522" t="s">
        <v>1065</v>
      </c>
      <c r="I1165" s="607"/>
      <c r="J1165" s="601"/>
      <c r="K1165" s="522"/>
      <c r="L1165" s="541"/>
      <c r="M1165" s="554"/>
      <c r="N1165" s="701"/>
      <c r="O1165" s="557"/>
      <c r="P1165" s="556"/>
      <c r="Q1165" s="550"/>
      <c r="R1165" s="558" t="n">
        <f aca="false">SUM(S1165,T1165,U1165,V1165)</f>
        <v>0</v>
      </c>
      <c r="S1165" s="558"/>
      <c r="T1165" s="558"/>
      <c r="U1165" s="558"/>
      <c r="V1165" s="558"/>
    </row>
    <row r="1166" customFormat="false" ht="15.75" hidden="true" customHeight="false" outlineLevel="1" collapsed="false">
      <c r="A1166" s="781"/>
      <c r="B1166" s="752"/>
      <c r="C1166" s="541"/>
      <c r="D1166" s="540"/>
      <c r="E1166" s="541" t="s">
        <v>1149</v>
      </c>
      <c r="F1166" s="607" t="s">
        <v>1064</v>
      </c>
      <c r="G1166" s="540"/>
      <c r="H1166" s="522" t="s">
        <v>1065</v>
      </c>
      <c r="I1166" s="607"/>
      <c r="J1166" s="601"/>
      <c r="K1166" s="522"/>
      <c r="L1166" s="541"/>
      <c r="M1166" s="554"/>
      <c r="N1166" s="701"/>
      <c r="O1166" s="557"/>
      <c r="P1166" s="556"/>
      <c r="Q1166" s="550"/>
      <c r="R1166" s="558" t="n">
        <f aca="false">SUM(S1166,T1166,U1166,V1166)</f>
        <v>0</v>
      </c>
      <c r="S1166" s="558"/>
      <c r="T1166" s="558"/>
      <c r="U1166" s="558"/>
      <c r="V1166" s="558"/>
    </row>
    <row r="1167" customFormat="false" ht="15.75" hidden="true" customHeight="false" outlineLevel="1" collapsed="false">
      <c r="A1167" s="781"/>
      <c r="B1167" s="752"/>
      <c r="C1167" s="541"/>
      <c r="D1167" s="540"/>
      <c r="E1167" s="541" t="s">
        <v>1149</v>
      </c>
      <c r="F1167" s="607" t="s">
        <v>1064</v>
      </c>
      <c r="G1167" s="540"/>
      <c r="H1167" s="522" t="s">
        <v>1065</v>
      </c>
      <c r="I1167" s="607"/>
      <c r="J1167" s="601"/>
      <c r="K1167" s="522"/>
      <c r="L1167" s="541"/>
      <c r="M1167" s="554"/>
      <c r="N1167" s="701"/>
      <c r="O1167" s="557"/>
      <c r="P1167" s="556"/>
      <c r="Q1167" s="550"/>
      <c r="R1167" s="558" t="n">
        <f aca="false">SUM(S1167,T1167,U1167,V1167)</f>
        <v>0</v>
      </c>
      <c r="S1167" s="558"/>
      <c r="T1167" s="558"/>
      <c r="U1167" s="558"/>
      <c r="V1167" s="558"/>
    </row>
    <row r="1168" customFormat="false" ht="15.75" hidden="true" customHeight="false" outlineLevel="1" collapsed="false">
      <c r="A1168" s="781"/>
      <c r="B1168" s="752"/>
      <c r="C1168" s="541"/>
      <c r="D1168" s="540"/>
      <c r="E1168" s="541" t="s">
        <v>1149</v>
      </c>
      <c r="F1168" s="607" t="s">
        <v>1064</v>
      </c>
      <c r="G1168" s="540"/>
      <c r="H1168" s="522" t="s">
        <v>1065</v>
      </c>
      <c r="I1168" s="607"/>
      <c r="J1168" s="601"/>
      <c r="K1168" s="522"/>
      <c r="L1168" s="541"/>
      <c r="M1168" s="554"/>
      <c r="N1168" s="701"/>
      <c r="O1168" s="557"/>
      <c r="P1168" s="556"/>
      <c r="Q1168" s="550"/>
      <c r="R1168" s="558" t="n">
        <f aca="false">SUM(S1168,T1168,U1168,V1168)</f>
        <v>0</v>
      </c>
      <c r="S1168" s="558"/>
      <c r="T1168" s="558"/>
      <c r="U1168" s="558"/>
      <c r="V1168" s="558"/>
    </row>
    <row r="1169" s="196" customFormat="true" ht="15.75" hidden="true" customHeight="false" outlineLevel="0" collapsed="false">
      <c r="A1169" s="570" t="s">
        <v>1388</v>
      </c>
      <c r="B1169" s="560"/>
      <c r="C1169" s="560"/>
      <c r="D1169" s="540"/>
      <c r="E1169" s="541" t="s">
        <v>1149</v>
      </c>
      <c r="F1169" s="541" t="s">
        <v>1064</v>
      </c>
      <c r="G1169" s="540"/>
      <c r="H1169" s="522" t="s">
        <v>1065</v>
      </c>
      <c r="I1169" s="540"/>
      <c r="J1169" s="522" t="s">
        <v>1065</v>
      </c>
      <c r="K1169" s="540"/>
      <c r="L1169" s="522" t="s">
        <v>1065</v>
      </c>
      <c r="M1169" s="561"/>
      <c r="N1169" s="707"/>
      <c r="O1169" s="822" t="n">
        <v>244</v>
      </c>
      <c r="P1169" s="823" t="n">
        <v>341</v>
      </c>
      <c r="Q1169" s="840"/>
      <c r="R1169" s="551" t="n">
        <f aca="false">SUM(S1169,T1169,U1169,V1169)</f>
        <v>0</v>
      </c>
      <c r="S1169" s="551"/>
      <c r="T1169" s="551"/>
      <c r="U1169" s="551"/>
      <c r="V1169" s="551"/>
      <c r="AC1169" s="303"/>
      <c r="AD1169" s="474"/>
    </row>
    <row r="1170" customFormat="false" ht="15.75" hidden="true" customHeight="false" outlineLevel="0" collapsed="false">
      <c r="A1170" s="570" t="s">
        <v>1389</v>
      </c>
      <c r="B1170" s="841"/>
      <c r="C1170" s="841"/>
      <c r="D1170" s="601"/>
      <c r="E1170" s="541"/>
      <c r="F1170" s="607"/>
      <c r="G1170" s="601"/>
      <c r="H1170" s="522"/>
      <c r="I1170" s="602"/>
      <c r="J1170" s="603"/>
      <c r="K1170" s="841"/>
      <c r="L1170" s="841"/>
      <c r="M1170" s="842"/>
      <c r="N1170" s="843"/>
      <c r="O1170" s="844" t="n">
        <v>244</v>
      </c>
      <c r="P1170" s="785" t="n">
        <v>349</v>
      </c>
      <c r="Q1170" s="845"/>
      <c r="R1170" s="551" t="n">
        <f aca="false">SUM(R1171:R1174)</f>
        <v>0</v>
      </c>
      <c r="S1170" s="551" t="n">
        <f aca="false">SUM(S1171:S1174)</f>
        <v>0</v>
      </c>
      <c r="T1170" s="551" t="n">
        <f aca="false">SUM(T1171:T1174)</f>
        <v>0</v>
      </c>
      <c r="U1170" s="551" t="n">
        <f aca="false">SUM(U1171:U1174)</f>
        <v>0</v>
      </c>
      <c r="V1170" s="558" t="n">
        <f aca="false">SUM(V1171:V1174)</f>
        <v>0</v>
      </c>
    </row>
    <row r="1171" customFormat="false" ht="15.75" hidden="true" customHeight="false" outlineLevel="1" collapsed="false">
      <c r="A1171" s="570"/>
      <c r="B1171" s="841"/>
      <c r="C1171" s="841"/>
      <c r="D1171" s="540"/>
      <c r="E1171" s="541" t="s">
        <v>1149</v>
      </c>
      <c r="F1171" s="607" t="s">
        <v>1064</v>
      </c>
      <c r="G1171" s="540"/>
      <c r="H1171" s="522" t="s">
        <v>1065</v>
      </c>
      <c r="I1171" s="602"/>
      <c r="J1171" s="603"/>
      <c r="K1171" s="841"/>
      <c r="L1171" s="841"/>
      <c r="M1171" s="842"/>
      <c r="N1171" s="843"/>
      <c r="O1171" s="844"/>
      <c r="P1171" s="785"/>
      <c r="Q1171" s="845"/>
      <c r="R1171" s="558" t="n">
        <f aca="false">SUM(S1171,T1171,U1171,V1171)</f>
        <v>0</v>
      </c>
      <c r="S1171" s="558"/>
      <c r="T1171" s="558"/>
      <c r="U1171" s="558"/>
      <c r="V1171" s="558"/>
    </row>
    <row r="1172" customFormat="false" ht="15.75" hidden="true" customHeight="false" outlineLevel="1" collapsed="false">
      <c r="A1172" s="570"/>
      <c r="B1172" s="841"/>
      <c r="C1172" s="841"/>
      <c r="D1172" s="540"/>
      <c r="E1172" s="541" t="s">
        <v>1149</v>
      </c>
      <c r="F1172" s="607" t="s">
        <v>1064</v>
      </c>
      <c r="G1172" s="540"/>
      <c r="H1172" s="522" t="s">
        <v>1065</v>
      </c>
      <c r="I1172" s="602"/>
      <c r="J1172" s="603"/>
      <c r="K1172" s="841"/>
      <c r="L1172" s="841"/>
      <c r="M1172" s="842"/>
      <c r="N1172" s="843"/>
      <c r="O1172" s="844"/>
      <c r="P1172" s="785"/>
      <c r="Q1172" s="845"/>
      <c r="R1172" s="558" t="n">
        <f aca="false">SUM(S1172,T1172,U1172,V1172)</f>
        <v>0</v>
      </c>
      <c r="S1172" s="558"/>
      <c r="T1172" s="558"/>
      <c r="U1172" s="558"/>
      <c r="V1172" s="558"/>
    </row>
    <row r="1173" customFormat="false" ht="15.75" hidden="true" customHeight="false" outlineLevel="1" collapsed="false">
      <c r="A1173" s="570"/>
      <c r="B1173" s="841"/>
      <c r="C1173" s="841"/>
      <c r="D1173" s="540"/>
      <c r="E1173" s="541" t="s">
        <v>1149</v>
      </c>
      <c r="F1173" s="607" t="s">
        <v>1064</v>
      </c>
      <c r="G1173" s="540"/>
      <c r="H1173" s="522" t="s">
        <v>1065</v>
      </c>
      <c r="I1173" s="602"/>
      <c r="J1173" s="603"/>
      <c r="K1173" s="841"/>
      <c r="L1173" s="841"/>
      <c r="M1173" s="842"/>
      <c r="N1173" s="843"/>
      <c r="O1173" s="844"/>
      <c r="P1173" s="785"/>
      <c r="Q1173" s="845"/>
      <c r="R1173" s="558" t="n">
        <f aca="false">SUM(S1173,T1173,U1173,V1173)</f>
        <v>0</v>
      </c>
      <c r="S1173" s="558"/>
      <c r="T1173" s="558"/>
      <c r="U1173" s="558"/>
      <c r="V1173" s="558"/>
    </row>
    <row r="1174" customFormat="false" ht="15.75" hidden="true" customHeight="false" outlineLevel="1" collapsed="false">
      <c r="A1174" s="571"/>
      <c r="B1174" s="841"/>
      <c r="C1174" s="841"/>
      <c r="D1174" s="540"/>
      <c r="E1174" s="541" t="s">
        <v>1149</v>
      </c>
      <c r="F1174" s="607" t="s">
        <v>1064</v>
      </c>
      <c r="G1174" s="540"/>
      <c r="H1174" s="522" t="s">
        <v>1065</v>
      </c>
      <c r="I1174" s="602"/>
      <c r="J1174" s="603"/>
      <c r="K1174" s="841"/>
      <c r="L1174" s="841"/>
      <c r="M1174" s="842"/>
      <c r="N1174" s="846"/>
      <c r="O1174" s="785"/>
      <c r="P1174" s="785"/>
      <c r="Q1174" s="847"/>
      <c r="R1174" s="558" t="n">
        <f aca="false">SUM(S1174,T1174,U1174,V1174)</f>
        <v>0</v>
      </c>
      <c r="S1174" s="558"/>
      <c r="T1174" s="558"/>
      <c r="U1174" s="558"/>
      <c r="V1174" s="558"/>
    </row>
    <row r="1175" s="196" customFormat="true" ht="15.75" hidden="true" customHeight="true" outlineLevel="0" collapsed="false">
      <c r="A1175" s="571" t="s">
        <v>1390</v>
      </c>
      <c r="B1175" s="782"/>
      <c r="C1175" s="782"/>
      <c r="D1175" s="601"/>
      <c r="E1175" s="541"/>
      <c r="F1175" s="607"/>
      <c r="G1175" s="601"/>
      <c r="H1175" s="522"/>
      <c r="I1175" s="602"/>
      <c r="J1175" s="603"/>
      <c r="K1175" s="782"/>
      <c r="L1175" s="782"/>
      <c r="M1175" s="783"/>
      <c r="N1175" s="784"/>
      <c r="O1175" s="785" t="n">
        <v>244</v>
      </c>
      <c r="P1175" s="785" t="n">
        <v>349</v>
      </c>
      <c r="Q1175" s="786"/>
      <c r="R1175" s="551" t="n">
        <f aca="false">SUM(R1176:R1179)</f>
        <v>0</v>
      </c>
      <c r="S1175" s="551" t="n">
        <f aca="false">SUM(S1176:S1179)</f>
        <v>0</v>
      </c>
      <c r="T1175" s="551" t="n">
        <f aca="false">SUM(T1176:T1179)</f>
        <v>0</v>
      </c>
      <c r="U1175" s="551" t="n">
        <f aca="false">SUM(U1176:U1179)</f>
        <v>0</v>
      </c>
      <c r="V1175" s="551" t="n">
        <f aca="false">SUM(V1176:V1179)</f>
        <v>0</v>
      </c>
      <c r="AC1175" s="303"/>
      <c r="AD1175" s="474"/>
    </row>
    <row r="1176" s="196" customFormat="true" ht="15.75" hidden="true" customHeight="true" outlineLevel="1" collapsed="false">
      <c r="A1176" s="571"/>
      <c r="B1176" s="782"/>
      <c r="C1176" s="782"/>
      <c r="D1176" s="540"/>
      <c r="E1176" s="541" t="s">
        <v>1149</v>
      </c>
      <c r="F1176" s="607" t="s">
        <v>1064</v>
      </c>
      <c r="G1176" s="540"/>
      <c r="H1176" s="522" t="s">
        <v>1065</v>
      </c>
      <c r="I1176" s="602"/>
      <c r="J1176" s="603"/>
      <c r="K1176" s="782"/>
      <c r="L1176" s="782"/>
      <c r="M1176" s="783"/>
      <c r="N1176" s="784"/>
      <c r="O1176" s="785"/>
      <c r="P1176" s="785"/>
      <c r="Q1176" s="786"/>
      <c r="R1176" s="558" t="n">
        <f aca="false">SUM(S1176,T1176,U1176,V1176)</f>
        <v>0</v>
      </c>
      <c r="S1176" s="558"/>
      <c r="T1176" s="558"/>
      <c r="U1176" s="558"/>
      <c r="V1176" s="558"/>
      <c r="AC1176" s="303"/>
      <c r="AD1176" s="474"/>
    </row>
    <row r="1177" s="196" customFormat="true" ht="15.75" hidden="true" customHeight="true" outlineLevel="1" collapsed="false">
      <c r="A1177" s="571"/>
      <c r="B1177" s="782"/>
      <c r="C1177" s="782"/>
      <c r="D1177" s="540"/>
      <c r="E1177" s="541" t="s">
        <v>1149</v>
      </c>
      <c r="F1177" s="607" t="s">
        <v>1064</v>
      </c>
      <c r="G1177" s="540"/>
      <c r="H1177" s="522" t="s">
        <v>1065</v>
      </c>
      <c r="I1177" s="602"/>
      <c r="J1177" s="603"/>
      <c r="K1177" s="782"/>
      <c r="L1177" s="782"/>
      <c r="M1177" s="783"/>
      <c r="N1177" s="784"/>
      <c r="O1177" s="785"/>
      <c r="P1177" s="785"/>
      <c r="Q1177" s="786"/>
      <c r="R1177" s="558" t="n">
        <f aca="false">SUM(S1177,T1177,U1177,V1177)</f>
        <v>0</v>
      </c>
      <c r="S1177" s="558"/>
      <c r="T1177" s="558"/>
      <c r="U1177" s="558"/>
      <c r="V1177" s="558"/>
      <c r="AC1177" s="303"/>
      <c r="AD1177" s="474"/>
    </row>
    <row r="1178" s="196" customFormat="true" ht="15.75" hidden="true" customHeight="true" outlineLevel="1" collapsed="false">
      <c r="A1178" s="571"/>
      <c r="B1178" s="782"/>
      <c r="C1178" s="782"/>
      <c r="D1178" s="540"/>
      <c r="E1178" s="541" t="s">
        <v>1149</v>
      </c>
      <c r="F1178" s="607" t="s">
        <v>1064</v>
      </c>
      <c r="G1178" s="540"/>
      <c r="H1178" s="522" t="s">
        <v>1065</v>
      </c>
      <c r="I1178" s="602"/>
      <c r="J1178" s="603"/>
      <c r="K1178" s="782"/>
      <c r="L1178" s="782"/>
      <c r="M1178" s="783"/>
      <c r="N1178" s="784"/>
      <c r="O1178" s="785"/>
      <c r="P1178" s="785"/>
      <c r="Q1178" s="786"/>
      <c r="R1178" s="558" t="n">
        <f aca="false">SUM(S1178,T1178,U1178,V1178)</f>
        <v>0</v>
      </c>
      <c r="S1178" s="558"/>
      <c r="T1178" s="558"/>
      <c r="U1178" s="558"/>
      <c r="V1178" s="558"/>
      <c r="AC1178" s="303"/>
      <c r="AD1178" s="474"/>
    </row>
    <row r="1179" s="196" customFormat="true" ht="15.75" hidden="true" customHeight="false" outlineLevel="1" collapsed="false">
      <c r="A1179" s="572"/>
      <c r="B1179" s="848"/>
      <c r="C1179" s="848"/>
      <c r="D1179" s="540"/>
      <c r="E1179" s="541" t="s">
        <v>1149</v>
      </c>
      <c r="F1179" s="607" t="s">
        <v>1064</v>
      </c>
      <c r="G1179" s="540"/>
      <c r="H1179" s="522" t="s">
        <v>1065</v>
      </c>
      <c r="I1179" s="849"/>
      <c r="J1179" s="850"/>
      <c r="K1179" s="848"/>
      <c r="L1179" s="848"/>
      <c r="M1179" s="851"/>
      <c r="N1179" s="852"/>
      <c r="O1179" s="853"/>
      <c r="P1179" s="854"/>
      <c r="Q1179" s="786"/>
      <c r="R1179" s="558" t="n">
        <f aca="false">SUM(S1179,T1179,U1179,V1179)</f>
        <v>0</v>
      </c>
      <c r="S1179" s="558"/>
      <c r="T1179" s="558"/>
      <c r="U1179" s="558"/>
      <c r="V1179" s="558"/>
      <c r="AC1179" s="303"/>
      <c r="AD1179" s="474"/>
    </row>
    <row r="1180" s="196" customFormat="true" ht="15" hidden="true" customHeight="false" outlineLevel="0" collapsed="false">
      <c r="A1180" s="855"/>
      <c r="B1180" s="855"/>
      <c r="C1180" s="855"/>
      <c r="D1180" s="855"/>
      <c r="E1180" s="855"/>
      <c r="F1180" s="855"/>
      <c r="G1180" s="855"/>
      <c r="H1180" s="855"/>
      <c r="I1180" s="855"/>
      <c r="J1180" s="855"/>
      <c r="K1180" s="855"/>
      <c r="L1180" s="855"/>
      <c r="M1180" s="855"/>
      <c r="N1180" s="855"/>
      <c r="O1180" s="856"/>
      <c r="P1180" s="856"/>
      <c r="Q1180" s="856"/>
      <c r="R1180" s="857"/>
      <c r="S1180" s="858"/>
      <c r="T1180" s="858"/>
      <c r="U1180" s="858"/>
      <c r="V1180" s="858"/>
      <c r="AC1180" s="303"/>
      <c r="AD1180" s="474"/>
    </row>
    <row r="1181" customFormat="false" ht="15" hidden="false" customHeight="false" outlineLevel="0" collapsed="false">
      <c r="A1181" s="859"/>
      <c r="B1181" s="859"/>
      <c r="C1181" s="859"/>
      <c r="D1181" s="859"/>
      <c r="E1181" s="860"/>
      <c r="F1181" s="860"/>
      <c r="G1181" s="860"/>
      <c r="H1181" s="860"/>
      <c r="I1181" s="860"/>
      <c r="J1181" s="860"/>
      <c r="K1181" s="860"/>
      <c r="L1181" s="861"/>
      <c r="M1181" s="861"/>
      <c r="N1181" s="861"/>
      <c r="O1181" s="862"/>
      <c r="P1181" s="862"/>
      <c r="Q1181" s="863"/>
      <c r="R1181" s="864"/>
      <c r="S1181" s="865"/>
      <c r="T1181" s="865"/>
      <c r="U1181" s="865"/>
      <c r="V1181" s="865"/>
    </row>
    <row r="1182" s="859" customFormat="true" ht="15.75" hidden="false" customHeight="false" outlineLevel="0" collapsed="false">
      <c r="E1182" s="860"/>
      <c r="F1182" s="860"/>
      <c r="G1182" s="860"/>
      <c r="H1182" s="860"/>
      <c r="I1182" s="860"/>
      <c r="J1182" s="860"/>
      <c r="K1182" s="860"/>
      <c r="L1182" s="866" t="s">
        <v>1391</v>
      </c>
      <c r="M1182" s="866"/>
      <c r="N1182" s="866"/>
      <c r="O1182" s="867" t="s">
        <v>529</v>
      </c>
      <c r="P1182" s="867"/>
      <c r="Q1182" s="868"/>
      <c r="R1182" s="869" t="n">
        <f aca="false">R12-R13-R15-R16-R17-R18-R14</f>
        <v>0</v>
      </c>
      <c r="S1182" s="869" t="n">
        <f aca="false">S12-S13-S15-S16-S17-S18-S14</f>
        <v>0</v>
      </c>
      <c r="T1182" s="869" t="n">
        <f aca="false">T12-T13-T15-T16-T17-T18-T14</f>
        <v>0</v>
      </c>
      <c r="U1182" s="869" t="n">
        <f aca="false">U12-U13-U15-U16-U17-U18-U14</f>
        <v>0</v>
      </c>
      <c r="V1182" s="869" t="n">
        <f aca="false">V12-V13-V15-V16-V17-V18-V14</f>
        <v>0</v>
      </c>
      <c r="W1182" s="870"/>
      <c r="X1182" s="870"/>
      <c r="Y1182" s="870"/>
      <c r="Z1182" s="870"/>
      <c r="AA1182" s="870"/>
      <c r="AB1182" s="870"/>
      <c r="AC1182" s="474"/>
      <c r="AD1182" s="474"/>
      <c r="AE1182" s="870"/>
      <c r="AF1182" s="870"/>
    </row>
    <row r="1183" s="859" customFormat="true" ht="15.75" hidden="false" customHeight="false" outlineLevel="0" collapsed="false">
      <c r="A1183" s="188"/>
      <c r="B1183" s="188"/>
      <c r="C1183" s="188"/>
      <c r="D1183" s="188"/>
      <c r="E1183" s="855"/>
      <c r="F1183" s="855"/>
      <c r="G1183" s="855"/>
      <c r="H1183" s="855"/>
      <c r="I1183" s="855"/>
      <c r="J1183" s="855"/>
      <c r="K1183" s="855"/>
      <c r="L1183" s="871"/>
      <c r="M1183" s="871"/>
      <c r="N1183" s="871"/>
      <c r="O1183" s="868" t="s">
        <v>1392</v>
      </c>
      <c r="P1183" s="868"/>
      <c r="Q1183" s="868"/>
      <c r="R1183" s="872" t="n">
        <f aca="false">R19-R20-R21</f>
        <v>0</v>
      </c>
      <c r="S1183" s="872" t="n">
        <f aca="false">S19-S20-S21</f>
        <v>0</v>
      </c>
      <c r="T1183" s="872" t="n">
        <f aca="false">T19-T20-T21</f>
        <v>0</v>
      </c>
      <c r="U1183" s="872" t="n">
        <f aca="false">U19-U20-U21</f>
        <v>0</v>
      </c>
      <c r="V1183" s="872" t="n">
        <f aca="false">V19-V20-V21</f>
        <v>0</v>
      </c>
      <c r="W1183" s="870"/>
      <c r="X1183" s="870"/>
      <c r="Y1183" s="870"/>
      <c r="Z1183" s="870"/>
      <c r="AA1183" s="870"/>
      <c r="AB1183" s="870"/>
      <c r="AC1183" s="474"/>
      <c r="AD1183" s="474"/>
      <c r="AE1183" s="870"/>
      <c r="AF1183" s="870"/>
    </row>
    <row r="1184" customFormat="false" ht="15.75" hidden="false" customHeight="false" outlineLevel="0" collapsed="false">
      <c r="E1184" s="855"/>
      <c r="F1184" s="855"/>
      <c r="G1184" s="855"/>
      <c r="H1184" s="855"/>
      <c r="I1184" s="855"/>
      <c r="J1184" s="855"/>
      <c r="K1184" s="855"/>
      <c r="L1184" s="871"/>
      <c r="M1184" s="871"/>
      <c r="N1184" s="871"/>
      <c r="O1184" s="868" t="s">
        <v>614</v>
      </c>
      <c r="P1184" s="868"/>
      <c r="Q1184" s="868"/>
      <c r="R1184" s="872" t="n">
        <f aca="false">R25-R26-R27-R28-R29</f>
        <v>0</v>
      </c>
      <c r="S1184" s="872" t="n">
        <f aca="false">S25-S26-S27-S28-S29</f>
        <v>0</v>
      </c>
      <c r="T1184" s="872" t="n">
        <f aca="false">T25-T26-T27-T28-T29</f>
        <v>0</v>
      </c>
      <c r="U1184" s="872" t="n">
        <f aca="false">U25-U26-U27-U28-U29</f>
        <v>0</v>
      </c>
      <c r="V1184" s="872" t="n">
        <f aca="false">V25-V26-V27-V28-V29</f>
        <v>0</v>
      </c>
      <c r="W1184" s="873"/>
      <c r="X1184" s="873"/>
      <c r="Y1184" s="873"/>
      <c r="Z1184" s="873"/>
      <c r="AA1184" s="873"/>
      <c r="AB1184" s="873"/>
      <c r="AC1184" s="474"/>
      <c r="AE1184" s="873"/>
      <c r="AF1184" s="873"/>
    </row>
    <row r="1185" customFormat="false" ht="15.75" hidden="false" customHeight="false" outlineLevel="0" collapsed="false">
      <c r="E1185" s="855"/>
      <c r="F1185" s="855"/>
      <c r="G1185" s="855"/>
      <c r="H1185" s="855"/>
      <c r="I1185" s="855"/>
      <c r="J1185" s="855"/>
      <c r="K1185" s="855"/>
      <c r="L1185" s="871"/>
      <c r="M1185" s="871"/>
      <c r="N1185" s="871"/>
      <c r="O1185" s="868" t="s">
        <v>625</v>
      </c>
      <c r="P1185" s="868"/>
      <c r="Q1185" s="868"/>
      <c r="R1185" s="872" t="n">
        <f aca="false">R30-R32-R33-R36-R38-R40</f>
        <v>2.91038304567337E-011</v>
      </c>
      <c r="S1185" s="872" t="n">
        <f aca="false">S30-S32-S33-S36-S38-S40</f>
        <v>2.91038304567337E-011</v>
      </c>
      <c r="T1185" s="872" t="n">
        <f aca="false">T30-T32-T33-T36-T38-T40</f>
        <v>0</v>
      </c>
      <c r="U1185" s="872" t="n">
        <f aca="false">U30-U32-U33-U36-U38-U40</f>
        <v>0</v>
      </c>
      <c r="V1185" s="872" t="n">
        <f aca="false">V30-V32-V33-V36-V38-V40</f>
        <v>0</v>
      </c>
      <c r="W1185" s="873"/>
      <c r="X1185" s="873"/>
      <c r="Y1185" s="873"/>
      <c r="Z1185" s="873"/>
      <c r="AA1185" s="873"/>
      <c r="AB1185" s="873"/>
      <c r="AC1185" s="474"/>
      <c r="AE1185" s="873"/>
      <c r="AF1185" s="873"/>
    </row>
    <row r="1186" customFormat="false" ht="15.75" hidden="false" customHeight="false" outlineLevel="0" collapsed="false">
      <c r="E1186" s="855"/>
      <c r="F1186" s="855"/>
      <c r="G1186" s="855"/>
      <c r="H1186" s="855"/>
      <c r="I1186" s="855"/>
      <c r="J1186" s="855"/>
      <c r="K1186" s="855"/>
      <c r="L1186" s="871"/>
      <c r="M1186" s="871"/>
      <c r="N1186" s="871"/>
      <c r="O1186" s="868" t="s">
        <v>618</v>
      </c>
      <c r="P1186" s="868"/>
      <c r="Q1186" s="868"/>
      <c r="R1186" s="872" t="n">
        <f aca="false">R41-R42-R43-R44-R45-R46</f>
        <v>0</v>
      </c>
      <c r="S1186" s="872" t="n">
        <f aca="false">S41-S42-S43-S44-S45-S46</f>
        <v>0</v>
      </c>
      <c r="T1186" s="872" t="n">
        <f aca="false">T41-T42-T43-T44-T45-T46</f>
        <v>0</v>
      </c>
      <c r="U1186" s="872" t="n">
        <f aca="false">U41-U42-U43-U44-U45-U46</f>
        <v>0</v>
      </c>
      <c r="V1186" s="872" t="n">
        <f aca="false">V41-V42-V43-V44-V45-V46</f>
        <v>0</v>
      </c>
      <c r="W1186" s="873"/>
      <c r="X1186" s="873"/>
      <c r="Y1186" s="873"/>
      <c r="Z1186" s="873"/>
      <c r="AA1186" s="873"/>
      <c r="AB1186" s="873"/>
      <c r="AC1186" s="474"/>
      <c r="AE1186" s="873"/>
      <c r="AF1186" s="873"/>
    </row>
    <row r="1187" customFormat="false" ht="15.75" hidden="false" customHeight="false" outlineLevel="0" collapsed="false">
      <c r="E1187" s="855"/>
      <c r="F1187" s="855"/>
      <c r="G1187" s="855"/>
      <c r="H1187" s="855"/>
      <c r="I1187" s="855"/>
      <c r="J1187" s="855"/>
      <c r="K1187" s="855"/>
      <c r="L1187" s="871"/>
      <c r="M1187" s="871"/>
      <c r="N1187" s="871"/>
      <c r="O1187" s="868" t="s">
        <v>539</v>
      </c>
      <c r="P1187" s="868"/>
      <c r="Q1187" s="868"/>
      <c r="R1187" s="872" t="n">
        <f aca="false">R92-SUM(R95:R97,R99:R100,R102:R104,R106:R107,R109:R110,R112:R113,R115:R116,R119:R121,R123:R124,R126,R131:R132,R135,R136,R160:R163,R165:R168,R170:R173,R175:R178,R181:R183,R184,R186:R189,R191:R194,R196:R199,R224:R226,R228:R230,R233:R235,R237:R238,R241:R243,R245:R247,R250:R253,R257:R259,R261:R263,R265:R267,R269:R271,R274:R276,R278:R280,R283:R285,R287:R289,R292:R294,R297:R298,R300:R301,R303:R304,R306:R307,R309,R311:R313,R315:R317,R320:R321,R323:R325,R327:R328,R330,R332,R334,R336:R340,R342,R344,R346,R348,R350:R358,R142:R144,R360,R362:R366,R368:R369,R371:R373,R375,R377:R378,R381:R382,R384,R386,R388,R390:R403,R405:R407,R408,R410:R411,R413:R416,R420,R421,R422,R425:R427,R430,R432,R434,R436:R438,R440:R443,R445:R447,R450:R454,R456:R460,R462:R467,R469,R493,R471,R473:R474,R476:R477,R479:R487,R488,R489,R490,R491,R496:R522,R524:R543,R545:R567,R570:R573,R575:R591,R592,R593,R619:R653,R655,R658,R661,R664,R667,R671:R674,R676:R679,R682:R704,R707:R852,R854:R857,R859:R913,R915:R949,R951:R1037,R1039:R1083,R1085:R1168,R1169,R1171:R1174,R1176:R1179,R428,R146:R148,R150:R152,R154:R156,R202:R205,R207:R210,R212:R215,R217:R220,R417:R419,R127,R128,R129,R138,R139,R595:R617,)</f>
        <v>0</v>
      </c>
      <c r="S1187" s="872" t="n">
        <f aca="false">S92-SUM(S95:S97,S99:S100,S102:S104,S106:S107,S109:S110,S112:S113,S115:S116,S119:S121,S123:S124,S126,S131:S132,S135,S136,S160:S163,S165:S168,S170:S173,S175:S178,S181:S183,S184,S186:S189,S191:S194,S196:S199,S224:S226,S228:S230,S233:S235,S237:S238,S241:S243,S245:S247,S250:S253,S257:S259,S261:S263,S265:S267,S269:S271,S274:S276,S278:S280,S283:S285,S287:S289,S292:S294,S297:S298,S300:S301,S303:S304,S306:S307,S309,S311:S313,S315:S317,S320:S321,S323:S325,S327:S328,S330,S332,S334,S336:S340,S342,S344,S346,S348,S350:S358,S142:S144,S360,S362:S366,S368:S369,S371:S373,S375,S377:S378,S381:S382,S384,S386,S388,S390:S403,S405:S407,S408,S410:S411,S413:S416,S420,S421,S422,S425:S427,S430,S432,S434,S436:S438,S440:S443,S445:S447,S450:S454,S456:S460,S462:S467,S469,S493,S471,S473:S474,S476:S477,S479:S487,S488,S489,S490,S491,S496:S522,S524:S543,S545:S567,S570:S573,S575:S591,S592,S593,S619:S653,S655,S658,S661,S664,S667,S671:S674,S676:S679,S682:S704,S707:S852,S854:S857,S859:S913,S915:S949,S951:S1037,S1039:S1083,S1085:S1168,S1169,S1171:S1174,S1176:S1179,S428,S146:S148,S150:S152,S154:S156,S202:S205,S207:S210,S212:S215,S217:S220,S417:S419,S127,S128,S129,S138,S139,S595:S617,)</f>
        <v>0</v>
      </c>
      <c r="T1187" s="872" t="n">
        <f aca="false">T92-SUM(T95:T97,T99:T100,T102:T104,T106:T107,T109:T110,T112:T113,T115:T116,T119:T121,T123:T124,T126,T131:T132,T135,T136,T160:T163,T165:T168,T170:T173,T175:T178,T181:T183,T184,T186:T189,T191:T194,T196:T199,T224:T226,T228:T230,T233:T235,T237:T238,T241:T243,T245:T247,T250:T253,T257:T259,T261:T263,T265:T267,T269:T271,T274:T276,T278:T280,T283:T285,T287:T289,T292:T294,T297:T298,T300:T301,T303:T304,T306:T307,T309,T311:T313,T315:T317,T320:T321,T323:T325,T327:T328,T330,T332,T334,T336:T340,T342,T344,T346,T348,T350:T358,T142:T144,T360,T362:T366,T368:T369,T371:T373,T375,T377:T378,T381:T382,T384,T386,T388,T390:T403,T405:T407,T408,T410:T411,T413:T416,T420,T421,T422,T425:T427,T430,T432,T434,T436:T438,T440:T443,T445:T447,T450:T454,T456:T460,T462:T467,T469,T493,T471,T473:T474,T476:T477,T479:T487,T488,T489,T490,T491,T496:T522,T524:T543,T545:T567,T570:T573,T575:T591,T592,T593,T619:T653,T655,T658,T661,T664,T667,T671:T674,T676:T679,T682:T704,T707:T852,T854:T857,T859:T913,T915:T949,T951:T1037,T1039:T1083,T1085:T1168,T1169,T1171:T1174,T1176:T1179,T428,T146:T148,T150:T152,T154:T156,T202:T205,T207:T210,T212:T215,T217:T220,T417:T419,T127,T128,T129,T138,T139,T595:T617,)</f>
        <v>0</v>
      </c>
      <c r="U1187" s="872" t="n">
        <f aca="false">U92-SUM(U95:U97,U99:U100,U102:U104,U106:U107,U109:U110,U112:U113,U115:U116,U119:U121,U123:U124,U126,U131:U132,U135,U136,U160:U163,U165:U168,U170:U173,U175:U178,U181:U183,U184,U186:U189,U191:U194,U196:U199,U224:U226,U228:U230,U233:U235,U237:U238,U241:U243,U245:U247,U250:U253,U257:U259,U261:U263,U265:U267,U269:U271,U274:U276,U278:U280,U283:U285,U287:U289,U292:U294,U297:U298,U300:U301,U303:U304,U306:U307,U309,U311:U313,U315:U317,U320:U321,U323:U325,U327:U328,U330,U332,U334,U336:U340,U342,U344,U346,U348,U350:U358,U142:U144,U360,U362:U366,U368:U369,U371:U373,U375,U377:U378,U381:U382,U384,U386,U388,U390:U403,U405:U407,U408,U410:U411,U413:U416,U420,U421,U422,U425:U427,U430,U432,U434,U436:U438,U440:U443,U445:U447,U450:U454,U456:U460,U462:U467,U469,U493,U471,U473:U474,U476:U477,U479:U487,U488,U489,U490,U491,U496:U522,U524:U543,U545:U567,U570:U573,U575:U591,U592,U593,U619:U653,U655,U658,U661,U664,U667,U671:U674,U676:U679,U682:U704,U707:U852,U854:U857,U859:U913,U915:U949,U951:U1037,U1039:U1083,U1085:U1168,U1169,U1171:U1174,U1176:U1179,U428,U146:U148,U150:U152,U154:U156,U202:U205,U207:U210,U212:U215,U217:U220,U417:U419,U127,U128,U129,U138,U139,U595:U617,)</f>
        <v>0</v>
      </c>
      <c r="V1187" s="872" t="n">
        <f aca="false">V92-SUM(V95:V97,V99:V100,V102:V104,V106:V107,V109:V110,V112:V113,V115:V116,V119:V121,V123:V124,V126,V131:V132,V135,V136,V160:V163,V165:V168,V170:V173,V175:V178,V181:V183,V184,V186:V189,V191:V194,V196:V199,V224:V226,V228:V230,V233:V235,V237:V238,V241:V243,V245:V247,V250:V253,V257:V259,V261:V263,V265:V267,V269:V271,V274:V276,V278:V280,V283:V285,V287:V289,V292:V294,V297:V298,V300:V301,V303:V304,V306:V307,V309,V311:V313,V315:V317,V320:V321,V323:V325,V327:V328,V330,V332,V334,V336:V340,V342,V344,V346,V348,V350:V358,V142:V144,V360,V362:V366,V368:V369,V371:V373,V375,V377:V378,V381:V382,V384,V386,V388,V390:V403,V405:V407,V408,V410:V411,V413:V416,V420,V421,V422,V425:V427,V430,V432,V434,V436:V438,V440:V443,V445:V447,V450:V454,V456:V460,V462:V467,V469,V493,V471,V473:V474,V476:V477,V479:V487,V488,V489,V490,V491,V496:V522,V524:V543,V545:V567,V570:V573,V575:V591,V592,V593,V619:V653,V655,V658,V661,V664,V667,V671:V674,V676:V679,V682:V704,V707:V852,V854:V857,V859:V913,V915:V949,V951:V1037,V1039:V1083,V1085:V1168,V1169,V1171:V1174,V1176:V1179,V428,V146:V148,V150:V152,V154:V156,V202:V205,V207:V210,V212:V215,V217:V220,V417:V419,V127,V128,V129,V138,V139,V595:V617,)</f>
        <v>0</v>
      </c>
      <c r="W1187" s="873"/>
      <c r="X1187" s="873"/>
      <c r="Y1187" s="873"/>
      <c r="Z1187" s="873"/>
      <c r="AA1187" s="873"/>
      <c r="AB1187" s="873"/>
      <c r="AC1187" s="474"/>
      <c r="AE1187" s="873"/>
      <c r="AF1187" s="873"/>
    </row>
    <row r="1188" customFormat="false" ht="15.75" hidden="false" customHeight="false" outlineLevel="0" collapsed="false">
      <c r="E1188" s="855"/>
      <c r="F1188" s="855"/>
      <c r="G1188" s="855"/>
      <c r="H1188" s="855"/>
      <c r="I1188" s="855"/>
      <c r="J1188" s="855"/>
      <c r="K1188" s="855"/>
      <c r="L1188" s="874"/>
      <c r="M1188" s="874"/>
      <c r="N1188" s="874"/>
      <c r="O1188" s="875"/>
      <c r="P1188" s="875"/>
      <c r="Q1188" s="875"/>
      <c r="R1188" s="876"/>
      <c r="S1188" s="876"/>
      <c r="T1188" s="876"/>
      <c r="U1188" s="876"/>
      <c r="V1188" s="876"/>
    </row>
    <row r="1189" customFormat="false" ht="15.75" hidden="false" customHeight="false" outlineLevel="0" collapsed="false">
      <c r="L1189" s="489"/>
      <c r="M1189" s="489"/>
      <c r="N1189" s="489"/>
      <c r="O1189" s="877" t="s">
        <v>1393</v>
      </c>
      <c r="P1189" s="877"/>
      <c r="Q1189" s="877"/>
      <c r="R1189" s="758"/>
      <c r="S1189" s="758"/>
      <c r="T1189" s="758"/>
      <c r="U1189" s="758"/>
      <c r="V1189" s="758"/>
    </row>
    <row r="1190" customFormat="false" ht="15.75" hidden="false" customHeight="false" outlineLevel="0" collapsed="false">
      <c r="L1190" s="489"/>
      <c r="M1190" s="489"/>
      <c r="N1190" s="489"/>
      <c r="O1190" s="878" t="n">
        <v>244</v>
      </c>
      <c r="P1190" s="878"/>
      <c r="Q1190" s="877"/>
      <c r="R1190" s="758" t="n">
        <f aca="false">SUBTOTAL(9,R92)</f>
        <v>9789508.27433333</v>
      </c>
      <c r="S1190" s="758" t="n">
        <f aca="false">SUBTOTAL(9,S92)</f>
        <v>1554910.27533333</v>
      </c>
      <c r="T1190" s="758" t="n">
        <f aca="false">SUBTOTAL(9,T92)</f>
        <v>0</v>
      </c>
      <c r="U1190" s="758" t="n">
        <f aca="false">SUBTOTAL(9,U92)</f>
        <v>0</v>
      </c>
      <c r="V1190" s="758" t="n">
        <f aca="false">SUBTOTAL(9,V92)</f>
        <v>8234597.999</v>
      </c>
      <c r="W1190" s="238" t="n">
        <f aca="false">R1190-S1190-T1190-U1190-V1190</f>
        <v>0</v>
      </c>
      <c r="X1190" s="193"/>
      <c r="Y1190" s="193"/>
      <c r="Z1190" s="193"/>
      <c r="AA1190" s="193"/>
      <c r="AB1190" s="193"/>
      <c r="AE1190" s="193"/>
      <c r="AF1190" s="193"/>
    </row>
    <row r="1191" customFormat="false" ht="15.75" hidden="false" customHeight="false" outlineLevel="0" collapsed="false">
      <c r="L1191" s="489"/>
      <c r="M1191" s="489"/>
      <c r="N1191" s="489"/>
      <c r="O1191" s="878"/>
      <c r="P1191" s="878" t="n">
        <v>220</v>
      </c>
      <c r="Q1191" s="877"/>
      <c r="R1191" s="758" t="n">
        <f aca="false">R1190-R1192-R1193</f>
        <v>1432239.71075</v>
      </c>
      <c r="S1191" s="758" t="n">
        <f aca="false">S1190-S1192-S1193</f>
        <v>1034898.71575</v>
      </c>
      <c r="T1191" s="758" t="n">
        <f aca="false">T1190-T1192-T1193</f>
        <v>0</v>
      </c>
      <c r="U1191" s="758" t="n">
        <f aca="false">U1190-U1192-U1193</f>
        <v>0</v>
      </c>
      <c r="V1191" s="758" t="n">
        <f aca="false">V1190-V1192-V1193</f>
        <v>397340.995</v>
      </c>
      <c r="W1191" s="238" t="n">
        <f aca="false">R1191-S1191-T1191-U1191-V1191</f>
        <v>0</v>
      </c>
      <c r="X1191" s="193"/>
      <c r="Y1191" s="193"/>
      <c r="Z1191" s="193"/>
      <c r="AA1191" s="193"/>
      <c r="AB1191" s="193"/>
      <c r="AE1191" s="193"/>
      <c r="AF1191" s="193"/>
    </row>
    <row r="1192" customFormat="false" ht="15.75" hidden="false" customHeight="false" outlineLevel="0" collapsed="false">
      <c r="L1192" s="489"/>
      <c r="M1192" s="489"/>
      <c r="N1192" s="489"/>
      <c r="O1192" s="878"/>
      <c r="P1192" s="878" t="n">
        <v>310</v>
      </c>
      <c r="Q1192" s="877"/>
      <c r="R1192" s="758" t="n">
        <f aca="false">SUBTOTAL(9,R494,R568)</f>
        <v>901418</v>
      </c>
      <c r="S1192" s="758" t="n">
        <f aca="false">SUBTOTAL(9,S494,S568)</f>
        <v>92735</v>
      </c>
      <c r="T1192" s="758" t="n">
        <f aca="false">SUBTOTAL(9,T494,T568)</f>
        <v>0</v>
      </c>
      <c r="U1192" s="758" t="n">
        <f aca="false">SUBTOTAL(9,U494,U568)</f>
        <v>0</v>
      </c>
      <c r="V1192" s="758" t="n">
        <f aca="false">SUBTOTAL(9,V494,V568)</f>
        <v>808683</v>
      </c>
      <c r="W1192" s="238" t="n">
        <f aca="false">R1192-S1192-T1192-U1192-V1192</f>
        <v>0</v>
      </c>
      <c r="X1192" s="193"/>
      <c r="Y1192" s="193"/>
      <c r="Z1192" s="193"/>
      <c r="AA1192" s="193"/>
      <c r="AB1192" s="193"/>
      <c r="AE1192" s="193"/>
      <c r="AF1192" s="193"/>
    </row>
    <row r="1193" customFormat="false" ht="15.75" hidden="false" customHeight="false" outlineLevel="0" collapsed="false">
      <c r="L1193" s="489"/>
      <c r="M1193" s="489"/>
      <c r="N1193" s="489"/>
      <c r="O1193" s="878"/>
      <c r="P1193" s="878" t="n">
        <v>340</v>
      </c>
      <c r="Q1193" s="877"/>
      <c r="R1193" s="758" t="n">
        <f aca="false">SUBTOTAL(9,R618,R654,R680,R706,R853,R858,R914,R950,R1038,R1084,R1169,R1170,R1175,R594)</f>
        <v>7455850.56358333</v>
      </c>
      <c r="S1193" s="758" t="n">
        <f aca="false">SUBTOTAL(9,S618,S654,S680,S706,S853,S858,S914,S950,S1038,S1084,S1169,S1170,S1175,S594)</f>
        <v>427276.559583333</v>
      </c>
      <c r="T1193" s="758" t="n">
        <f aca="false">SUBTOTAL(9,T618,T654,T680,T706,T853,T858,T914,T950,T1038,T1084,T1169,T1170,T1175,T594)</f>
        <v>0</v>
      </c>
      <c r="U1193" s="758" t="n">
        <f aca="false">SUBTOTAL(9,U618,U654,U680,U706,U853,U858,U914,U950,U1038,U1084,U1169,U1170,U1175,U594)</f>
        <v>0</v>
      </c>
      <c r="V1193" s="758" t="n">
        <f aca="false">SUBTOTAL(9,V618,V654,V680,V706,V853,V858,V914,V950,V1038,V1084,V1169,V1170,V1175,V594)</f>
        <v>7028574.004</v>
      </c>
      <c r="W1193" s="238" t="n">
        <f aca="false">R1193-S1193-T1193-U1193-V1193</f>
        <v>0</v>
      </c>
      <c r="X1193" s="193"/>
      <c r="Y1193" s="193"/>
      <c r="Z1193" s="193"/>
      <c r="AA1193" s="193"/>
      <c r="AB1193" s="193"/>
      <c r="AE1193" s="193"/>
      <c r="AF1193" s="193"/>
    </row>
    <row r="1194" customFormat="false" ht="15.75" hidden="false" customHeight="false" outlineLevel="0" collapsed="false">
      <c r="L1194" s="489"/>
      <c r="M1194" s="489"/>
      <c r="N1194" s="489"/>
      <c r="O1194" s="878" t="n">
        <v>247</v>
      </c>
      <c r="P1194" s="877" t="n">
        <v>223</v>
      </c>
      <c r="Q1194" s="877"/>
      <c r="R1194" s="758" t="n">
        <f aca="false">SUBTOTAL(9,R57)</f>
        <v>2257368.9965971</v>
      </c>
      <c r="S1194" s="758" t="n">
        <f aca="false">SUBTOTAL(9,S57)</f>
        <v>1931449.99386</v>
      </c>
      <c r="T1194" s="758" t="n">
        <f aca="false">SUBTOTAL(9,T57)</f>
        <v>0</v>
      </c>
      <c r="U1194" s="758" t="n">
        <f aca="false">SUBTOTAL(9,U57)</f>
        <v>0</v>
      </c>
      <c r="V1194" s="758" t="n">
        <f aca="false">SUBTOTAL(9,V57)</f>
        <v>325919.0027371</v>
      </c>
      <c r="W1194" s="238" t="n">
        <f aca="false">R1194-S1194-T1194-U1194-V1194</f>
        <v>0</v>
      </c>
      <c r="X1194" s="193"/>
      <c r="Y1194" s="193"/>
      <c r="Z1194" s="193"/>
      <c r="AA1194" s="193"/>
      <c r="AB1194" s="193"/>
      <c r="AE1194" s="193"/>
      <c r="AF1194" s="193"/>
    </row>
    <row r="1195" customFormat="false" ht="15.75" hidden="false" customHeight="false" outlineLevel="0" collapsed="false">
      <c r="L1195" s="489"/>
      <c r="M1195" s="489"/>
      <c r="N1195" s="489"/>
      <c r="O1195" s="877" t="n">
        <v>112</v>
      </c>
      <c r="P1195" s="877"/>
      <c r="Q1195" s="877"/>
      <c r="R1195" s="758" t="n">
        <f aca="false">SUBTOTAL(9,R12)</f>
        <v>0</v>
      </c>
      <c r="S1195" s="758" t="n">
        <f aca="false">SUBTOTAL(9,S12)</f>
        <v>0</v>
      </c>
      <c r="T1195" s="758" t="n">
        <f aca="false">SUBTOTAL(9,T12)</f>
        <v>0</v>
      </c>
      <c r="U1195" s="758" t="n">
        <f aca="false">SUBTOTAL(9,U12)</f>
        <v>0</v>
      </c>
      <c r="V1195" s="758" t="n">
        <f aca="false">SUBTOTAL(9,V12)</f>
        <v>0</v>
      </c>
      <c r="W1195" s="238" t="n">
        <f aca="false">R1195-S1195-T1195-U1195-V1195</f>
        <v>0</v>
      </c>
      <c r="X1195" s="193"/>
      <c r="Y1195" s="193"/>
      <c r="Z1195" s="193"/>
      <c r="AA1195" s="193"/>
      <c r="AB1195" s="193"/>
      <c r="AE1195" s="193"/>
      <c r="AF1195" s="193"/>
    </row>
    <row r="1196" customFormat="false" ht="15.75" hidden="false" customHeight="false" outlineLevel="0" collapsed="false">
      <c r="L1196" s="489"/>
      <c r="M1196" s="489"/>
      <c r="N1196" s="489"/>
      <c r="O1196" s="877" t="n">
        <v>113</v>
      </c>
      <c r="P1196" s="877"/>
      <c r="Q1196" s="877"/>
      <c r="R1196" s="758" t="n">
        <f aca="false">SUBTOTAL(9,R19)</f>
        <v>0</v>
      </c>
      <c r="S1196" s="758" t="n">
        <f aca="false">SUBTOTAL(9,S19)</f>
        <v>0</v>
      </c>
      <c r="T1196" s="758" t="n">
        <f aca="false">SUBTOTAL(9,T19)</f>
        <v>0</v>
      </c>
      <c r="U1196" s="758" t="n">
        <f aca="false">SUBTOTAL(9,U19)</f>
        <v>0</v>
      </c>
      <c r="V1196" s="758" t="n">
        <f aca="false">SUBTOTAL(9,V19)</f>
        <v>0</v>
      </c>
      <c r="W1196" s="238" t="n">
        <f aca="false">R1196-S1196-T1196-U1196-V1196</f>
        <v>0</v>
      </c>
      <c r="X1196" s="193"/>
      <c r="Y1196" s="193"/>
      <c r="Z1196" s="193"/>
      <c r="AA1196" s="193"/>
      <c r="AB1196" s="193"/>
      <c r="AE1196" s="193"/>
      <c r="AF1196" s="193"/>
    </row>
    <row r="1197" customFormat="false" ht="15.75" hidden="false" customHeight="false" outlineLevel="0" collapsed="false">
      <c r="L1197" s="489"/>
      <c r="M1197" s="489"/>
      <c r="N1197" s="489"/>
      <c r="O1197" s="877" t="n">
        <v>321</v>
      </c>
      <c r="P1197" s="877"/>
      <c r="Q1197" s="877"/>
      <c r="R1197" s="758" t="n">
        <f aca="false">SUBTOTAL(9,R25)</f>
        <v>0</v>
      </c>
      <c r="S1197" s="758" t="n">
        <f aca="false">SUBTOTAL(9,S25)</f>
        <v>0</v>
      </c>
      <c r="T1197" s="758" t="n">
        <f aca="false">SUBTOTAL(9,T25)</f>
        <v>0</v>
      </c>
      <c r="U1197" s="758" t="n">
        <f aca="false">SUBTOTAL(9,U25)</f>
        <v>0</v>
      </c>
      <c r="V1197" s="758" t="n">
        <f aca="false">SUBTOTAL(9,V25)</f>
        <v>0</v>
      </c>
      <c r="W1197" s="238" t="n">
        <f aca="false">R1197-S1197-T1197-U1197-V1197</f>
        <v>0</v>
      </c>
      <c r="X1197" s="193"/>
      <c r="Y1197" s="193"/>
      <c r="Z1197" s="193"/>
      <c r="AA1197" s="193"/>
      <c r="AB1197" s="193"/>
      <c r="AE1197" s="193"/>
      <c r="AF1197" s="193"/>
    </row>
    <row r="1198" customFormat="false" ht="15.75" hidden="false" customHeight="false" outlineLevel="0" collapsed="false">
      <c r="L1198" s="489"/>
      <c r="M1198" s="489"/>
      <c r="N1198" s="489"/>
      <c r="O1198" s="877" t="n">
        <v>851</v>
      </c>
      <c r="P1198" s="877"/>
      <c r="Q1198" s="877"/>
      <c r="R1198" s="758" t="n">
        <f aca="false">SUBTOTAL(9,R30)</f>
        <v>2637412.00037615</v>
      </c>
      <c r="S1198" s="758" t="n">
        <f aca="false">SUBTOTAL(9,S30)</f>
        <v>2637412.00037615</v>
      </c>
      <c r="T1198" s="758" t="n">
        <f aca="false">SUBTOTAL(9,T30)</f>
        <v>0</v>
      </c>
      <c r="U1198" s="758" t="n">
        <f aca="false">SUBTOTAL(9,U30)</f>
        <v>0</v>
      </c>
      <c r="V1198" s="758" t="n">
        <f aca="false">SUBTOTAL(9,V30)</f>
        <v>0</v>
      </c>
      <c r="W1198" s="238" t="n">
        <f aca="false">R1198-S1198-T1198-U1198-V1198</f>
        <v>0</v>
      </c>
      <c r="X1198" s="193"/>
      <c r="Y1198" s="193"/>
      <c r="Z1198" s="193"/>
      <c r="AA1198" s="193"/>
      <c r="AB1198" s="193"/>
      <c r="AE1198" s="193"/>
      <c r="AF1198" s="193"/>
    </row>
    <row r="1199" customFormat="false" ht="15.75" hidden="false" customHeight="false" outlineLevel="0" collapsed="false">
      <c r="L1199" s="489"/>
      <c r="M1199" s="489"/>
      <c r="N1199" s="489"/>
      <c r="O1199" s="877" t="n">
        <v>852</v>
      </c>
      <c r="P1199" s="877"/>
      <c r="Q1199" s="877"/>
      <c r="R1199" s="758" t="n">
        <f aca="false">SUBTOTAL(9,R41)</f>
        <v>0</v>
      </c>
      <c r="S1199" s="758" t="n">
        <f aca="false">SUBTOTAL(9,S41)</f>
        <v>0</v>
      </c>
      <c r="T1199" s="758" t="n">
        <f aca="false">SUBTOTAL(9,T41)</f>
        <v>0</v>
      </c>
      <c r="U1199" s="758" t="n">
        <f aca="false">SUBTOTAL(9,U41)</f>
        <v>0</v>
      </c>
      <c r="V1199" s="758" t="n">
        <f aca="false">SUBTOTAL(9,V41)</f>
        <v>0</v>
      </c>
      <c r="W1199" s="238" t="n">
        <f aca="false">R1199-S1199-T1199-U1199-V1199</f>
        <v>0</v>
      </c>
      <c r="X1199" s="193"/>
      <c r="Y1199" s="193"/>
      <c r="Z1199" s="193"/>
      <c r="AA1199" s="193"/>
      <c r="AB1199" s="193"/>
      <c r="AE1199" s="193"/>
      <c r="AF1199" s="193"/>
    </row>
    <row r="1200" customFormat="false" ht="15.75" hidden="false" customHeight="false" outlineLevel="0" collapsed="false">
      <c r="L1200" s="489"/>
      <c r="M1200" s="489"/>
      <c r="N1200" s="489"/>
      <c r="O1200" s="877" t="n">
        <v>243</v>
      </c>
      <c r="P1200" s="877"/>
      <c r="Q1200" s="877"/>
      <c r="R1200" s="758" t="n">
        <f aca="false">SUM(R22)</f>
        <v>0</v>
      </c>
      <c r="S1200" s="758" t="n">
        <f aca="false">SUM(S22)</f>
        <v>0</v>
      </c>
      <c r="T1200" s="758" t="n">
        <f aca="false">SUM(T22)</f>
        <v>0</v>
      </c>
      <c r="U1200" s="758" t="n">
        <f aca="false">SUM(U22)</f>
        <v>0</v>
      </c>
      <c r="V1200" s="758" t="n">
        <f aca="false">SUM(V22)</f>
        <v>0</v>
      </c>
      <c r="W1200" s="238" t="n">
        <f aca="false">R1200-S1200-T1200-U1200-V1200</f>
        <v>0</v>
      </c>
      <c r="X1200" s="193"/>
      <c r="Y1200" s="193"/>
      <c r="Z1200" s="193"/>
      <c r="AA1200" s="193"/>
      <c r="AB1200" s="193"/>
      <c r="AE1200" s="193"/>
      <c r="AF1200" s="193"/>
    </row>
    <row r="1201" s="237" customFormat="true" ht="15.75" hidden="false" customHeight="false" outlineLevel="0" collapsed="false">
      <c r="L1201" s="879"/>
      <c r="M1201" s="879"/>
      <c r="N1201" s="879"/>
      <c r="O1201" s="880" t="s">
        <v>1394</v>
      </c>
      <c r="P1201" s="880"/>
      <c r="Q1201" s="880"/>
      <c r="R1201" s="881"/>
      <c r="S1201" s="881"/>
      <c r="T1201" s="881"/>
      <c r="U1201" s="881"/>
      <c r="V1201" s="881"/>
      <c r="W1201" s="192"/>
      <c r="X1201" s="236"/>
      <c r="Y1201" s="236"/>
      <c r="Z1201" s="236"/>
      <c r="AA1201" s="236"/>
      <c r="AB1201" s="236"/>
      <c r="AC1201" s="303"/>
      <c r="AD1201" s="303"/>
      <c r="AE1201" s="236"/>
      <c r="AF1201" s="236"/>
    </row>
    <row r="1202" s="237" customFormat="true" ht="15.75" hidden="false" customHeight="false" outlineLevel="0" collapsed="false">
      <c r="L1202" s="879"/>
      <c r="M1202" s="879"/>
      <c r="N1202" s="879"/>
      <c r="O1202" s="880" t="n">
        <v>244</v>
      </c>
      <c r="P1202" s="880"/>
      <c r="Q1202" s="880"/>
      <c r="R1202" s="881" t="n">
        <f aca="false">SUBTOTAL(9,V1202,U1202,T1202,S1202)</f>
        <v>7284690.7</v>
      </c>
      <c r="S1202" s="881" t="n">
        <f aca="false">'Утверждено (МЗ,ИЦ,КАП)'!I288</f>
        <v>806647.7</v>
      </c>
      <c r="T1202" s="881" t="n">
        <f aca="false">'Утверждено (МЗ,ИЦ,КАП)'!I203</f>
        <v>0</v>
      </c>
      <c r="U1202" s="881"/>
      <c r="V1202" s="881" t="n">
        <f aca="false">'Утверждено (ПДД)'!G1075</f>
        <v>6478043</v>
      </c>
      <c r="W1202" s="192" t="n">
        <f aca="false">R1202-S1202-T1202-U1202-V1202</f>
        <v>0</v>
      </c>
      <c r="X1202" s="236"/>
      <c r="Y1202" s="236"/>
      <c r="Z1202" s="236"/>
      <c r="AA1202" s="236"/>
      <c r="AB1202" s="236"/>
      <c r="AC1202" s="303"/>
      <c r="AD1202" s="303"/>
      <c r="AE1202" s="236"/>
      <c r="AF1202" s="236"/>
    </row>
    <row r="1203" s="237" customFormat="true" ht="15.75" hidden="false" customHeight="false" outlineLevel="0" collapsed="false">
      <c r="L1203" s="879"/>
      <c r="M1203" s="879"/>
      <c r="N1203" s="879"/>
      <c r="O1203" s="880"/>
      <c r="P1203" s="880" t="n">
        <v>220</v>
      </c>
      <c r="Q1203" s="880"/>
      <c r="R1203" s="881" t="n">
        <f aca="false">SUBTOTAL(9,V1203,U1203,T1203,S1203)</f>
        <v>1033906.7</v>
      </c>
      <c r="S1203" s="881" t="n">
        <f aca="false">S1202-S1204-S1205</f>
        <v>575607.7</v>
      </c>
      <c r="T1203" s="881" t="n">
        <f aca="false">T1202-T1204-T1205</f>
        <v>0</v>
      </c>
      <c r="U1203" s="881" t="n">
        <f aca="false">U1202-U1204-U1205</f>
        <v>0</v>
      </c>
      <c r="V1203" s="881" t="n">
        <f aca="false">V1202-V1204-V1205</f>
        <v>458299</v>
      </c>
      <c r="W1203" s="192" t="n">
        <f aca="false">R1203-S1203-T1203-U1203-V1203</f>
        <v>0</v>
      </c>
      <c r="X1203" s="236"/>
      <c r="Y1203" s="236"/>
      <c r="Z1203" s="236"/>
      <c r="AA1203" s="236"/>
      <c r="AB1203" s="236"/>
      <c r="AC1203" s="303"/>
      <c r="AD1203" s="303"/>
      <c r="AE1203" s="236"/>
      <c r="AF1203" s="236"/>
    </row>
    <row r="1204" s="237" customFormat="true" ht="15.75" hidden="false" customHeight="false" outlineLevel="0" collapsed="false">
      <c r="L1204" s="879"/>
      <c r="M1204" s="879"/>
      <c r="N1204" s="879"/>
      <c r="O1204" s="880"/>
      <c r="P1204" s="880" t="n">
        <v>310</v>
      </c>
      <c r="Q1204" s="880"/>
      <c r="R1204" s="881" t="n">
        <f aca="false">SUBTOTAL(9,V1204,U1204,T1204,S1204)</f>
        <v>405963</v>
      </c>
      <c r="S1204" s="881" t="n">
        <f aca="false">'Утверждено (МЗ,ИЦ,КАП)'!I290</f>
        <v>49440</v>
      </c>
      <c r="T1204" s="881" t="n">
        <f aca="false">'Утверждено (МЗ,ИЦ,КАП)'!I210</f>
        <v>0</v>
      </c>
      <c r="U1204" s="881"/>
      <c r="V1204" s="881" t="n">
        <f aca="false">'Утверждено (ПДД)'!G1077</f>
        <v>356523</v>
      </c>
      <c r="W1204" s="192" t="n">
        <f aca="false">R1204-S1204-T1204-U1204-V1204</f>
        <v>0</v>
      </c>
      <c r="X1204" s="236"/>
      <c r="Y1204" s="236"/>
      <c r="Z1204" s="236"/>
      <c r="AA1204" s="236"/>
      <c r="AB1204" s="236"/>
      <c r="AC1204" s="303"/>
      <c r="AD1204" s="303"/>
      <c r="AE1204" s="236"/>
      <c r="AF1204" s="236"/>
    </row>
    <row r="1205" s="237" customFormat="true" ht="15.75" hidden="false" customHeight="false" outlineLevel="0" collapsed="false">
      <c r="L1205" s="879"/>
      <c r="M1205" s="879"/>
      <c r="N1205" s="879"/>
      <c r="O1205" s="880" t="s">
        <v>1395</v>
      </c>
      <c r="P1205" s="880" t="n">
        <v>340</v>
      </c>
      <c r="Q1205" s="880"/>
      <c r="R1205" s="881" t="n">
        <f aca="false">SUBTOTAL(9,V1205,U1205,T1205,S1205)</f>
        <v>5844821</v>
      </c>
      <c r="S1205" s="881" t="n">
        <f aca="false">'Утверждено (МЗ,ИЦ,КАП)'!I291</f>
        <v>181600</v>
      </c>
      <c r="T1205" s="881" t="n">
        <f aca="false">'Утверждено (МЗ,ИЦ,КАП)'!I209</f>
        <v>0</v>
      </c>
      <c r="U1205" s="881"/>
      <c r="V1205" s="881" t="n">
        <f aca="false">'Утверждено (ПДД)'!G1078</f>
        <v>5663221</v>
      </c>
      <c r="W1205" s="192" t="n">
        <f aca="false">R1205-S1205-T1205-U1205-V1205</f>
        <v>0</v>
      </c>
      <c r="X1205" s="236"/>
      <c r="Y1205" s="236"/>
      <c r="Z1205" s="236"/>
      <c r="AA1205" s="236"/>
      <c r="AB1205" s="236"/>
      <c r="AC1205" s="303"/>
      <c r="AD1205" s="303"/>
      <c r="AE1205" s="236"/>
      <c r="AF1205" s="236"/>
    </row>
    <row r="1206" s="237" customFormat="true" ht="15.75" hidden="false" customHeight="false" outlineLevel="0" collapsed="false">
      <c r="L1206" s="879"/>
      <c r="M1206" s="879"/>
      <c r="N1206" s="879"/>
      <c r="O1206" s="880" t="n">
        <v>247</v>
      </c>
      <c r="P1206" s="880" t="n">
        <v>223</v>
      </c>
      <c r="Q1206" s="880"/>
      <c r="R1206" s="881" t="n">
        <f aca="false">SUBTOTAL(9,V1206,U1206,T1206,S1206)</f>
        <v>409400</v>
      </c>
      <c r="S1206" s="881" t="n">
        <f aca="false">'Утверждено (МЗ,ИЦ,КАП)'!I20</f>
        <v>388400</v>
      </c>
      <c r="T1206" s="881"/>
      <c r="U1206" s="881"/>
      <c r="V1206" s="881" t="n">
        <f aca="false">'Утверждено (ПДД)'!G1079</f>
        <v>21000</v>
      </c>
      <c r="W1206" s="192" t="n">
        <f aca="false">R1206-S1206-T1206-U1206-V1206</f>
        <v>0</v>
      </c>
      <c r="X1206" s="236"/>
      <c r="Y1206" s="236"/>
      <c r="Z1206" s="236"/>
      <c r="AA1206" s="236"/>
      <c r="AB1206" s="236"/>
      <c r="AC1206" s="303"/>
      <c r="AD1206" s="303"/>
      <c r="AE1206" s="236"/>
      <c r="AF1206" s="236"/>
    </row>
    <row r="1207" s="237" customFormat="true" ht="15.75" hidden="false" customHeight="false" outlineLevel="0" collapsed="false">
      <c r="L1207" s="879"/>
      <c r="M1207" s="879"/>
      <c r="N1207" s="879"/>
      <c r="O1207" s="880" t="n">
        <v>112</v>
      </c>
      <c r="P1207" s="880"/>
      <c r="Q1207" s="880"/>
      <c r="R1207" s="881" t="n">
        <f aca="false">SUBTOTAL(9,V1207,U1207,T1207,S1207)</f>
        <v>0</v>
      </c>
      <c r="S1207" s="881" t="n">
        <f aca="false">'Утверждено (МЗ,ИЦ,КАП)'!I11+'Утверждено (МЗ,ИЦ,КАП)'!I12+'Утверждено (МЗ,ИЦ,КАП)'!I13</f>
        <v>0</v>
      </c>
      <c r="T1207" s="881" t="n">
        <f aca="false">'Утверждено (МЗ,ИЦ,КАП)'!I160</f>
        <v>0</v>
      </c>
      <c r="U1207" s="881"/>
      <c r="V1207" s="881"/>
      <c r="W1207" s="192" t="n">
        <f aca="false">R1207-S1207-T1207-U1207-V1207</f>
        <v>0</v>
      </c>
      <c r="X1207" s="236"/>
      <c r="Y1207" s="236"/>
      <c r="Z1207" s="236"/>
      <c r="AA1207" s="236"/>
      <c r="AB1207" s="236"/>
      <c r="AC1207" s="303"/>
      <c r="AD1207" s="303"/>
      <c r="AE1207" s="236"/>
      <c r="AF1207" s="236"/>
    </row>
    <row r="1208" s="237" customFormat="true" ht="15.75" hidden="false" customHeight="false" outlineLevel="0" collapsed="false">
      <c r="L1208" s="879"/>
      <c r="M1208" s="879"/>
      <c r="N1208" s="879"/>
      <c r="O1208" s="880" t="n">
        <v>113</v>
      </c>
      <c r="P1208" s="880"/>
      <c r="Q1208" s="880"/>
      <c r="R1208" s="881" t="n">
        <f aca="false">SUBTOTAL(9,V1208,U1208,T1208,S1208)</f>
        <v>0</v>
      </c>
      <c r="S1208" s="881"/>
      <c r="T1208" s="881"/>
      <c r="U1208" s="881"/>
      <c r="V1208" s="881"/>
      <c r="W1208" s="192" t="n">
        <f aca="false">R1208-S1208-T1208-U1208-V1208</f>
        <v>0</v>
      </c>
      <c r="X1208" s="236"/>
      <c r="Y1208" s="236"/>
      <c r="Z1208" s="236"/>
      <c r="AA1208" s="236"/>
      <c r="AB1208" s="236"/>
      <c r="AC1208" s="303"/>
      <c r="AD1208" s="303"/>
      <c r="AE1208" s="236"/>
      <c r="AF1208" s="236"/>
    </row>
    <row r="1209" s="237" customFormat="true" ht="15.75" hidden="false" customHeight="false" outlineLevel="0" collapsed="false">
      <c r="L1209" s="879"/>
      <c r="M1209" s="879"/>
      <c r="N1209" s="879"/>
      <c r="O1209" s="880" t="n">
        <v>321</v>
      </c>
      <c r="P1209" s="880"/>
      <c r="Q1209" s="880"/>
      <c r="R1209" s="881" t="n">
        <f aca="false">SUBTOTAL(9,V1209,U1209,T1209,S1209)</f>
        <v>0</v>
      </c>
      <c r="S1209" s="881" t="n">
        <f aca="false">'Утверждено (МЗ,ИЦ,КАП)'!I56</f>
        <v>0</v>
      </c>
      <c r="T1209" s="881"/>
      <c r="U1209" s="881"/>
      <c r="V1209" s="881" t="n">
        <f aca="false">'Утверждено (ПДД)'!G139+'Утверждено (ПДД)'!G138</f>
        <v>0</v>
      </c>
      <c r="W1209" s="192" t="n">
        <f aca="false">R1209-S1209-T1209-U1209-V1209</f>
        <v>0</v>
      </c>
      <c r="X1209" s="236"/>
      <c r="Y1209" s="236"/>
      <c r="Z1209" s="236"/>
      <c r="AA1209" s="236"/>
      <c r="AB1209" s="236"/>
      <c r="AC1209" s="303"/>
      <c r="AD1209" s="303"/>
      <c r="AE1209" s="236"/>
      <c r="AF1209" s="236"/>
    </row>
    <row r="1210" s="237" customFormat="true" ht="15.75" hidden="false" customHeight="false" outlineLevel="0" collapsed="false">
      <c r="L1210" s="879"/>
      <c r="M1210" s="879"/>
      <c r="N1210" s="879"/>
      <c r="O1210" s="880" t="n">
        <v>851</v>
      </c>
      <c r="P1210" s="880"/>
      <c r="Q1210" s="880"/>
      <c r="R1210" s="881" t="n">
        <f aca="false">SUBTOTAL(9,V1210,U1210,T1210,S1210)</f>
        <v>479647</v>
      </c>
      <c r="S1210" s="881" t="n">
        <f aca="false">'Утверждено (МЗ,ИЦ,КАП)'!I91+'Утверждено (МЗ,ИЦ,КАП)'!I92</f>
        <v>455670</v>
      </c>
      <c r="T1210" s="881"/>
      <c r="U1210" s="881"/>
      <c r="V1210" s="881" t="n">
        <f aca="false">'Утверждено (ПДД)'!G142</f>
        <v>23977</v>
      </c>
      <c r="W1210" s="192" t="n">
        <f aca="false">R1210-S1210-T1210-U1210-V1210</f>
        <v>0</v>
      </c>
      <c r="X1210" s="236"/>
      <c r="Y1210" s="236"/>
      <c r="Z1210" s="236"/>
      <c r="AA1210" s="236"/>
      <c r="AB1210" s="236"/>
      <c r="AC1210" s="303"/>
      <c r="AD1210" s="303"/>
      <c r="AE1210" s="236"/>
      <c r="AF1210" s="236"/>
    </row>
    <row r="1211" s="237" customFormat="true" ht="15.75" hidden="false" customHeight="false" outlineLevel="0" collapsed="false">
      <c r="L1211" s="879"/>
      <c r="M1211" s="879"/>
      <c r="N1211" s="879"/>
      <c r="O1211" s="880" t="n">
        <v>852</v>
      </c>
      <c r="P1211" s="880"/>
      <c r="Q1211" s="880"/>
      <c r="R1211" s="881" t="n">
        <f aca="false">SUBTOTAL(9,V1211,U1211,T1211,S1211)</f>
        <v>0</v>
      </c>
      <c r="S1211" s="881" t="n">
        <f aca="false">'Утверждено (МЗ,ИЦ,КАП)'!I57</f>
        <v>0</v>
      </c>
      <c r="T1211" s="881"/>
      <c r="U1211" s="881"/>
      <c r="V1211" s="881" t="n">
        <f aca="false">'Утверждено (ПДД)'!G140</f>
        <v>0</v>
      </c>
      <c r="W1211" s="192" t="n">
        <f aca="false">R1211-S1211-T1211-U1211-V1211</f>
        <v>0</v>
      </c>
      <c r="X1211" s="236"/>
      <c r="Y1211" s="236"/>
      <c r="Z1211" s="236"/>
      <c r="AA1211" s="236"/>
      <c r="AB1211" s="236"/>
      <c r="AC1211" s="303"/>
      <c r="AD1211" s="303"/>
      <c r="AE1211" s="236"/>
      <c r="AF1211" s="236"/>
    </row>
    <row r="1212" s="237" customFormat="true" ht="15.75" hidden="false" customHeight="false" outlineLevel="0" collapsed="false">
      <c r="L1212" s="879"/>
      <c r="M1212" s="879"/>
      <c r="N1212" s="879"/>
      <c r="O1212" s="880" t="n">
        <v>852</v>
      </c>
      <c r="P1212" s="880"/>
      <c r="Q1212" s="880"/>
      <c r="R1212" s="881" t="n">
        <f aca="false">SUBTOTAL(9,V1212,U1212,T1212,S1212)</f>
        <v>0</v>
      </c>
      <c r="S1212" s="881"/>
      <c r="T1212" s="881"/>
      <c r="U1212" s="881"/>
      <c r="V1212" s="881" t="n">
        <f aca="false">'Утверждено (ПДД)'!G144</f>
        <v>0</v>
      </c>
      <c r="W1212" s="192" t="n">
        <f aca="false">R1212-S1212-T1212-U1212-V1212</f>
        <v>0</v>
      </c>
      <c r="X1212" s="236"/>
      <c r="Y1212" s="236"/>
      <c r="Z1212" s="236"/>
      <c r="AA1212" s="236"/>
      <c r="AB1212" s="236"/>
      <c r="AC1212" s="303"/>
      <c r="AD1212" s="303"/>
      <c r="AE1212" s="236"/>
      <c r="AF1212" s="236"/>
    </row>
    <row r="1213" s="873" customFormat="true" ht="15.75" hidden="false" customHeight="false" outlineLevel="0" collapsed="false">
      <c r="L1213" s="882"/>
      <c r="M1213" s="882"/>
      <c r="N1213" s="882"/>
      <c r="O1213" s="883" t="s">
        <v>1396</v>
      </c>
      <c r="P1213" s="883"/>
      <c r="Q1213" s="883"/>
      <c r="R1213" s="884"/>
      <c r="S1213" s="884"/>
      <c r="T1213" s="884"/>
      <c r="U1213" s="884"/>
      <c r="V1213" s="884"/>
      <c r="W1213" s="238"/>
      <c r="X1213" s="885"/>
      <c r="Y1213" s="885"/>
      <c r="Z1213" s="885"/>
      <c r="AA1213" s="885"/>
      <c r="AB1213" s="885"/>
      <c r="AC1213" s="474"/>
      <c r="AD1213" s="474"/>
      <c r="AE1213" s="885"/>
      <c r="AF1213" s="885"/>
    </row>
    <row r="1214" s="873" customFormat="true" ht="15.75" hidden="false" customHeight="false" outlineLevel="0" collapsed="false">
      <c r="L1214" s="882"/>
      <c r="M1214" s="882"/>
      <c r="N1214" s="882"/>
      <c r="O1214" s="883" t="n">
        <v>244</v>
      </c>
      <c r="P1214" s="883"/>
      <c r="Q1214" s="883"/>
      <c r="R1214" s="884" t="n">
        <f aca="false">R1190-R1202+R1225</f>
        <v>2504817.57433333</v>
      </c>
      <c r="S1214" s="884" t="n">
        <f aca="false">S1190-S1202+S1225</f>
        <v>748262.57533333</v>
      </c>
      <c r="T1214" s="884" t="n">
        <f aca="false">T1190-T1202+T1225</f>
        <v>0</v>
      </c>
      <c r="U1214" s="884" t="n">
        <f aca="false">U1190-U1202+U1225</f>
        <v>0</v>
      </c>
      <c r="V1214" s="884" t="n">
        <f aca="false">V1190-V1202+V1225</f>
        <v>1756554.999</v>
      </c>
      <c r="W1214" s="238" t="n">
        <f aca="false">R1214-S1214-T1214-U1214-V1214</f>
        <v>0</v>
      </c>
      <c r="X1214" s="885"/>
      <c r="Y1214" s="885"/>
      <c r="Z1214" s="885"/>
      <c r="AA1214" s="885"/>
      <c r="AB1214" s="885"/>
      <c r="AC1214" s="474"/>
      <c r="AD1214" s="474"/>
      <c r="AE1214" s="885"/>
      <c r="AF1214" s="885"/>
    </row>
    <row r="1215" s="873" customFormat="true" ht="15.75" hidden="false" customHeight="false" outlineLevel="0" collapsed="false">
      <c r="L1215" s="882"/>
      <c r="M1215" s="882"/>
      <c r="N1215" s="882"/>
      <c r="O1215" s="883"/>
      <c r="P1215" s="883" t="n">
        <v>220</v>
      </c>
      <c r="Q1215" s="883"/>
      <c r="R1215" s="884" t="n">
        <f aca="false">R1191-R1203+R1225</f>
        <v>398333.01075</v>
      </c>
      <c r="S1215" s="884" t="n">
        <f aca="false">S1191-S1203+S1225</f>
        <v>459291.01575</v>
      </c>
      <c r="T1215" s="884" t="n">
        <f aca="false">T1191-T1203+T1225</f>
        <v>0</v>
      </c>
      <c r="U1215" s="884" t="n">
        <f aca="false">U1191-U1203+U1225</f>
        <v>0</v>
      </c>
      <c r="V1215" s="884" t="n">
        <f aca="false">V1191-V1203+V1225</f>
        <v>-60958.005</v>
      </c>
      <c r="W1215" s="238" t="n">
        <f aca="false">R1215-S1215-T1215-U1215-V1215</f>
        <v>0</v>
      </c>
      <c r="X1215" s="885"/>
      <c r="Y1215" s="885"/>
      <c r="Z1215" s="885"/>
      <c r="AA1215" s="885"/>
      <c r="AB1215" s="885"/>
      <c r="AC1215" s="474"/>
      <c r="AD1215" s="474"/>
      <c r="AE1215" s="885"/>
      <c r="AF1215" s="885"/>
    </row>
    <row r="1216" s="873" customFormat="true" ht="15.75" hidden="false" customHeight="false" outlineLevel="0" collapsed="false">
      <c r="L1216" s="882"/>
      <c r="M1216" s="882"/>
      <c r="N1216" s="882"/>
      <c r="O1216" s="883"/>
      <c r="P1216" s="883" t="n">
        <v>310</v>
      </c>
      <c r="Q1216" s="883"/>
      <c r="R1216" s="884" t="n">
        <f aca="false">R1192-R1204</f>
        <v>495455</v>
      </c>
      <c r="S1216" s="884" t="n">
        <f aca="false">S1192-S1204</f>
        <v>43295</v>
      </c>
      <c r="T1216" s="884" t="n">
        <f aca="false">T1192-T1204</f>
        <v>0</v>
      </c>
      <c r="U1216" s="884" t="n">
        <f aca="false">U1192-U1204</f>
        <v>0</v>
      </c>
      <c r="V1216" s="884" t="n">
        <f aca="false">V1192-V1204</f>
        <v>452160</v>
      </c>
      <c r="W1216" s="238" t="n">
        <f aca="false">R1216-S1216-T1216-U1216-V1216</f>
        <v>0</v>
      </c>
      <c r="X1216" s="885"/>
      <c r="Y1216" s="885"/>
      <c r="Z1216" s="885"/>
      <c r="AA1216" s="885"/>
      <c r="AB1216" s="885"/>
      <c r="AC1216" s="474"/>
      <c r="AD1216" s="474"/>
      <c r="AE1216" s="885"/>
      <c r="AF1216" s="885"/>
    </row>
    <row r="1217" s="873" customFormat="true" ht="15.75" hidden="false" customHeight="false" outlineLevel="0" collapsed="false">
      <c r="L1217" s="882"/>
      <c r="M1217" s="882"/>
      <c r="N1217" s="882"/>
      <c r="O1217" s="883" t="s">
        <v>1395</v>
      </c>
      <c r="P1217" s="883" t="n">
        <v>340</v>
      </c>
      <c r="Q1217" s="883"/>
      <c r="R1217" s="884" t="n">
        <f aca="false">R1193-R1205</f>
        <v>1611029.56358333</v>
      </c>
      <c r="S1217" s="884" t="n">
        <f aca="false">S1193-S1205</f>
        <v>245676.559583333</v>
      </c>
      <c r="T1217" s="884" t="n">
        <f aca="false">T1193-T1205</f>
        <v>0</v>
      </c>
      <c r="U1217" s="884" t="n">
        <f aca="false">U1193-U1205</f>
        <v>0</v>
      </c>
      <c r="V1217" s="884" t="n">
        <f aca="false">V1193-V1205</f>
        <v>1365353.004</v>
      </c>
      <c r="W1217" s="238" t="n">
        <f aca="false">R1217-S1217-T1217-U1217-V1217</f>
        <v>0</v>
      </c>
      <c r="X1217" s="885"/>
      <c r="Y1217" s="885"/>
      <c r="Z1217" s="885"/>
      <c r="AA1217" s="885"/>
      <c r="AB1217" s="885"/>
      <c r="AC1217" s="474"/>
      <c r="AD1217" s="474"/>
      <c r="AE1217" s="885"/>
      <c r="AF1217" s="885"/>
    </row>
    <row r="1218" s="873" customFormat="true" ht="15.75" hidden="false" customHeight="false" outlineLevel="0" collapsed="false">
      <c r="L1218" s="882"/>
      <c r="M1218" s="882"/>
      <c r="N1218" s="882"/>
      <c r="O1218" s="883" t="n">
        <v>247</v>
      </c>
      <c r="P1218" s="883" t="n">
        <v>223</v>
      </c>
      <c r="Q1218" s="883"/>
      <c r="R1218" s="884" t="n">
        <f aca="false">R1194-R1206</f>
        <v>1847968.9965971</v>
      </c>
      <c r="S1218" s="884" t="n">
        <f aca="false">S1194-S1206</f>
        <v>1543049.99386</v>
      </c>
      <c r="T1218" s="884" t="n">
        <f aca="false">T1194-T1206</f>
        <v>0</v>
      </c>
      <c r="U1218" s="884" t="n">
        <f aca="false">U1194-U1206</f>
        <v>0</v>
      </c>
      <c r="V1218" s="884" t="n">
        <f aca="false">V1194-V1206</f>
        <v>304919.0027371</v>
      </c>
      <c r="W1218" s="238" t="n">
        <f aca="false">R1218-S1218-T1218-U1218-V1218</f>
        <v>0</v>
      </c>
      <c r="X1218" s="885"/>
      <c r="Y1218" s="885"/>
      <c r="Z1218" s="885"/>
      <c r="AA1218" s="885"/>
      <c r="AB1218" s="885"/>
      <c r="AC1218" s="474"/>
      <c r="AD1218" s="474"/>
      <c r="AE1218" s="885"/>
      <c r="AF1218" s="885"/>
    </row>
    <row r="1219" s="873" customFormat="true" ht="15.75" hidden="false" customHeight="false" outlineLevel="0" collapsed="false">
      <c r="L1219" s="882"/>
      <c r="M1219" s="882"/>
      <c r="N1219" s="882"/>
      <c r="O1219" s="883" t="n">
        <v>112</v>
      </c>
      <c r="P1219" s="883"/>
      <c r="Q1219" s="883"/>
      <c r="R1219" s="884" t="n">
        <f aca="false">R1195-R1207</f>
        <v>0</v>
      </c>
      <c r="S1219" s="884" t="n">
        <f aca="false">S1195-S1207</f>
        <v>0</v>
      </c>
      <c r="T1219" s="884" t="n">
        <f aca="false">T1195-T1207</f>
        <v>0</v>
      </c>
      <c r="U1219" s="884" t="n">
        <f aca="false">U1195-U1207</f>
        <v>0</v>
      </c>
      <c r="V1219" s="884" t="n">
        <f aca="false">V1195-V1207</f>
        <v>0</v>
      </c>
      <c r="W1219" s="238" t="n">
        <f aca="false">R1219-S1219-T1219-U1219-V1219</f>
        <v>0</v>
      </c>
      <c r="X1219" s="885"/>
      <c r="Y1219" s="885"/>
      <c r="Z1219" s="885"/>
      <c r="AA1219" s="885"/>
      <c r="AB1219" s="885"/>
      <c r="AC1219" s="474"/>
      <c r="AD1219" s="474"/>
      <c r="AE1219" s="885"/>
      <c r="AF1219" s="885"/>
    </row>
    <row r="1220" s="873" customFormat="true" ht="15.75" hidden="false" customHeight="false" outlineLevel="0" collapsed="false">
      <c r="L1220" s="882"/>
      <c r="M1220" s="882"/>
      <c r="N1220" s="882"/>
      <c r="O1220" s="883" t="n">
        <v>113</v>
      </c>
      <c r="P1220" s="883"/>
      <c r="Q1220" s="883"/>
      <c r="R1220" s="884" t="n">
        <f aca="false">R1196-R1208</f>
        <v>0</v>
      </c>
      <c r="S1220" s="884" t="n">
        <f aca="false">S1196-S1208</f>
        <v>0</v>
      </c>
      <c r="T1220" s="884" t="n">
        <f aca="false">T1196-T1208</f>
        <v>0</v>
      </c>
      <c r="U1220" s="884" t="n">
        <f aca="false">U1196-U1208</f>
        <v>0</v>
      </c>
      <c r="V1220" s="884" t="n">
        <f aca="false">V1196-V1208</f>
        <v>0</v>
      </c>
      <c r="W1220" s="238" t="n">
        <f aca="false">R1220-S1220-T1220-U1220-V1220</f>
        <v>0</v>
      </c>
      <c r="X1220" s="885"/>
      <c r="Y1220" s="885"/>
      <c r="Z1220" s="885"/>
      <c r="AA1220" s="885"/>
      <c r="AB1220" s="885"/>
      <c r="AC1220" s="474"/>
      <c r="AD1220" s="474"/>
      <c r="AE1220" s="885"/>
      <c r="AF1220" s="885"/>
    </row>
    <row r="1221" s="873" customFormat="true" ht="15.75" hidden="false" customHeight="false" outlineLevel="0" collapsed="false">
      <c r="L1221" s="882"/>
      <c r="M1221" s="882"/>
      <c r="N1221" s="882"/>
      <c r="O1221" s="883" t="n">
        <v>321</v>
      </c>
      <c r="P1221" s="883"/>
      <c r="Q1221" s="883"/>
      <c r="R1221" s="884" t="n">
        <f aca="false">R1197-R1209</f>
        <v>0</v>
      </c>
      <c r="S1221" s="884" t="n">
        <f aca="false">S1197-S1209</f>
        <v>0</v>
      </c>
      <c r="T1221" s="884" t="n">
        <f aca="false">T1197-T1209</f>
        <v>0</v>
      </c>
      <c r="U1221" s="884" t="n">
        <f aca="false">U1197-U1209</f>
        <v>0</v>
      </c>
      <c r="V1221" s="884" t="n">
        <f aca="false">V1197-V1209</f>
        <v>0</v>
      </c>
      <c r="W1221" s="238" t="n">
        <f aca="false">R1221-S1221-T1221-U1221-V1221</f>
        <v>0</v>
      </c>
      <c r="X1221" s="885"/>
      <c r="Y1221" s="885"/>
      <c r="Z1221" s="885"/>
      <c r="AA1221" s="885"/>
      <c r="AB1221" s="885"/>
      <c r="AC1221" s="474"/>
      <c r="AD1221" s="474"/>
      <c r="AE1221" s="885"/>
      <c r="AF1221" s="885"/>
    </row>
    <row r="1222" s="873" customFormat="true" ht="15.75" hidden="false" customHeight="false" outlineLevel="0" collapsed="false">
      <c r="L1222" s="882"/>
      <c r="M1222" s="882"/>
      <c r="N1222" s="882"/>
      <c r="O1222" s="883" t="n">
        <v>851</v>
      </c>
      <c r="P1222" s="883"/>
      <c r="Q1222" s="883"/>
      <c r="R1222" s="884" t="n">
        <f aca="false">R1198-R1210</f>
        <v>2157765.00037615</v>
      </c>
      <c r="S1222" s="884" t="n">
        <f aca="false">S1198-S1210</f>
        <v>2181742.00037615</v>
      </c>
      <c r="T1222" s="884" t="n">
        <f aca="false">T1198-T1210</f>
        <v>0</v>
      </c>
      <c r="U1222" s="884" t="n">
        <f aca="false">U1198-U1210</f>
        <v>0</v>
      </c>
      <c r="V1222" s="884" t="n">
        <f aca="false">V1198-V1210</f>
        <v>-23977</v>
      </c>
      <c r="W1222" s="238" t="n">
        <f aca="false">R1222-S1222-T1222-U1222-V1222</f>
        <v>0</v>
      </c>
      <c r="X1222" s="885"/>
      <c r="Y1222" s="885"/>
      <c r="Z1222" s="885"/>
      <c r="AA1222" s="885"/>
      <c r="AB1222" s="885"/>
      <c r="AC1222" s="474"/>
      <c r="AD1222" s="474"/>
      <c r="AE1222" s="885"/>
      <c r="AF1222" s="885"/>
    </row>
    <row r="1223" s="873" customFormat="true" ht="15.75" hidden="false" customHeight="false" outlineLevel="0" collapsed="false">
      <c r="L1223" s="882"/>
      <c r="M1223" s="882"/>
      <c r="N1223" s="882"/>
      <c r="O1223" s="883" t="n">
        <v>852</v>
      </c>
      <c r="P1223" s="883"/>
      <c r="Q1223" s="883"/>
      <c r="R1223" s="884" t="n">
        <f aca="false">R1199-R1211</f>
        <v>0</v>
      </c>
      <c r="S1223" s="884" t="n">
        <f aca="false">S1199-S1211</f>
        <v>0</v>
      </c>
      <c r="T1223" s="884" t="n">
        <f aca="false">T1199-T1211</f>
        <v>0</v>
      </c>
      <c r="U1223" s="884" t="n">
        <f aca="false">U1199-U1211</f>
        <v>0</v>
      </c>
      <c r="V1223" s="884" t="n">
        <f aca="false">V1199-V1211</f>
        <v>0</v>
      </c>
      <c r="W1223" s="238" t="n">
        <f aca="false">R1223-S1223-T1223-U1223-V1223</f>
        <v>0</v>
      </c>
      <c r="X1223" s="885"/>
      <c r="Y1223" s="885"/>
      <c r="Z1223" s="885"/>
      <c r="AA1223" s="885"/>
      <c r="AB1223" s="885"/>
      <c r="AC1223" s="474"/>
      <c r="AD1223" s="474"/>
      <c r="AE1223" s="885"/>
      <c r="AF1223" s="885"/>
    </row>
    <row r="1224" s="873" customFormat="true" ht="15.75" hidden="false" customHeight="false" outlineLevel="0" collapsed="false">
      <c r="L1224" s="882"/>
      <c r="M1224" s="882"/>
      <c r="N1224" s="882"/>
      <c r="O1224" s="883" t="n">
        <v>243</v>
      </c>
      <c r="P1224" s="883"/>
      <c r="Q1224" s="883"/>
      <c r="R1224" s="884" t="n">
        <f aca="false">R1200-R1212</f>
        <v>0</v>
      </c>
      <c r="S1224" s="884" t="n">
        <f aca="false">S1200-S1212</f>
        <v>0</v>
      </c>
      <c r="T1224" s="884" t="n">
        <f aca="false">T1200-T1212</f>
        <v>0</v>
      </c>
      <c r="U1224" s="884" t="n">
        <f aca="false">U1200-U1212</f>
        <v>0</v>
      </c>
      <c r="V1224" s="884" t="n">
        <f aca="false">V1200-V1212</f>
        <v>0</v>
      </c>
      <c r="W1224" s="238" t="n">
        <f aca="false">R1224-S1224-T1224-U1224-V1224</f>
        <v>0</v>
      </c>
      <c r="X1224" s="885"/>
      <c r="Y1224" s="885"/>
      <c r="Z1224" s="885"/>
      <c r="AA1224" s="885"/>
      <c r="AB1224" s="885"/>
      <c r="AC1224" s="474"/>
      <c r="AD1224" s="474"/>
      <c r="AE1224" s="885"/>
      <c r="AF1224" s="885"/>
    </row>
    <row r="1225" s="314" customFormat="true" ht="15.75" hidden="false" customHeight="false" outlineLevel="0" collapsed="false">
      <c r="O1225" s="886" t="str">
        <f aca="false">'Приложение 1'!B23</f>
        <v>оплата неисполненных обязательств прошлых лет</v>
      </c>
      <c r="P1225" s="310"/>
      <c r="Q1225" s="310"/>
      <c r="R1225" s="311" t="n">
        <f aca="false">S1225+T1225+U1225+V1225</f>
        <v>0</v>
      </c>
      <c r="S1225" s="311" t="n">
        <f aca="false">'Приложение 1'!D23-'Приложение 1'!D35-'Приложение 1'!D36</f>
        <v>0</v>
      </c>
      <c r="T1225" s="311"/>
      <c r="U1225" s="311"/>
      <c r="V1225" s="311"/>
      <c r="W1225" s="311"/>
      <c r="X1225" s="311"/>
      <c r="Y1225" s="311"/>
      <c r="Z1225" s="311"/>
      <c r="AA1225" s="311"/>
      <c r="AB1225" s="311"/>
      <c r="AC1225" s="313"/>
      <c r="AD1225" s="313"/>
      <c r="AE1225" s="311"/>
      <c r="AF1225" s="311"/>
    </row>
    <row r="1226" s="489" customFormat="true" ht="15.75" hidden="false" customHeight="false" outlineLevel="0" collapsed="false">
      <c r="O1226" s="877" t="s">
        <v>1397</v>
      </c>
      <c r="P1226" s="877"/>
      <c r="Q1226" s="877"/>
      <c r="R1226" s="758"/>
      <c r="S1226" s="758"/>
      <c r="T1226" s="758"/>
      <c r="U1226" s="758"/>
      <c r="V1226" s="758"/>
      <c r="W1226" s="758"/>
      <c r="X1226" s="758"/>
      <c r="Y1226" s="758"/>
      <c r="Z1226" s="758"/>
      <c r="AA1226" s="758"/>
      <c r="AB1226" s="758"/>
      <c r="AC1226" s="478"/>
      <c r="AD1226" s="479"/>
      <c r="AE1226" s="758"/>
      <c r="AF1226" s="758"/>
    </row>
    <row r="1227" s="489" customFormat="true" ht="15.75" hidden="false" customHeight="false" outlineLevel="0" collapsed="false">
      <c r="O1227" s="877" t="s">
        <v>1393</v>
      </c>
      <c r="P1227" s="877"/>
      <c r="Q1227" s="877"/>
      <c r="R1227" s="758" t="n">
        <f aca="false">SUM(S1227:V1227)</f>
        <v>13500</v>
      </c>
      <c r="S1227" s="758" t="n">
        <f aca="false">SUM(S314)</f>
        <v>13500</v>
      </c>
      <c r="T1227" s="758" t="n">
        <f aca="false">SUM(T314)</f>
        <v>0</v>
      </c>
      <c r="U1227" s="758" t="n">
        <f aca="false">SUM(U314)</f>
        <v>0</v>
      </c>
      <c r="V1227" s="758" t="n">
        <f aca="false">SUM(V314)</f>
        <v>0</v>
      </c>
      <c r="W1227" s="758"/>
      <c r="X1227" s="758"/>
      <c r="Y1227" s="758"/>
      <c r="Z1227" s="758"/>
      <c r="AA1227" s="758"/>
      <c r="AB1227" s="758"/>
      <c r="AC1227" s="478"/>
      <c r="AD1227" s="479"/>
      <c r="AE1227" s="758"/>
      <c r="AF1227" s="758"/>
    </row>
    <row r="1228" s="879" customFormat="true" ht="15.75" hidden="false" customHeight="false" outlineLevel="0" collapsed="false">
      <c r="O1228" s="880" t="s">
        <v>1394</v>
      </c>
      <c r="P1228" s="880"/>
      <c r="Q1228" s="880"/>
      <c r="R1228" s="881" t="n">
        <f aca="false">SUM(S1228:V1228)</f>
        <v>10500</v>
      </c>
      <c r="S1228" s="881" t="n">
        <f aca="false">'Утверждено (МЗ,ИЦ,КАП)'!I106</f>
        <v>10500</v>
      </c>
      <c r="T1228" s="881"/>
      <c r="U1228" s="881"/>
      <c r="V1228" s="881" t="n">
        <f aca="false">'Утверждено (ПДД)'!E103</f>
        <v>0</v>
      </c>
      <c r="W1228" s="881"/>
      <c r="X1228" s="881"/>
      <c r="Y1228" s="881"/>
      <c r="Z1228" s="881"/>
      <c r="AA1228" s="881"/>
      <c r="AB1228" s="881"/>
      <c r="AC1228" s="478"/>
      <c r="AD1228" s="478"/>
      <c r="AE1228" s="881"/>
      <c r="AF1228" s="881"/>
    </row>
    <row r="1229" s="882" customFormat="true" ht="15.75" hidden="false" customHeight="false" outlineLevel="0" collapsed="false">
      <c r="O1229" s="883" t="s">
        <v>1396</v>
      </c>
      <c r="P1229" s="883"/>
      <c r="Q1229" s="883"/>
      <c r="R1229" s="884" t="n">
        <f aca="false">SUM(S1229:V1229)</f>
        <v>3000</v>
      </c>
      <c r="S1229" s="884" t="n">
        <f aca="false">S1227-S1228</f>
        <v>3000</v>
      </c>
      <c r="T1229" s="884" t="n">
        <f aca="false">T1227-T1228</f>
        <v>0</v>
      </c>
      <c r="U1229" s="884" t="n">
        <f aca="false">U1227-U1228</f>
        <v>0</v>
      </c>
      <c r="V1229" s="884" t="n">
        <f aca="false">V1227-V1228</f>
        <v>0</v>
      </c>
      <c r="W1229" s="884"/>
      <c r="X1229" s="884"/>
      <c r="Y1229" s="884"/>
      <c r="Z1229" s="884"/>
      <c r="AA1229" s="884"/>
      <c r="AB1229" s="884"/>
      <c r="AC1229" s="479"/>
      <c r="AD1229" s="479"/>
      <c r="AE1229" s="884"/>
      <c r="AF1229" s="884"/>
    </row>
    <row r="1230" s="489" customFormat="true" ht="15.75" hidden="false" customHeight="false" outlineLevel="0" collapsed="false">
      <c r="O1230" s="877" t="s">
        <v>1398</v>
      </c>
      <c r="P1230" s="877"/>
      <c r="Q1230" s="877"/>
      <c r="R1230" s="758"/>
      <c r="S1230" s="758"/>
      <c r="T1230" s="758"/>
      <c r="U1230" s="758"/>
      <c r="V1230" s="758"/>
      <c r="W1230" s="758"/>
      <c r="X1230" s="758"/>
      <c r="Y1230" s="758"/>
      <c r="Z1230" s="758"/>
      <c r="AA1230" s="758"/>
      <c r="AB1230" s="758"/>
      <c r="AC1230" s="478"/>
      <c r="AD1230" s="479"/>
      <c r="AE1230" s="758"/>
      <c r="AF1230" s="758"/>
    </row>
    <row r="1231" s="489" customFormat="true" ht="15.75" hidden="false" customHeight="false" outlineLevel="0" collapsed="false">
      <c r="O1231" s="877" t="s">
        <v>1393</v>
      </c>
      <c r="P1231" s="877"/>
      <c r="Q1231" s="877"/>
      <c r="R1231" s="758" t="n">
        <f aca="false">SUM(S1231:V1231)</f>
        <v>328687.87</v>
      </c>
      <c r="S1231" s="758" t="n">
        <f aca="false">S448+S444+S370+S310</f>
        <v>328687.87</v>
      </c>
      <c r="T1231" s="758" t="n">
        <f aca="false">T448+T444+T370+T310</f>
        <v>0</v>
      </c>
      <c r="U1231" s="758" t="n">
        <f aca="false">U448+U444+U370+U310</f>
        <v>0</v>
      </c>
      <c r="V1231" s="758" t="n">
        <f aca="false">V448+V444+V370+V310</f>
        <v>0</v>
      </c>
      <c r="W1231" s="758"/>
      <c r="X1231" s="758"/>
      <c r="Y1231" s="758"/>
      <c r="Z1231" s="758"/>
      <c r="AA1231" s="758"/>
      <c r="AB1231" s="758"/>
      <c r="AC1231" s="478"/>
      <c r="AD1231" s="479"/>
      <c r="AE1231" s="758"/>
      <c r="AF1231" s="758"/>
    </row>
    <row r="1232" s="879" customFormat="true" ht="15.75" hidden="false" customHeight="false" outlineLevel="0" collapsed="false">
      <c r="O1232" s="880" t="s">
        <v>1394</v>
      </c>
      <c r="P1232" s="880"/>
      <c r="Q1232" s="880"/>
      <c r="R1232" s="881" t="n">
        <f aca="false">SUM(S1232:V1232)</f>
        <v>341368.33</v>
      </c>
      <c r="S1232" s="881" t="n">
        <f aca="false">'Утверждено (МЗ,ИЦ,КАП)'!I107</f>
        <v>341368.33</v>
      </c>
      <c r="T1232" s="881"/>
      <c r="U1232" s="881"/>
      <c r="V1232" s="881" t="n">
        <f aca="false">'Утверждено (ПДД)'!E134+'Утверждено (ПДД)'!E135+'Утверждено (ПДД)'!E105+'Утверждено (ПДД)'!E109</f>
        <v>0</v>
      </c>
      <c r="W1232" s="881"/>
      <c r="X1232" s="881"/>
      <c r="Y1232" s="881"/>
      <c r="Z1232" s="881"/>
      <c r="AA1232" s="881"/>
      <c r="AB1232" s="881"/>
      <c r="AC1232" s="478"/>
      <c r="AD1232" s="478"/>
      <c r="AE1232" s="881"/>
      <c r="AF1232" s="881"/>
    </row>
    <row r="1233" s="882" customFormat="true" ht="15.75" hidden="false" customHeight="false" outlineLevel="0" collapsed="false">
      <c r="O1233" s="883" t="s">
        <v>1396</v>
      </c>
      <c r="P1233" s="883"/>
      <c r="Q1233" s="883"/>
      <c r="R1233" s="884" t="n">
        <f aca="false">SUM(S1233:V1233)</f>
        <v>-12680.46</v>
      </c>
      <c r="S1233" s="884" t="n">
        <f aca="false">S1231-S1232</f>
        <v>-12680.46</v>
      </c>
      <c r="T1233" s="884" t="n">
        <f aca="false">T1231-T1232</f>
        <v>0</v>
      </c>
      <c r="U1233" s="884" t="n">
        <f aca="false">U1231-U1232</f>
        <v>0</v>
      </c>
      <c r="V1233" s="884" t="n">
        <f aca="false">V1231-V1232</f>
        <v>0</v>
      </c>
      <c r="W1233" s="884"/>
      <c r="X1233" s="884"/>
      <c r="Y1233" s="884"/>
      <c r="Z1233" s="884"/>
      <c r="AA1233" s="884"/>
      <c r="AB1233" s="884"/>
      <c r="AC1233" s="479"/>
      <c r="AD1233" s="479"/>
      <c r="AE1233" s="884"/>
      <c r="AF1233" s="884"/>
    </row>
    <row r="1234" s="489" customFormat="true" ht="15.75" hidden="false" customHeight="false" outlineLevel="0" collapsed="false">
      <c r="O1234" s="877" t="s">
        <v>1399</v>
      </c>
      <c r="P1234" s="877"/>
      <c r="Q1234" s="877"/>
      <c r="R1234" s="758"/>
      <c r="S1234" s="758"/>
      <c r="T1234" s="758"/>
      <c r="U1234" s="758"/>
      <c r="V1234" s="758"/>
      <c r="W1234" s="758"/>
      <c r="X1234" s="758"/>
      <c r="Y1234" s="758"/>
      <c r="Z1234" s="758"/>
      <c r="AA1234" s="758"/>
      <c r="AB1234" s="758"/>
      <c r="AC1234" s="478"/>
      <c r="AD1234" s="479"/>
      <c r="AE1234" s="758"/>
      <c r="AF1234" s="758"/>
    </row>
    <row r="1235" s="489" customFormat="true" ht="15.75" hidden="false" customHeight="false" outlineLevel="0" collapsed="false">
      <c r="O1235" s="877" t="s">
        <v>1393</v>
      </c>
      <c r="P1235" s="877"/>
      <c r="Q1235" s="877"/>
      <c r="R1235" s="758" t="n">
        <f aca="false">SUM(S1235:V1235)</f>
        <v>11200</v>
      </c>
      <c r="S1235" s="758" t="n">
        <f aca="false">S380</f>
        <v>11200</v>
      </c>
      <c r="T1235" s="758" t="n">
        <f aca="false">T380</f>
        <v>0</v>
      </c>
      <c r="U1235" s="758" t="n">
        <f aca="false">U380</f>
        <v>0</v>
      </c>
      <c r="V1235" s="758" t="n">
        <f aca="false">V380</f>
        <v>0</v>
      </c>
      <c r="W1235" s="758"/>
      <c r="X1235" s="758"/>
      <c r="Y1235" s="758"/>
      <c r="Z1235" s="758"/>
      <c r="AA1235" s="758"/>
      <c r="AB1235" s="758"/>
      <c r="AC1235" s="478"/>
      <c r="AD1235" s="479"/>
      <c r="AE1235" s="758"/>
      <c r="AF1235" s="758"/>
    </row>
    <row r="1236" s="879" customFormat="true" ht="15.75" hidden="false" customHeight="false" outlineLevel="0" collapsed="false">
      <c r="O1236" s="880" t="s">
        <v>1394</v>
      </c>
      <c r="P1236" s="880"/>
      <c r="Q1236" s="880"/>
      <c r="R1236" s="881" t="n">
        <f aca="false">SUM(S1236:V1236)</f>
        <v>13708.33</v>
      </c>
      <c r="S1236" s="881" t="n">
        <f aca="false">'Утверждено (МЗ,ИЦ,КАП)'!I116</f>
        <v>13708.33</v>
      </c>
      <c r="T1236" s="881"/>
      <c r="U1236" s="881"/>
      <c r="V1236" s="881" t="n">
        <f aca="false">'Утверждено (ПДД)'!E106</f>
        <v>0</v>
      </c>
      <c r="W1236" s="881"/>
      <c r="X1236" s="881"/>
      <c r="Y1236" s="881"/>
      <c r="Z1236" s="881"/>
      <c r="AA1236" s="881"/>
      <c r="AB1236" s="881"/>
      <c r="AC1236" s="478"/>
      <c r="AD1236" s="478"/>
      <c r="AE1236" s="881"/>
      <c r="AF1236" s="881"/>
    </row>
    <row r="1237" s="882" customFormat="true" ht="15.75" hidden="false" customHeight="false" outlineLevel="0" collapsed="false">
      <c r="O1237" s="883" t="s">
        <v>1396</v>
      </c>
      <c r="P1237" s="883"/>
      <c r="Q1237" s="883"/>
      <c r="R1237" s="884" t="n">
        <f aca="false">SUM(S1237:V1237)</f>
        <v>-2508.33</v>
      </c>
      <c r="S1237" s="884" t="n">
        <f aca="false">S1235-S1236</f>
        <v>-2508.33</v>
      </c>
      <c r="T1237" s="884" t="n">
        <f aca="false">T1235-T1236</f>
        <v>0</v>
      </c>
      <c r="U1237" s="884" t="n">
        <f aca="false">U1235-U1236</f>
        <v>0</v>
      </c>
      <c r="V1237" s="884" t="n">
        <f aca="false">V1235-V1236</f>
        <v>0</v>
      </c>
      <c r="W1237" s="884"/>
      <c r="X1237" s="884"/>
      <c r="Y1237" s="884"/>
      <c r="Z1237" s="884"/>
      <c r="AA1237" s="884"/>
      <c r="AB1237" s="884"/>
      <c r="AC1237" s="479"/>
      <c r="AD1237" s="479"/>
      <c r="AE1237" s="884"/>
      <c r="AF1237" s="884"/>
    </row>
    <row r="1238" s="489" customFormat="true" ht="15.75" hidden="false" customHeight="false" outlineLevel="0" collapsed="false">
      <c r="O1238" s="877"/>
      <c r="P1238" s="877"/>
      <c r="Q1238" s="877"/>
      <c r="R1238" s="758"/>
      <c r="S1238" s="758"/>
      <c r="T1238" s="758"/>
      <c r="U1238" s="758"/>
      <c r="V1238" s="758"/>
      <c r="W1238" s="758"/>
      <c r="X1238" s="758"/>
      <c r="Y1238" s="758"/>
      <c r="Z1238" s="758"/>
      <c r="AA1238" s="758"/>
      <c r="AB1238" s="758"/>
      <c r="AC1238" s="478"/>
      <c r="AD1238" s="479"/>
      <c r="AE1238" s="758"/>
      <c r="AF1238" s="758"/>
    </row>
    <row r="1239" s="489" customFormat="true" ht="15.75" hidden="false" customHeight="false" outlineLevel="0" collapsed="false">
      <c r="O1239" s="877"/>
      <c r="P1239" s="877"/>
      <c r="Q1239" s="877"/>
      <c r="R1239" s="758"/>
      <c r="S1239" s="758"/>
      <c r="T1239" s="758"/>
      <c r="U1239" s="758"/>
      <c r="V1239" s="758"/>
      <c r="W1239" s="758"/>
      <c r="X1239" s="758"/>
      <c r="Y1239" s="758"/>
      <c r="Z1239" s="758"/>
      <c r="AA1239" s="758"/>
      <c r="AB1239" s="758"/>
      <c r="AC1239" s="478"/>
      <c r="AD1239" s="479"/>
      <c r="AE1239" s="758"/>
      <c r="AF1239" s="758"/>
    </row>
    <row r="1240" s="489" customFormat="true" ht="15.75" hidden="false" customHeight="false" outlineLevel="0" collapsed="false">
      <c r="O1240" s="877"/>
      <c r="P1240" s="877"/>
      <c r="Q1240" s="877"/>
      <c r="R1240" s="758"/>
      <c r="S1240" s="758"/>
      <c r="T1240" s="758"/>
      <c r="U1240" s="758"/>
      <c r="V1240" s="758"/>
      <c r="W1240" s="758"/>
      <c r="X1240" s="758"/>
      <c r="Y1240" s="758"/>
      <c r="Z1240" s="758"/>
      <c r="AA1240" s="758"/>
      <c r="AB1240" s="758"/>
      <c r="AC1240" s="478"/>
      <c r="AD1240" s="479"/>
      <c r="AE1240" s="758"/>
      <c r="AF1240" s="758"/>
    </row>
    <row r="1241" s="489" customFormat="true" ht="15.75" hidden="false" customHeight="false" outlineLevel="0" collapsed="false">
      <c r="O1241" s="877"/>
      <c r="P1241" s="877"/>
      <c r="Q1241" s="877"/>
      <c r="R1241" s="758"/>
      <c r="S1241" s="758"/>
      <c r="T1241" s="758"/>
      <c r="U1241" s="758"/>
      <c r="V1241" s="758"/>
      <c r="W1241" s="758"/>
      <c r="X1241" s="758"/>
      <c r="Y1241" s="758"/>
      <c r="Z1241" s="758"/>
      <c r="AA1241" s="758"/>
      <c r="AB1241" s="758"/>
      <c r="AC1241" s="478"/>
      <c r="AD1241" s="479"/>
      <c r="AE1241" s="758"/>
      <c r="AF1241" s="758"/>
    </row>
    <row r="1242" s="489" customFormat="true" ht="15.75" hidden="false" customHeight="false" outlineLevel="0" collapsed="false">
      <c r="O1242" s="877"/>
      <c r="P1242" s="877"/>
      <c r="Q1242" s="877"/>
      <c r="R1242" s="758"/>
      <c r="S1242" s="758"/>
      <c r="T1242" s="758"/>
      <c r="U1242" s="758"/>
      <c r="V1242" s="758"/>
      <c r="W1242" s="758"/>
      <c r="X1242" s="758"/>
      <c r="Y1242" s="758"/>
      <c r="Z1242" s="758"/>
      <c r="AA1242" s="758"/>
      <c r="AB1242" s="758"/>
      <c r="AC1242" s="478"/>
      <c r="AD1242" s="479"/>
      <c r="AE1242" s="758"/>
      <c r="AF1242" s="758"/>
    </row>
    <row r="1243" s="489" customFormat="true" ht="15.75" hidden="false" customHeight="false" outlineLevel="0" collapsed="false">
      <c r="O1243" s="877"/>
      <c r="P1243" s="877"/>
      <c r="Q1243" s="877"/>
      <c r="R1243" s="758"/>
      <c r="S1243" s="758"/>
      <c r="T1243" s="758"/>
      <c r="U1243" s="758"/>
      <c r="V1243" s="758"/>
      <c r="W1243" s="758"/>
      <c r="X1243" s="758"/>
      <c r="Y1243" s="758"/>
      <c r="Z1243" s="758"/>
      <c r="AA1243" s="758"/>
      <c r="AB1243" s="758"/>
      <c r="AC1243" s="478"/>
      <c r="AD1243" s="479"/>
      <c r="AE1243" s="758"/>
      <c r="AF1243" s="758"/>
    </row>
    <row r="1244" s="489" customFormat="true" ht="15.75" hidden="false" customHeight="false" outlineLevel="0" collapsed="false">
      <c r="O1244" s="877"/>
      <c r="P1244" s="877"/>
      <c r="Q1244" s="877"/>
      <c r="R1244" s="758"/>
      <c r="S1244" s="758"/>
      <c r="T1244" s="758"/>
      <c r="U1244" s="758"/>
      <c r="V1244" s="758"/>
      <c r="W1244" s="758"/>
      <c r="X1244" s="758"/>
      <c r="Y1244" s="758"/>
      <c r="Z1244" s="758"/>
      <c r="AA1244" s="758"/>
      <c r="AB1244" s="758"/>
      <c r="AC1244" s="478"/>
      <c r="AD1244" s="479"/>
      <c r="AE1244" s="758"/>
      <c r="AF1244" s="758"/>
    </row>
    <row r="1245" s="489" customFormat="true" ht="15.75" hidden="false" customHeight="false" outlineLevel="0" collapsed="false">
      <c r="O1245" s="877"/>
      <c r="P1245" s="877"/>
      <c r="Q1245" s="877"/>
      <c r="R1245" s="758"/>
      <c r="S1245" s="758"/>
      <c r="T1245" s="758"/>
      <c r="U1245" s="758"/>
      <c r="V1245" s="758"/>
      <c r="W1245" s="758"/>
      <c r="X1245" s="758"/>
      <c r="Y1245" s="758"/>
      <c r="Z1245" s="758"/>
      <c r="AA1245" s="758"/>
      <c r="AB1245" s="758"/>
      <c r="AC1245" s="478"/>
      <c r="AD1245" s="479"/>
      <c r="AE1245" s="758"/>
      <c r="AF1245" s="758"/>
    </row>
    <row r="1246" s="489" customFormat="true" ht="15.75" hidden="false" customHeight="false" outlineLevel="0" collapsed="false">
      <c r="O1246" s="877"/>
      <c r="P1246" s="877"/>
      <c r="Q1246" s="877"/>
      <c r="R1246" s="758"/>
      <c r="S1246" s="758"/>
      <c r="T1246" s="758"/>
      <c r="U1246" s="758"/>
      <c r="V1246" s="758"/>
      <c r="W1246" s="758"/>
      <c r="X1246" s="758"/>
      <c r="Y1246" s="758"/>
      <c r="Z1246" s="758"/>
      <c r="AA1246" s="758"/>
      <c r="AB1246" s="758"/>
      <c r="AC1246" s="478"/>
      <c r="AD1246" s="479"/>
      <c r="AE1246" s="758"/>
      <c r="AF1246" s="758"/>
    </row>
    <row r="1247" s="489" customFormat="true" ht="15.75" hidden="false" customHeight="false" outlineLevel="0" collapsed="false">
      <c r="O1247" s="877"/>
      <c r="P1247" s="877"/>
      <c r="Q1247" s="877"/>
      <c r="R1247" s="758"/>
      <c r="S1247" s="758"/>
      <c r="T1247" s="758"/>
      <c r="U1247" s="758"/>
      <c r="V1247" s="758"/>
      <c r="W1247" s="758"/>
      <c r="X1247" s="758"/>
      <c r="Y1247" s="758"/>
      <c r="Z1247" s="758"/>
      <c r="AA1247" s="758"/>
      <c r="AB1247" s="758"/>
      <c r="AC1247" s="478"/>
      <c r="AD1247" s="479"/>
      <c r="AE1247" s="758"/>
      <c r="AF1247" s="758"/>
    </row>
    <row r="1248" customFormat="false" ht="15" hidden="false" customHeight="false" outlineLevel="0" collapsed="false">
      <c r="R1248" s="193"/>
      <c r="S1248" s="193"/>
      <c r="T1248" s="193"/>
      <c r="U1248" s="193"/>
      <c r="V1248" s="193"/>
      <c r="W1248" s="193"/>
      <c r="X1248" s="193"/>
      <c r="Y1248" s="193"/>
      <c r="Z1248" s="193"/>
      <c r="AA1248" s="193"/>
      <c r="AB1248" s="193"/>
      <c r="AE1248" s="193"/>
      <c r="AF1248" s="193"/>
    </row>
    <row r="1249" customFormat="false" ht="15" hidden="false" customHeight="false" outlineLevel="0" collapsed="false">
      <c r="R1249" s="193"/>
      <c r="S1249" s="193"/>
      <c r="T1249" s="193"/>
      <c r="U1249" s="193"/>
      <c r="V1249" s="193"/>
      <c r="W1249" s="193"/>
      <c r="X1249" s="193"/>
      <c r="Y1249" s="193"/>
      <c r="Z1249" s="193"/>
      <c r="AA1249" s="193"/>
      <c r="AB1249" s="193"/>
      <c r="AE1249" s="193"/>
      <c r="AF1249" s="193"/>
    </row>
    <row r="1250" customFormat="false" ht="15" hidden="false" customHeight="false" outlineLevel="0" collapsed="false">
      <c r="R1250" s="193"/>
      <c r="S1250" s="193"/>
      <c r="T1250" s="193"/>
      <c r="U1250" s="193"/>
      <c r="V1250" s="193"/>
      <c r="W1250" s="193"/>
      <c r="X1250" s="193"/>
      <c r="Y1250" s="193"/>
      <c r="Z1250" s="193"/>
      <c r="AA1250" s="193"/>
      <c r="AB1250" s="193"/>
      <c r="AE1250" s="193"/>
      <c r="AF1250" s="193"/>
    </row>
    <row r="1251" customFormat="false" ht="15" hidden="false" customHeight="false" outlineLevel="0" collapsed="false">
      <c r="R1251" s="193"/>
      <c r="S1251" s="193"/>
      <c r="T1251" s="193"/>
      <c r="U1251" s="193"/>
      <c r="V1251" s="193"/>
      <c r="W1251" s="193"/>
      <c r="X1251" s="193"/>
      <c r="Y1251" s="193"/>
      <c r="Z1251" s="193"/>
      <c r="AA1251" s="193"/>
      <c r="AB1251" s="193"/>
      <c r="AE1251" s="193"/>
      <c r="AF1251" s="193"/>
    </row>
    <row r="1252" customFormat="false" ht="15" hidden="false" customHeight="false" outlineLevel="0" collapsed="false">
      <c r="R1252" s="193"/>
      <c r="S1252" s="193"/>
      <c r="T1252" s="193"/>
      <c r="U1252" s="193"/>
      <c r="V1252" s="193"/>
    </row>
    <row r="1253" customFormat="false" ht="15" hidden="false" customHeight="false" outlineLevel="0" collapsed="false">
      <c r="R1253" s="193"/>
      <c r="S1253" s="193"/>
      <c r="T1253" s="193"/>
      <c r="U1253" s="193"/>
      <c r="V1253" s="193"/>
    </row>
    <row r="1254" customFormat="false" ht="15" hidden="false" customHeight="false" outlineLevel="0" collapsed="false">
      <c r="R1254" s="193"/>
      <c r="S1254" s="193"/>
      <c r="T1254" s="193"/>
      <c r="U1254" s="193"/>
      <c r="V1254" s="193"/>
    </row>
    <row r="1255" customFormat="false" ht="15" hidden="false" customHeight="false" outlineLevel="0" collapsed="false">
      <c r="R1255" s="193"/>
      <c r="S1255" s="193"/>
      <c r="T1255" s="193"/>
      <c r="U1255" s="193"/>
      <c r="V1255" s="193"/>
    </row>
    <row r="1256" customFormat="false" ht="15" hidden="false" customHeight="false" outlineLevel="0" collapsed="false">
      <c r="R1256" s="193"/>
      <c r="S1256" s="193"/>
      <c r="T1256" s="193"/>
      <c r="U1256" s="193"/>
      <c r="V1256" s="193"/>
    </row>
    <row r="1257" customFormat="false" ht="15" hidden="false" customHeight="false" outlineLevel="0" collapsed="false">
      <c r="R1257" s="193"/>
      <c r="S1257" s="193"/>
      <c r="T1257" s="193"/>
      <c r="U1257" s="193"/>
      <c r="V1257" s="193"/>
    </row>
    <row r="1258" customFormat="false" ht="15" hidden="false" customHeight="false" outlineLevel="0" collapsed="false">
      <c r="R1258" s="193"/>
      <c r="S1258" s="193"/>
      <c r="T1258" s="193"/>
      <c r="U1258" s="193"/>
      <c r="V1258" s="193"/>
    </row>
    <row r="1259" customFormat="false" ht="15" hidden="false" customHeight="false" outlineLevel="0" collapsed="false">
      <c r="R1259" s="193"/>
      <c r="S1259" s="193"/>
      <c r="T1259" s="193"/>
      <c r="U1259" s="193"/>
      <c r="V1259" s="193"/>
    </row>
    <row r="1260" customFormat="false" ht="15" hidden="false" customHeight="false" outlineLevel="0" collapsed="false">
      <c r="R1260" s="193"/>
      <c r="S1260" s="193"/>
      <c r="T1260" s="193"/>
      <c r="U1260" s="193"/>
      <c r="V1260" s="193"/>
    </row>
    <row r="1261" customFormat="false" ht="15" hidden="false" customHeight="false" outlineLevel="0" collapsed="false">
      <c r="R1261" s="193"/>
      <c r="S1261" s="193"/>
      <c r="T1261" s="193"/>
      <c r="U1261" s="193"/>
      <c r="V1261" s="193"/>
    </row>
    <row r="1262" customFormat="false" ht="15" hidden="false" customHeight="false" outlineLevel="0" collapsed="false">
      <c r="R1262" s="193"/>
      <c r="S1262" s="193"/>
      <c r="T1262" s="193"/>
      <c r="U1262" s="193"/>
      <c r="V1262" s="193"/>
    </row>
    <row r="1263" customFormat="false" ht="15" hidden="false" customHeight="false" outlineLevel="0" collapsed="false">
      <c r="R1263" s="193"/>
      <c r="S1263" s="193"/>
      <c r="T1263" s="193"/>
      <c r="U1263" s="193"/>
      <c r="V1263" s="193"/>
    </row>
    <row r="1264" customFormat="false" ht="15" hidden="false" customHeight="false" outlineLevel="0" collapsed="false">
      <c r="R1264" s="193"/>
      <c r="S1264" s="193"/>
      <c r="T1264" s="193"/>
      <c r="U1264" s="193"/>
      <c r="V1264" s="193"/>
    </row>
    <row r="1265" customFormat="false" ht="15" hidden="false" customHeight="false" outlineLevel="0" collapsed="false">
      <c r="R1265" s="193"/>
      <c r="S1265" s="193"/>
      <c r="T1265" s="193"/>
      <c r="U1265" s="193"/>
      <c r="V1265" s="193"/>
    </row>
    <row r="1266" customFormat="false" ht="15" hidden="false" customHeight="false" outlineLevel="0" collapsed="false">
      <c r="R1266" s="193"/>
      <c r="S1266" s="193"/>
      <c r="T1266" s="193"/>
      <c r="U1266" s="193"/>
      <c r="V1266" s="193"/>
    </row>
    <row r="1267" customFormat="false" ht="15" hidden="false" customHeight="false" outlineLevel="0" collapsed="false">
      <c r="R1267" s="193"/>
      <c r="S1267" s="193"/>
      <c r="T1267" s="193"/>
      <c r="U1267" s="193"/>
      <c r="V1267" s="193"/>
    </row>
    <row r="1268" customFormat="false" ht="15" hidden="false" customHeight="false" outlineLevel="0" collapsed="false">
      <c r="R1268" s="193"/>
      <c r="S1268" s="193"/>
      <c r="T1268" s="193"/>
      <c r="U1268" s="193"/>
      <c r="V1268" s="193"/>
    </row>
    <row r="1269" customFormat="false" ht="15" hidden="false" customHeight="false" outlineLevel="0" collapsed="false">
      <c r="R1269" s="193"/>
      <c r="S1269" s="193"/>
      <c r="T1269" s="193"/>
      <c r="U1269" s="193"/>
      <c r="V1269" s="193"/>
    </row>
    <row r="1270" customFormat="false" ht="15" hidden="false" customHeight="false" outlineLevel="0" collapsed="false">
      <c r="R1270" s="193"/>
      <c r="S1270" s="193"/>
      <c r="T1270" s="193"/>
      <c r="U1270" s="193"/>
      <c r="V1270" s="193"/>
    </row>
    <row r="1271" customFormat="false" ht="15" hidden="false" customHeight="false" outlineLevel="0" collapsed="false">
      <c r="R1271" s="193"/>
      <c r="S1271" s="193"/>
      <c r="T1271" s="193"/>
      <c r="U1271" s="193"/>
      <c r="V1271" s="193"/>
    </row>
    <row r="1272" customFormat="false" ht="15" hidden="false" customHeight="false" outlineLevel="0" collapsed="false">
      <c r="R1272" s="193"/>
      <c r="S1272" s="193"/>
      <c r="T1272" s="193"/>
      <c r="U1272" s="193"/>
      <c r="V1272" s="193"/>
    </row>
    <row r="1273" customFormat="false" ht="15" hidden="false" customHeight="false" outlineLevel="0" collapsed="false">
      <c r="R1273" s="193"/>
      <c r="S1273" s="193"/>
      <c r="T1273" s="193"/>
      <c r="U1273" s="193"/>
      <c r="V1273" s="193"/>
    </row>
    <row r="1274" customFormat="false" ht="15" hidden="false" customHeight="false" outlineLevel="0" collapsed="false">
      <c r="R1274" s="193"/>
      <c r="S1274" s="193"/>
      <c r="T1274" s="193"/>
      <c r="U1274" s="193"/>
      <c r="V1274" s="193"/>
    </row>
    <row r="1275" customFormat="false" ht="15" hidden="false" customHeight="false" outlineLevel="0" collapsed="false">
      <c r="R1275" s="193"/>
      <c r="S1275" s="193"/>
      <c r="T1275" s="193"/>
      <c r="U1275" s="193"/>
      <c r="V1275" s="193"/>
    </row>
    <row r="1276" customFormat="false" ht="15" hidden="false" customHeight="false" outlineLevel="0" collapsed="false">
      <c r="R1276" s="193"/>
      <c r="S1276" s="193"/>
      <c r="T1276" s="193"/>
      <c r="U1276" s="193"/>
      <c r="V1276" s="193"/>
    </row>
    <row r="1277" customFormat="false" ht="15" hidden="false" customHeight="false" outlineLevel="0" collapsed="false">
      <c r="R1277" s="193"/>
      <c r="S1277" s="193"/>
      <c r="T1277" s="193"/>
      <c r="U1277" s="193"/>
      <c r="V1277" s="193"/>
    </row>
    <row r="1278" customFormat="false" ht="15" hidden="false" customHeight="false" outlineLevel="0" collapsed="false">
      <c r="R1278" s="193"/>
      <c r="S1278" s="193"/>
      <c r="T1278" s="193"/>
      <c r="U1278" s="193"/>
      <c r="V1278" s="193"/>
    </row>
    <row r="1279" customFormat="false" ht="15" hidden="false" customHeight="false" outlineLevel="0" collapsed="false">
      <c r="R1279" s="193"/>
      <c r="S1279" s="193"/>
      <c r="T1279" s="193"/>
      <c r="U1279" s="193"/>
      <c r="V1279" s="193"/>
    </row>
    <row r="1280" customFormat="false" ht="15" hidden="false" customHeight="false" outlineLevel="0" collapsed="false">
      <c r="R1280" s="193"/>
      <c r="S1280" s="193"/>
      <c r="T1280" s="193"/>
      <c r="U1280" s="193"/>
      <c r="V1280" s="193"/>
    </row>
    <row r="1281" customFormat="false" ht="15" hidden="false" customHeight="false" outlineLevel="0" collapsed="false">
      <c r="R1281" s="193"/>
      <c r="S1281" s="193"/>
      <c r="T1281" s="193"/>
      <c r="U1281" s="193"/>
      <c r="V1281" s="193"/>
    </row>
    <row r="1282" customFormat="false" ht="15" hidden="false" customHeight="false" outlineLevel="0" collapsed="false">
      <c r="R1282" s="193"/>
      <c r="S1282" s="193"/>
      <c r="T1282" s="193"/>
      <c r="U1282" s="193"/>
      <c r="V1282" s="193"/>
    </row>
    <row r="1283" customFormat="false" ht="15" hidden="false" customHeight="false" outlineLevel="0" collapsed="false">
      <c r="R1283" s="193"/>
      <c r="S1283" s="193"/>
      <c r="T1283" s="193"/>
      <c r="U1283" s="193"/>
      <c r="V1283" s="193"/>
    </row>
    <row r="1284" customFormat="false" ht="15" hidden="false" customHeight="false" outlineLevel="0" collapsed="false">
      <c r="R1284" s="193"/>
      <c r="S1284" s="193"/>
      <c r="T1284" s="193"/>
      <c r="U1284" s="193"/>
      <c r="V1284" s="193"/>
    </row>
    <row r="1285" customFormat="false" ht="15" hidden="false" customHeight="false" outlineLevel="0" collapsed="false">
      <c r="R1285" s="193"/>
      <c r="S1285" s="193"/>
      <c r="T1285" s="193"/>
      <c r="U1285" s="193"/>
      <c r="V1285" s="193"/>
    </row>
    <row r="1286" customFormat="false" ht="15" hidden="false" customHeight="false" outlineLevel="0" collapsed="false">
      <c r="R1286" s="193"/>
      <c r="S1286" s="193"/>
      <c r="T1286" s="193"/>
      <c r="U1286" s="193"/>
      <c r="V1286" s="193"/>
    </row>
    <row r="1287" customFormat="false" ht="15" hidden="false" customHeight="false" outlineLevel="0" collapsed="false">
      <c r="R1287" s="193"/>
      <c r="S1287" s="193"/>
      <c r="T1287" s="193"/>
      <c r="U1287" s="193"/>
      <c r="V1287" s="193"/>
    </row>
    <row r="1288" customFormat="false" ht="15" hidden="false" customHeight="false" outlineLevel="0" collapsed="false">
      <c r="R1288" s="193"/>
      <c r="S1288" s="193"/>
      <c r="T1288" s="193"/>
      <c r="U1288" s="193"/>
      <c r="V1288" s="193"/>
    </row>
    <row r="1289" customFormat="false" ht="15" hidden="false" customHeight="false" outlineLevel="0" collapsed="false">
      <c r="R1289" s="193"/>
      <c r="S1289" s="193"/>
      <c r="T1289" s="193"/>
      <c r="U1289" s="193"/>
      <c r="V1289" s="193"/>
    </row>
    <row r="1290" customFormat="false" ht="15" hidden="false" customHeight="false" outlineLevel="0" collapsed="false">
      <c r="R1290" s="193"/>
      <c r="S1290" s="193"/>
      <c r="T1290" s="193"/>
      <c r="U1290" s="193"/>
      <c r="V1290" s="193"/>
    </row>
    <row r="1291" customFormat="false" ht="15" hidden="false" customHeight="false" outlineLevel="0" collapsed="false">
      <c r="R1291" s="193"/>
      <c r="S1291" s="193"/>
      <c r="T1291" s="193"/>
      <c r="U1291" s="193"/>
      <c r="V1291" s="193"/>
    </row>
    <row r="1292" customFormat="false" ht="15" hidden="false" customHeight="false" outlineLevel="0" collapsed="false">
      <c r="R1292" s="193"/>
      <c r="S1292" s="193"/>
      <c r="T1292" s="193"/>
      <c r="U1292" s="193"/>
      <c r="V1292" s="193"/>
    </row>
    <row r="1293" customFormat="false" ht="15" hidden="false" customHeight="false" outlineLevel="0" collapsed="false">
      <c r="R1293" s="193"/>
      <c r="S1293" s="193"/>
      <c r="T1293" s="193"/>
      <c r="U1293" s="193"/>
      <c r="V1293" s="193"/>
    </row>
    <row r="1294" customFormat="false" ht="15" hidden="false" customHeight="false" outlineLevel="0" collapsed="false">
      <c r="R1294" s="193"/>
      <c r="S1294" s="193"/>
      <c r="T1294" s="193"/>
      <c r="U1294" s="193"/>
      <c r="V1294" s="193"/>
    </row>
    <row r="1295" customFormat="false" ht="15" hidden="false" customHeight="false" outlineLevel="0" collapsed="false">
      <c r="R1295" s="193"/>
      <c r="S1295" s="193"/>
      <c r="T1295" s="193"/>
      <c r="U1295" s="193"/>
      <c r="V1295" s="193"/>
    </row>
    <row r="1296" customFormat="false" ht="15" hidden="false" customHeight="false" outlineLevel="0" collapsed="false">
      <c r="R1296" s="193"/>
      <c r="S1296" s="193"/>
      <c r="T1296" s="193"/>
      <c r="U1296" s="193"/>
      <c r="V1296" s="193"/>
    </row>
    <row r="1297" customFormat="false" ht="15" hidden="false" customHeight="false" outlineLevel="0" collapsed="false">
      <c r="R1297" s="193"/>
      <c r="S1297" s="193"/>
      <c r="T1297" s="193"/>
      <c r="U1297" s="193"/>
      <c r="V1297" s="193"/>
    </row>
    <row r="1298" customFormat="false" ht="15" hidden="false" customHeight="false" outlineLevel="0" collapsed="false">
      <c r="R1298" s="193"/>
      <c r="S1298" s="193"/>
      <c r="T1298" s="193"/>
      <c r="U1298" s="193"/>
      <c r="V1298" s="193"/>
    </row>
    <row r="1299" customFormat="false" ht="15" hidden="false" customHeight="false" outlineLevel="0" collapsed="false">
      <c r="R1299" s="193"/>
      <c r="S1299" s="193"/>
      <c r="T1299" s="193"/>
      <c r="U1299" s="193"/>
      <c r="V1299" s="193"/>
    </row>
    <row r="1300" customFormat="false" ht="15" hidden="false" customHeight="false" outlineLevel="0" collapsed="false">
      <c r="R1300" s="193"/>
      <c r="S1300" s="193"/>
      <c r="T1300" s="193"/>
      <c r="U1300" s="193"/>
      <c r="V1300" s="193"/>
    </row>
    <row r="1301" customFormat="false" ht="15" hidden="false" customHeight="false" outlineLevel="0" collapsed="false">
      <c r="R1301" s="193"/>
      <c r="S1301" s="193"/>
      <c r="T1301" s="193"/>
      <c r="U1301" s="193"/>
      <c r="V1301" s="193"/>
    </row>
    <row r="1302" customFormat="false" ht="15" hidden="false" customHeight="false" outlineLevel="0" collapsed="false">
      <c r="R1302" s="193"/>
      <c r="S1302" s="193"/>
      <c r="T1302" s="193"/>
      <c r="U1302" s="193"/>
      <c r="V1302" s="193"/>
    </row>
    <row r="1303" customFormat="false" ht="15" hidden="false" customHeight="false" outlineLevel="0" collapsed="false">
      <c r="R1303" s="193"/>
      <c r="S1303" s="193"/>
      <c r="T1303" s="193"/>
      <c r="U1303" s="193"/>
      <c r="V1303" s="193"/>
    </row>
    <row r="1304" customFormat="false" ht="15" hidden="false" customHeight="false" outlineLevel="0" collapsed="false">
      <c r="R1304" s="193"/>
      <c r="S1304" s="193"/>
      <c r="T1304" s="193"/>
      <c r="U1304" s="193"/>
      <c r="V1304" s="193"/>
    </row>
    <row r="1305" customFormat="false" ht="15" hidden="false" customHeight="false" outlineLevel="0" collapsed="false">
      <c r="R1305" s="193"/>
      <c r="S1305" s="193"/>
      <c r="T1305" s="193"/>
      <c r="U1305" s="193"/>
      <c r="V1305" s="193"/>
    </row>
    <row r="1306" customFormat="false" ht="15" hidden="false" customHeight="false" outlineLevel="0" collapsed="false">
      <c r="R1306" s="193"/>
      <c r="S1306" s="193"/>
      <c r="T1306" s="193"/>
      <c r="U1306" s="193"/>
      <c r="V1306" s="193"/>
    </row>
    <row r="1307" customFormat="false" ht="15" hidden="false" customHeight="false" outlineLevel="0" collapsed="false">
      <c r="R1307" s="193"/>
      <c r="S1307" s="193"/>
      <c r="T1307" s="193"/>
      <c r="U1307" s="193"/>
      <c r="V1307" s="193"/>
    </row>
    <row r="1308" customFormat="false" ht="15" hidden="false" customHeight="false" outlineLevel="0" collapsed="false">
      <c r="R1308" s="193"/>
      <c r="S1308" s="193"/>
      <c r="T1308" s="193"/>
      <c r="U1308" s="193"/>
      <c r="V1308" s="193"/>
    </row>
    <row r="1309" customFormat="false" ht="15" hidden="false" customHeight="false" outlineLevel="0" collapsed="false">
      <c r="R1309" s="193"/>
      <c r="S1309" s="193"/>
      <c r="T1309" s="193"/>
      <c r="U1309" s="193"/>
      <c r="V1309" s="193"/>
    </row>
    <row r="1310" customFormat="false" ht="15" hidden="false" customHeight="false" outlineLevel="0" collapsed="false">
      <c r="R1310" s="193"/>
      <c r="S1310" s="193"/>
      <c r="T1310" s="193"/>
      <c r="U1310" s="193"/>
      <c r="V1310" s="193"/>
    </row>
    <row r="1311" customFormat="false" ht="15" hidden="false" customHeight="false" outlineLevel="0" collapsed="false">
      <c r="R1311" s="193"/>
      <c r="S1311" s="193"/>
      <c r="T1311" s="193"/>
      <c r="U1311" s="193"/>
      <c r="V1311" s="193"/>
    </row>
    <row r="1312" customFormat="false" ht="15" hidden="false" customHeight="false" outlineLevel="0" collapsed="false">
      <c r="R1312" s="193"/>
      <c r="S1312" s="193"/>
      <c r="T1312" s="193"/>
      <c r="U1312" s="193"/>
      <c r="V1312" s="193"/>
    </row>
    <row r="1313" customFormat="false" ht="15" hidden="false" customHeight="false" outlineLevel="0" collapsed="false">
      <c r="R1313" s="193"/>
      <c r="S1313" s="193"/>
      <c r="T1313" s="193"/>
      <c r="U1313" s="193"/>
      <c r="V1313" s="193"/>
    </row>
    <row r="1314" customFormat="false" ht="15" hidden="false" customHeight="false" outlineLevel="0" collapsed="false">
      <c r="R1314" s="193"/>
      <c r="S1314" s="193"/>
      <c r="T1314" s="193"/>
      <c r="U1314" s="193"/>
      <c r="V1314" s="193"/>
    </row>
    <row r="1315" customFormat="false" ht="15" hidden="false" customHeight="false" outlineLevel="0" collapsed="false">
      <c r="R1315" s="193"/>
      <c r="S1315" s="193"/>
      <c r="T1315" s="193"/>
      <c r="U1315" s="193"/>
      <c r="V1315" s="193"/>
    </row>
    <row r="1316" customFormat="false" ht="15" hidden="false" customHeight="false" outlineLevel="0" collapsed="false">
      <c r="R1316" s="193"/>
      <c r="S1316" s="193"/>
      <c r="T1316" s="193"/>
      <c r="U1316" s="193"/>
      <c r="V1316" s="193"/>
    </row>
    <row r="1317" customFormat="false" ht="15" hidden="false" customHeight="false" outlineLevel="0" collapsed="false">
      <c r="R1317" s="193"/>
      <c r="S1317" s="193"/>
      <c r="T1317" s="193"/>
      <c r="U1317" s="193"/>
      <c r="V1317" s="193"/>
    </row>
    <row r="1318" customFormat="false" ht="15" hidden="false" customHeight="false" outlineLevel="0" collapsed="false">
      <c r="R1318" s="193"/>
      <c r="S1318" s="193"/>
      <c r="T1318" s="193"/>
      <c r="U1318" s="193"/>
      <c r="V1318" s="193"/>
    </row>
    <row r="1319" customFormat="false" ht="15" hidden="false" customHeight="false" outlineLevel="0" collapsed="false">
      <c r="R1319" s="193"/>
      <c r="S1319" s="193"/>
      <c r="T1319" s="193"/>
      <c r="U1319" s="193"/>
      <c r="V1319" s="193"/>
    </row>
    <row r="1320" customFormat="false" ht="15" hidden="false" customHeight="false" outlineLevel="0" collapsed="false">
      <c r="R1320" s="193"/>
      <c r="S1320" s="193"/>
      <c r="T1320" s="193"/>
      <c r="U1320" s="193"/>
      <c r="V1320" s="193"/>
    </row>
    <row r="1321" customFormat="false" ht="15" hidden="false" customHeight="false" outlineLevel="0" collapsed="false">
      <c r="R1321" s="193"/>
      <c r="S1321" s="193"/>
      <c r="T1321" s="193"/>
      <c r="U1321" s="193"/>
      <c r="V1321" s="193"/>
    </row>
    <row r="1322" customFormat="false" ht="15" hidden="false" customHeight="false" outlineLevel="0" collapsed="false">
      <c r="R1322" s="193"/>
      <c r="S1322" s="193"/>
      <c r="T1322" s="193"/>
      <c r="U1322" s="193"/>
      <c r="V1322" s="193"/>
    </row>
    <row r="1323" customFormat="false" ht="15" hidden="false" customHeight="false" outlineLevel="0" collapsed="false">
      <c r="R1323" s="193"/>
      <c r="S1323" s="193"/>
      <c r="T1323" s="193"/>
      <c r="U1323" s="193"/>
      <c r="V1323" s="193"/>
    </row>
    <row r="1324" customFormat="false" ht="15" hidden="false" customHeight="false" outlineLevel="0" collapsed="false">
      <c r="R1324" s="193"/>
      <c r="S1324" s="193"/>
      <c r="T1324" s="193"/>
      <c r="U1324" s="193"/>
      <c r="V1324" s="193"/>
    </row>
    <row r="1325" customFormat="false" ht="15" hidden="false" customHeight="false" outlineLevel="0" collapsed="false">
      <c r="R1325" s="193"/>
      <c r="S1325" s="193"/>
      <c r="T1325" s="193"/>
      <c r="U1325" s="193"/>
      <c r="V1325" s="193"/>
    </row>
    <row r="1326" customFormat="false" ht="15" hidden="false" customHeight="false" outlineLevel="0" collapsed="false">
      <c r="R1326" s="193"/>
      <c r="S1326" s="193"/>
      <c r="T1326" s="193"/>
      <c r="U1326" s="193"/>
      <c r="V1326" s="193"/>
    </row>
    <row r="1327" customFormat="false" ht="15" hidden="false" customHeight="false" outlineLevel="0" collapsed="false">
      <c r="R1327" s="193"/>
      <c r="S1327" s="193"/>
      <c r="T1327" s="193"/>
      <c r="U1327" s="193"/>
      <c r="V1327" s="193"/>
    </row>
    <row r="1328" customFormat="false" ht="15" hidden="false" customHeight="false" outlineLevel="0" collapsed="false">
      <c r="R1328" s="193"/>
      <c r="S1328" s="193"/>
      <c r="T1328" s="193"/>
      <c r="U1328" s="193"/>
      <c r="V1328" s="193"/>
    </row>
    <row r="1329" customFormat="false" ht="15" hidden="false" customHeight="false" outlineLevel="0" collapsed="false">
      <c r="R1329" s="193"/>
      <c r="S1329" s="193"/>
      <c r="T1329" s="193"/>
      <c r="U1329" s="193"/>
      <c r="V1329" s="193"/>
    </row>
    <row r="1330" customFormat="false" ht="15" hidden="false" customHeight="false" outlineLevel="0" collapsed="false">
      <c r="R1330" s="193"/>
      <c r="S1330" s="193"/>
      <c r="T1330" s="193"/>
      <c r="U1330" s="193"/>
      <c r="V1330" s="193"/>
    </row>
    <row r="1331" customFormat="false" ht="15" hidden="false" customHeight="false" outlineLevel="0" collapsed="false">
      <c r="R1331" s="193"/>
      <c r="S1331" s="193"/>
      <c r="T1331" s="193"/>
      <c r="U1331" s="193"/>
      <c r="V1331" s="193"/>
    </row>
    <row r="1332" customFormat="false" ht="15" hidden="false" customHeight="false" outlineLevel="0" collapsed="false">
      <c r="R1332" s="193"/>
      <c r="S1332" s="193"/>
      <c r="T1332" s="193"/>
      <c r="U1332" s="193"/>
      <c r="V1332" s="193"/>
    </row>
    <row r="1333" customFormat="false" ht="15" hidden="false" customHeight="false" outlineLevel="0" collapsed="false">
      <c r="R1333" s="193"/>
      <c r="S1333" s="193"/>
      <c r="T1333" s="193"/>
      <c r="U1333" s="193"/>
      <c r="V1333" s="193"/>
    </row>
    <row r="1334" customFormat="false" ht="15" hidden="false" customHeight="false" outlineLevel="0" collapsed="false">
      <c r="R1334" s="193"/>
      <c r="S1334" s="193"/>
      <c r="T1334" s="193"/>
      <c r="U1334" s="193"/>
      <c r="V1334" s="193"/>
    </row>
    <row r="1335" customFormat="false" ht="15" hidden="false" customHeight="false" outlineLevel="0" collapsed="false">
      <c r="R1335" s="193"/>
      <c r="S1335" s="193"/>
      <c r="T1335" s="193"/>
      <c r="U1335" s="193"/>
      <c r="V1335" s="193"/>
    </row>
    <row r="1336" customFormat="false" ht="15" hidden="false" customHeight="false" outlineLevel="0" collapsed="false">
      <c r="R1336" s="193"/>
      <c r="S1336" s="193"/>
      <c r="T1336" s="193"/>
      <c r="U1336" s="193"/>
      <c r="V1336" s="193"/>
    </row>
    <row r="1337" customFormat="false" ht="15" hidden="false" customHeight="false" outlineLevel="0" collapsed="false">
      <c r="R1337" s="193"/>
      <c r="S1337" s="193"/>
      <c r="T1337" s="193"/>
      <c r="U1337" s="193"/>
      <c r="V1337" s="193"/>
    </row>
    <row r="1338" customFormat="false" ht="15" hidden="false" customHeight="false" outlineLevel="0" collapsed="false">
      <c r="R1338" s="193"/>
      <c r="S1338" s="193"/>
      <c r="T1338" s="193"/>
      <c r="U1338" s="193"/>
      <c r="V1338" s="193"/>
    </row>
    <row r="1339" customFormat="false" ht="15" hidden="false" customHeight="false" outlineLevel="0" collapsed="false">
      <c r="R1339" s="193"/>
      <c r="S1339" s="193"/>
      <c r="T1339" s="193"/>
      <c r="U1339" s="193"/>
      <c r="V1339" s="193"/>
    </row>
    <row r="1340" customFormat="false" ht="15" hidden="false" customHeight="false" outlineLevel="0" collapsed="false">
      <c r="R1340" s="193"/>
      <c r="S1340" s="193"/>
      <c r="T1340" s="193"/>
      <c r="U1340" s="193"/>
      <c r="V1340" s="193"/>
    </row>
    <row r="1341" customFormat="false" ht="15" hidden="false" customHeight="false" outlineLevel="0" collapsed="false">
      <c r="R1341" s="193"/>
      <c r="S1341" s="193"/>
      <c r="T1341" s="193"/>
      <c r="U1341" s="193"/>
      <c r="V1341" s="193"/>
    </row>
    <row r="1342" customFormat="false" ht="15" hidden="false" customHeight="false" outlineLevel="0" collapsed="false">
      <c r="R1342" s="193"/>
      <c r="S1342" s="193"/>
      <c r="T1342" s="193"/>
      <c r="U1342" s="193"/>
      <c r="V1342" s="193"/>
    </row>
    <row r="1343" customFormat="false" ht="15" hidden="false" customHeight="false" outlineLevel="0" collapsed="false">
      <c r="R1343" s="193"/>
      <c r="S1343" s="193"/>
      <c r="T1343" s="193"/>
      <c r="U1343" s="193"/>
      <c r="V1343" s="193"/>
    </row>
    <row r="1344" customFormat="false" ht="15" hidden="false" customHeight="false" outlineLevel="0" collapsed="false">
      <c r="R1344" s="193"/>
      <c r="S1344" s="193"/>
      <c r="T1344" s="193"/>
      <c r="U1344" s="193"/>
      <c r="V1344" s="193"/>
    </row>
    <row r="1345" customFormat="false" ht="15" hidden="false" customHeight="false" outlineLevel="0" collapsed="false">
      <c r="R1345" s="193"/>
      <c r="S1345" s="193"/>
      <c r="T1345" s="193"/>
      <c r="U1345" s="193"/>
      <c r="V1345" s="193"/>
    </row>
    <row r="1346" customFormat="false" ht="15" hidden="false" customHeight="false" outlineLevel="0" collapsed="false">
      <c r="R1346" s="193"/>
      <c r="S1346" s="193"/>
      <c r="T1346" s="193"/>
      <c r="U1346" s="193"/>
      <c r="V1346" s="193"/>
    </row>
    <row r="1347" customFormat="false" ht="15" hidden="false" customHeight="false" outlineLevel="0" collapsed="false">
      <c r="R1347" s="193"/>
      <c r="S1347" s="193"/>
      <c r="T1347" s="193"/>
      <c r="U1347" s="193"/>
      <c r="V1347" s="193"/>
    </row>
    <row r="1348" customFormat="false" ht="15" hidden="false" customHeight="false" outlineLevel="0" collapsed="false">
      <c r="R1348" s="193"/>
      <c r="S1348" s="193"/>
      <c r="T1348" s="193"/>
      <c r="U1348" s="193"/>
      <c r="V1348" s="193"/>
    </row>
    <row r="1349" customFormat="false" ht="15" hidden="false" customHeight="false" outlineLevel="0" collapsed="false">
      <c r="R1349" s="193"/>
      <c r="S1349" s="193"/>
      <c r="T1349" s="193"/>
      <c r="U1349" s="193"/>
      <c r="V1349" s="193"/>
    </row>
    <row r="1350" customFormat="false" ht="15" hidden="false" customHeight="false" outlineLevel="0" collapsed="false">
      <c r="R1350" s="193"/>
      <c r="S1350" s="193"/>
      <c r="T1350" s="193"/>
      <c r="U1350" s="193"/>
      <c r="V1350" s="193"/>
    </row>
    <row r="1351" customFormat="false" ht="15" hidden="false" customHeight="false" outlineLevel="0" collapsed="false">
      <c r="R1351" s="193"/>
      <c r="S1351" s="193"/>
      <c r="T1351" s="193"/>
      <c r="U1351" s="193"/>
      <c r="V1351" s="193"/>
    </row>
    <row r="1352" customFormat="false" ht="15" hidden="false" customHeight="false" outlineLevel="0" collapsed="false">
      <c r="R1352" s="193"/>
      <c r="S1352" s="193"/>
      <c r="T1352" s="193"/>
      <c r="U1352" s="193"/>
      <c r="V1352" s="193"/>
    </row>
    <row r="1353" customFormat="false" ht="15" hidden="false" customHeight="false" outlineLevel="0" collapsed="false">
      <c r="R1353" s="193"/>
      <c r="S1353" s="193"/>
      <c r="T1353" s="193"/>
      <c r="U1353" s="193"/>
      <c r="V1353" s="193"/>
    </row>
    <row r="1354" customFormat="false" ht="15" hidden="false" customHeight="false" outlineLevel="0" collapsed="false">
      <c r="R1354" s="193"/>
      <c r="S1354" s="193"/>
      <c r="T1354" s="193"/>
      <c r="U1354" s="193"/>
      <c r="V1354" s="193"/>
    </row>
    <row r="1355" customFormat="false" ht="15" hidden="false" customHeight="false" outlineLevel="0" collapsed="false">
      <c r="R1355" s="193"/>
      <c r="S1355" s="193"/>
      <c r="T1355" s="193"/>
      <c r="U1355" s="193"/>
      <c r="V1355" s="193"/>
    </row>
    <row r="1356" customFormat="false" ht="15" hidden="false" customHeight="false" outlineLevel="0" collapsed="false">
      <c r="R1356" s="193"/>
      <c r="S1356" s="193"/>
      <c r="T1356" s="193"/>
      <c r="U1356" s="193"/>
      <c r="V1356" s="193"/>
    </row>
    <row r="1357" customFormat="false" ht="15" hidden="false" customHeight="false" outlineLevel="0" collapsed="false">
      <c r="R1357" s="193"/>
      <c r="S1357" s="193"/>
      <c r="T1357" s="193"/>
      <c r="U1357" s="193"/>
      <c r="V1357" s="193"/>
    </row>
    <row r="1358" customFormat="false" ht="15" hidden="false" customHeight="false" outlineLevel="0" collapsed="false">
      <c r="R1358" s="193"/>
      <c r="S1358" s="193"/>
      <c r="T1358" s="193"/>
      <c r="U1358" s="193"/>
      <c r="V1358" s="193"/>
    </row>
    <row r="1359" customFormat="false" ht="15" hidden="false" customHeight="false" outlineLevel="0" collapsed="false">
      <c r="R1359" s="193"/>
      <c r="S1359" s="193"/>
      <c r="T1359" s="193"/>
      <c r="U1359" s="193"/>
      <c r="V1359" s="193"/>
    </row>
    <row r="1360" customFormat="false" ht="15" hidden="false" customHeight="false" outlineLevel="0" collapsed="false">
      <c r="R1360" s="193"/>
      <c r="S1360" s="193"/>
      <c r="T1360" s="193"/>
      <c r="U1360" s="193"/>
      <c r="V1360" s="193"/>
    </row>
    <row r="1361" customFormat="false" ht="15" hidden="false" customHeight="false" outlineLevel="0" collapsed="false">
      <c r="R1361" s="193"/>
      <c r="S1361" s="193"/>
      <c r="T1361" s="193"/>
      <c r="U1361" s="193"/>
      <c r="V1361" s="193"/>
    </row>
    <row r="1362" customFormat="false" ht="15" hidden="false" customHeight="false" outlineLevel="0" collapsed="false">
      <c r="R1362" s="193"/>
      <c r="S1362" s="193"/>
      <c r="T1362" s="193"/>
      <c r="U1362" s="193"/>
      <c r="V1362" s="193"/>
    </row>
    <row r="1363" customFormat="false" ht="15" hidden="false" customHeight="false" outlineLevel="0" collapsed="false">
      <c r="R1363" s="193"/>
      <c r="S1363" s="193"/>
      <c r="T1363" s="193"/>
      <c r="U1363" s="193"/>
      <c r="V1363" s="193"/>
    </row>
    <row r="1364" customFormat="false" ht="15" hidden="false" customHeight="false" outlineLevel="0" collapsed="false">
      <c r="R1364" s="193"/>
      <c r="S1364" s="193"/>
      <c r="T1364" s="193"/>
      <c r="U1364" s="193"/>
      <c r="V1364" s="193"/>
    </row>
    <row r="1365" customFormat="false" ht="15" hidden="false" customHeight="false" outlineLevel="0" collapsed="false">
      <c r="R1365" s="193"/>
      <c r="S1365" s="193"/>
      <c r="T1365" s="193"/>
      <c r="U1365" s="193"/>
      <c r="V1365" s="193"/>
    </row>
    <row r="1366" customFormat="false" ht="15" hidden="false" customHeight="false" outlineLevel="0" collapsed="false">
      <c r="R1366" s="193"/>
      <c r="S1366" s="193"/>
      <c r="T1366" s="193"/>
      <c r="U1366" s="193"/>
      <c r="V1366" s="193"/>
    </row>
    <row r="1367" customFormat="false" ht="15" hidden="false" customHeight="false" outlineLevel="0" collapsed="false">
      <c r="R1367" s="193"/>
      <c r="S1367" s="193"/>
      <c r="T1367" s="193"/>
      <c r="U1367" s="193"/>
      <c r="V1367" s="193"/>
    </row>
    <row r="1368" customFormat="false" ht="15" hidden="false" customHeight="false" outlineLevel="0" collapsed="false">
      <c r="R1368" s="193"/>
      <c r="S1368" s="193"/>
      <c r="T1368" s="193"/>
      <c r="U1368" s="193"/>
      <c r="V1368" s="193"/>
    </row>
    <row r="1369" customFormat="false" ht="15" hidden="false" customHeight="false" outlineLevel="0" collapsed="false">
      <c r="R1369" s="193"/>
      <c r="S1369" s="193"/>
      <c r="T1369" s="193"/>
      <c r="U1369" s="193"/>
      <c r="V1369" s="193"/>
    </row>
    <row r="1370" customFormat="false" ht="15" hidden="false" customHeight="false" outlineLevel="0" collapsed="false">
      <c r="R1370" s="193"/>
      <c r="S1370" s="193"/>
      <c r="T1370" s="193"/>
      <c r="U1370" s="193"/>
      <c r="V1370" s="193"/>
    </row>
    <row r="1371" customFormat="false" ht="15" hidden="false" customHeight="false" outlineLevel="0" collapsed="false">
      <c r="R1371" s="193"/>
      <c r="S1371" s="193"/>
      <c r="T1371" s="193"/>
      <c r="U1371" s="193"/>
      <c r="V1371" s="193"/>
    </row>
    <row r="1372" customFormat="false" ht="15" hidden="false" customHeight="false" outlineLevel="0" collapsed="false">
      <c r="R1372" s="193"/>
      <c r="S1372" s="193"/>
      <c r="T1372" s="193"/>
      <c r="U1372" s="193"/>
      <c r="V1372" s="193"/>
    </row>
    <row r="1373" customFormat="false" ht="15" hidden="false" customHeight="false" outlineLevel="0" collapsed="false">
      <c r="R1373" s="193"/>
      <c r="S1373" s="193"/>
      <c r="T1373" s="193"/>
      <c r="U1373" s="193"/>
      <c r="V1373" s="193"/>
    </row>
    <row r="1374" customFormat="false" ht="15" hidden="false" customHeight="false" outlineLevel="0" collapsed="false">
      <c r="R1374" s="193"/>
      <c r="S1374" s="193"/>
      <c r="T1374" s="193"/>
      <c r="U1374" s="193"/>
      <c r="V1374" s="193"/>
    </row>
    <row r="1375" customFormat="false" ht="15" hidden="false" customHeight="false" outlineLevel="0" collapsed="false">
      <c r="R1375" s="193"/>
      <c r="S1375" s="193"/>
      <c r="T1375" s="193"/>
      <c r="U1375" s="193"/>
      <c r="V1375" s="193"/>
    </row>
    <row r="1376" customFormat="false" ht="15" hidden="false" customHeight="false" outlineLevel="0" collapsed="false">
      <c r="R1376" s="193"/>
      <c r="S1376" s="193"/>
      <c r="T1376" s="193"/>
      <c r="U1376" s="193"/>
      <c r="V1376" s="193"/>
    </row>
    <row r="1377" customFormat="false" ht="15" hidden="false" customHeight="false" outlineLevel="0" collapsed="false">
      <c r="R1377" s="193"/>
      <c r="S1377" s="193"/>
      <c r="T1377" s="193"/>
      <c r="U1377" s="193"/>
      <c r="V1377" s="193"/>
    </row>
    <row r="1378" customFormat="false" ht="15" hidden="false" customHeight="false" outlineLevel="0" collapsed="false">
      <c r="R1378" s="193"/>
      <c r="S1378" s="193"/>
      <c r="T1378" s="193"/>
      <c r="U1378" s="193"/>
      <c r="V1378" s="193"/>
    </row>
    <row r="1379" customFormat="false" ht="15" hidden="false" customHeight="false" outlineLevel="0" collapsed="false">
      <c r="R1379" s="193"/>
      <c r="S1379" s="193"/>
      <c r="T1379" s="193"/>
      <c r="U1379" s="193"/>
      <c r="V1379" s="193"/>
    </row>
    <row r="1380" customFormat="false" ht="15" hidden="false" customHeight="false" outlineLevel="0" collapsed="false">
      <c r="R1380" s="193"/>
      <c r="S1380" s="193"/>
      <c r="T1380" s="193"/>
      <c r="U1380" s="193"/>
      <c r="V1380" s="193"/>
    </row>
    <row r="1381" customFormat="false" ht="15" hidden="false" customHeight="false" outlineLevel="0" collapsed="false">
      <c r="R1381" s="193"/>
      <c r="S1381" s="193"/>
      <c r="T1381" s="193"/>
      <c r="U1381" s="193"/>
      <c r="V1381" s="193"/>
    </row>
    <row r="1382" customFormat="false" ht="15" hidden="false" customHeight="false" outlineLevel="0" collapsed="false">
      <c r="R1382" s="193"/>
      <c r="S1382" s="193"/>
      <c r="T1382" s="193"/>
      <c r="U1382" s="193"/>
      <c r="V1382" s="193"/>
    </row>
    <row r="1383" customFormat="false" ht="15" hidden="false" customHeight="false" outlineLevel="0" collapsed="false">
      <c r="R1383" s="193"/>
      <c r="S1383" s="193"/>
      <c r="T1383" s="193"/>
      <c r="U1383" s="193"/>
      <c r="V1383" s="193"/>
    </row>
    <row r="1384" customFormat="false" ht="15" hidden="false" customHeight="false" outlineLevel="0" collapsed="false">
      <c r="R1384" s="193"/>
      <c r="S1384" s="193"/>
      <c r="T1384" s="193"/>
      <c r="U1384" s="193"/>
      <c r="V1384" s="193"/>
    </row>
    <row r="1385" customFormat="false" ht="15" hidden="false" customHeight="false" outlineLevel="0" collapsed="false">
      <c r="R1385" s="193"/>
      <c r="S1385" s="193"/>
      <c r="T1385" s="193"/>
      <c r="U1385" s="193"/>
      <c r="V1385" s="193"/>
    </row>
    <row r="1386" customFormat="false" ht="15" hidden="false" customHeight="false" outlineLevel="0" collapsed="false">
      <c r="R1386" s="193"/>
      <c r="S1386" s="193"/>
      <c r="T1386" s="193"/>
      <c r="U1386" s="193"/>
      <c r="V1386" s="193"/>
    </row>
    <row r="1387" customFormat="false" ht="15" hidden="false" customHeight="false" outlineLevel="0" collapsed="false">
      <c r="R1387" s="193"/>
      <c r="S1387" s="193"/>
      <c r="T1387" s="193"/>
      <c r="U1387" s="193"/>
      <c r="V1387" s="193"/>
    </row>
    <row r="1388" customFormat="false" ht="15" hidden="false" customHeight="false" outlineLevel="0" collapsed="false">
      <c r="R1388" s="193"/>
      <c r="S1388" s="193"/>
      <c r="T1388" s="193"/>
      <c r="U1388" s="193"/>
      <c r="V1388" s="193"/>
    </row>
    <row r="1389" customFormat="false" ht="15" hidden="false" customHeight="false" outlineLevel="0" collapsed="false">
      <c r="R1389" s="193"/>
      <c r="S1389" s="193"/>
      <c r="T1389" s="193"/>
      <c r="U1389" s="193"/>
      <c r="V1389" s="193"/>
    </row>
    <row r="1390" customFormat="false" ht="15" hidden="false" customHeight="false" outlineLevel="0" collapsed="false">
      <c r="R1390" s="193"/>
      <c r="S1390" s="193"/>
      <c r="T1390" s="193"/>
      <c r="U1390" s="193"/>
      <c r="V1390" s="193"/>
    </row>
    <row r="1391" customFormat="false" ht="15" hidden="false" customHeight="false" outlineLevel="0" collapsed="false">
      <c r="R1391" s="193"/>
      <c r="S1391" s="193"/>
      <c r="T1391" s="193"/>
      <c r="U1391" s="193"/>
      <c r="V1391" s="193"/>
    </row>
    <row r="1392" customFormat="false" ht="15" hidden="false" customHeight="false" outlineLevel="0" collapsed="false">
      <c r="R1392" s="193"/>
      <c r="S1392" s="193"/>
      <c r="T1392" s="193"/>
      <c r="U1392" s="193"/>
      <c r="V1392" s="193"/>
    </row>
    <row r="1393" customFormat="false" ht="15" hidden="false" customHeight="false" outlineLevel="0" collapsed="false">
      <c r="R1393" s="193"/>
      <c r="S1393" s="193"/>
      <c r="T1393" s="193"/>
      <c r="U1393" s="193"/>
      <c r="V1393" s="193"/>
    </row>
    <row r="1394" customFormat="false" ht="15" hidden="false" customHeight="false" outlineLevel="0" collapsed="false">
      <c r="R1394" s="193"/>
      <c r="S1394" s="193"/>
      <c r="T1394" s="193"/>
      <c r="U1394" s="193"/>
      <c r="V1394" s="193"/>
    </row>
    <row r="1395" customFormat="false" ht="15" hidden="false" customHeight="false" outlineLevel="0" collapsed="false">
      <c r="R1395" s="193"/>
      <c r="S1395" s="193"/>
      <c r="T1395" s="193"/>
      <c r="U1395" s="193"/>
      <c r="V1395" s="193"/>
    </row>
    <row r="1396" customFormat="false" ht="15" hidden="false" customHeight="false" outlineLevel="0" collapsed="false">
      <c r="R1396" s="193"/>
      <c r="S1396" s="193"/>
      <c r="T1396" s="193"/>
      <c r="U1396" s="193"/>
      <c r="V1396" s="193"/>
    </row>
    <row r="1397" customFormat="false" ht="15" hidden="false" customHeight="false" outlineLevel="0" collapsed="false">
      <c r="R1397" s="193"/>
      <c r="S1397" s="193"/>
      <c r="T1397" s="193"/>
      <c r="U1397" s="193"/>
      <c r="V1397" s="193"/>
    </row>
    <row r="1398" customFormat="false" ht="15" hidden="false" customHeight="false" outlineLevel="0" collapsed="false">
      <c r="R1398" s="193"/>
      <c r="S1398" s="193"/>
      <c r="T1398" s="193"/>
      <c r="U1398" s="193"/>
      <c r="V1398" s="193"/>
    </row>
    <row r="1399" customFormat="false" ht="15" hidden="false" customHeight="false" outlineLevel="0" collapsed="false">
      <c r="R1399" s="193"/>
      <c r="S1399" s="193"/>
      <c r="T1399" s="193"/>
      <c r="U1399" s="193"/>
      <c r="V1399" s="193"/>
    </row>
    <row r="1400" customFormat="false" ht="15" hidden="false" customHeight="false" outlineLevel="0" collapsed="false">
      <c r="R1400" s="193"/>
      <c r="S1400" s="193"/>
      <c r="T1400" s="193"/>
      <c r="U1400" s="193"/>
      <c r="V1400" s="193"/>
    </row>
    <row r="1401" customFormat="false" ht="15" hidden="false" customHeight="false" outlineLevel="0" collapsed="false">
      <c r="R1401" s="193"/>
      <c r="S1401" s="193"/>
      <c r="T1401" s="193"/>
      <c r="U1401" s="193"/>
      <c r="V1401" s="193"/>
    </row>
    <row r="1402" customFormat="false" ht="15" hidden="false" customHeight="false" outlineLevel="0" collapsed="false">
      <c r="R1402" s="193"/>
      <c r="S1402" s="193"/>
      <c r="T1402" s="193"/>
      <c r="U1402" s="193"/>
      <c r="V1402" s="193"/>
    </row>
    <row r="1403" customFormat="false" ht="15" hidden="false" customHeight="false" outlineLevel="0" collapsed="false">
      <c r="R1403" s="193"/>
      <c r="S1403" s="193"/>
      <c r="T1403" s="193"/>
      <c r="U1403" s="193"/>
      <c r="V1403" s="193"/>
    </row>
    <row r="1404" customFormat="false" ht="15" hidden="false" customHeight="false" outlineLevel="0" collapsed="false">
      <c r="R1404" s="193"/>
      <c r="S1404" s="193"/>
      <c r="T1404" s="193"/>
      <c r="U1404" s="193"/>
      <c r="V1404" s="193"/>
    </row>
    <row r="1405" customFormat="false" ht="15" hidden="false" customHeight="false" outlineLevel="0" collapsed="false">
      <c r="R1405" s="193"/>
      <c r="S1405" s="193"/>
      <c r="T1405" s="193"/>
      <c r="U1405" s="193"/>
      <c r="V1405" s="193"/>
    </row>
    <row r="1406" customFormat="false" ht="15" hidden="false" customHeight="false" outlineLevel="0" collapsed="false">
      <c r="R1406" s="193"/>
      <c r="S1406" s="193"/>
      <c r="T1406" s="193"/>
      <c r="U1406" s="193"/>
      <c r="V1406" s="193"/>
    </row>
    <row r="1407" customFormat="false" ht="15" hidden="false" customHeight="false" outlineLevel="0" collapsed="false">
      <c r="R1407" s="193"/>
      <c r="S1407" s="193"/>
      <c r="T1407" s="193"/>
      <c r="U1407" s="193"/>
      <c r="V1407" s="193"/>
    </row>
    <row r="1408" customFormat="false" ht="15" hidden="false" customHeight="false" outlineLevel="0" collapsed="false">
      <c r="R1408" s="193"/>
      <c r="S1408" s="193"/>
      <c r="T1408" s="193"/>
      <c r="U1408" s="193"/>
      <c r="V1408" s="193"/>
    </row>
    <row r="1409" customFormat="false" ht="15" hidden="false" customHeight="false" outlineLevel="0" collapsed="false">
      <c r="R1409" s="193"/>
      <c r="S1409" s="193"/>
      <c r="T1409" s="193"/>
      <c r="U1409" s="193"/>
      <c r="V1409" s="193"/>
    </row>
    <row r="1410" customFormat="false" ht="15" hidden="false" customHeight="false" outlineLevel="0" collapsed="false">
      <c r="R1410" s="193"/>
      <c r="S1410" s="193"/>
      <c r="T1410" s="193"/>
      <c r="U1410" s="193"/>
      <c r="V1410" s="193"/>
    </row>
    <row r="1411" customFormat="false" ht="15" hidden="false" customHeight="false" outlineLevel="0" collapsed="false">
      <c r="R1411" s="193"/>
      <c r="S1411" s="193"/>
      <c r="T1411" s="193"/>
      <c r="U1411" s="193"/>
      <c r="V1411" s="193"/>
    </row>
    <row r="1412" customFormat="false" ht="15" hidden="false" customHeight="false" outlineLevel="0" collapsed="false">
      <c r="R1412" s="193"/>
      <c r="S1412" s="193"/>
      <c r="T1412" s="193"/>
      <c r="U1412" s="193"/>
      <c r="V1412" s="193"/>
    </row>
    <row r="1413" customFormat="false" ht="15" hidden="false" customHeight="false" outlineLevel="0" collapsed="false">
      <c r="R1413" s="193"/>
      <c r="S1413" s="193"/>
      <c r="T1413" s="193"/>
      <c r="U1413" s="193"/>
      <c r="V1413" s="193"/>
    </row>
    <row r="1414" customFormat="false" ht="15" hidden="false" customHeight="false" outlineLevel="0" collapsed="false">
      <c r="R1414" s="193"/>
      <c r="S1414" s="193"/>
      <c r="T1414" s="193"/>
      <c r="U1414" s="193"/>
      <c r="V1414" s="193"/>
    </row>
    <row r="1415" customFormat="false" ht="15" hidden="false" customHeight="false" outlineLevel="0" collapsed="false">
      <c r="R1415" s="193"/>
      <c r="S1415" s="193"/>
      <c r="T1415" s="193"/>
      <c r="U1415" s="193"/>
      <c r="V1415" s="193"/>
    </row>
    <row r="1416" customFormat="false" ht="15" hidden="false" customHeight="false" outlineLevel="0" collapsed="false">
      <c r="R1416" s="193"/>
      <c r="S1416" s="193"/>
      <c r="T1416" s="193"/>
      <c r="U1416" s="193"/>
      <c r="V1416" s="193"/>
    </row>
    <row r="1417" customFormat="false" ht="15" hidden="false" customHeight="false" outlineLevel="0" collapsed="false">
      <c r="R1417" s="193"/>
      <c r="S1417" s="193"/>
      <c r="T1417" s="193"/>
      <c r="U1417" s="193"/>
      <c r="V1417" s="193"/>
    </row>
    <row r="1418" customFormat="false" ht="15" hidden="false" customHeight="false" outlineLevel="0" collapsed="false">
      <c r="R1418" s="193"/>
      <c r="S1418" s="193"/>
      <c r="T1418" s="193"/>
      <c r="U1418" s="193"/>
      <c r="V1418" s="193"/>
    </row>
    <row r="1419" customFormat="false" ht="15" hidden="false" customHeight="false" outlineLevel="0" collapsed="false">
      <c r="R1419" s="193"/>
      <c r="S1419" s="193"/>
      <c r="T1419" s="193"/>
      <c r="U1419" s="193"/>
      <c r="V1419" s="193"/>
    </row>
    <row r="1420" customFormat="false" ht="15" hidden="false" customHeight="false" outlineLevel="0" collapsed="false">
      <c r="R1420" s="193"/>
      <c r="S1420" s="193"/>
      <c r="T1420" s="193"/>
      <c r="U1420" s="193"/>
      <c r="V1420" s="193"/>
    </row>
    <row r="1421" customFormat="false" ht="15" hidden="false" customHeight="false" outlineLevel="0" collapsed="false">
      <c r="R1421" s="193"/>
      <c r="S1421" s="193"/>
      <c r="T1421" s="193"/>
      <c r="U1421" s="193"/>
      <c r="V1421" s="193"/>
    </row>
    <row r="1422" customFormat="false" ht="15" hidden="false" customHeight="false" outlineLevel="0" collapsed="false">
      <c r="R1422" s="193"/>
      <c r="S1422" s="193"/>
      <c r="T1422" s="193"/>
      <c r="U1422" s="193"/>
      <c r="V1422" s="193"/>
    </row>
    <row r="1423" customFormat="false" ht="15" hidden="false" customHeight="false" outlineLevel="0" collapsed="false">
      <c r="R1423" s="193"/>
      <c r="S1423" s="193"/>
      <c r="T1423" s="193"/>
      <c r="U1423" s="193"/>
      <c r="V1423" s="193"/>
    </row>
    <row r="1424" customFormat="false" ht="15" hidden="false" customHeight="false" outlineLevel="0" collapsed="false">
      <c r="R1424" s="193"/>
      <c r="S1424" s="193"/>
      <c r="T1424" s="193"/>
      <c r="U1424" s="193"/>
      <c r="V1424" s="193"/>
    </row>
    <row r="1425" customFormat="false" ht="15" hidden="false" customHeight="false" outlineLevel="0" collapsed="false">
      <c r="R1425" s="193"/>
      <c r="S1425" s="193"/>
      <c r="T1425" s="193"/>
      <c r="U1425" s="193"/>
      <c r="V1425" s="193"/>
    </row>
    <row r="1426" customFormat="false" ht="15" hidden="false" customHeight="false" outlineLevel="0" collapsed="false">
      <c r="R1426" s="193"/>
      <c r="S1426" s="193"/>
      <c r="T1426" s="193"/>
      <c r="U1426" s="193"/>
      <c r="V1426" s="193"/>
    </row>
    <row r="1427" customFormat="false" ht="15" hidden="false" customHeight="false" outlineLevel="0" collapsed="false">
      <c r="R1427" s="193"/>
      <c r="S1427" s="193"/>
      <c r="T1427" s="193"/>
      <c r="U1427" s="193"/>
      <c r="V1427" s="193"/>
    </row>
    <row r="1428" customFormat="false" ht="15" hidden="false" customHeight="false" outlineLevel="0" collapsed="false">
      <c r="R1428" s="193"/>
      <c r="S1428" s="193"/>
      <c r="T1428" s="193"/>
      <c r="U1428" s="193"/>
      <c r="V1428" s="193"/>
    </row>
    <row r="1429" customFormat="false" ht="15" hidden="false" customHeight="false" outlineLevel="0" collapsed="false">
      <c r="R1429" s="193"/>
      <c r="S1429" s="193"/>
      <c r="T1429" s="193"/>
      <c r="U1429" s="193"/>
      <c r="V1429" s="193"/>
    </row>
    <row r="1430" customFormat="false" ht="15" hidden="false" customHeight="false" outlineLevel="0" collapsed="false">
      <c r="R1430" s="193"/>
      <c r="S1430" s="193"/>
      <c r="T1430" s="193"/>
      <c r="U1430" s="193"/>
      <c r="V1430" s="193"/>
    </row>
    <row r="1431" customFormat="false" ht="15" hidden="false" customHeight="false" outlineLevel="0" collapsed="false">
      <c r="R1431" s="193"/>
      <c r="S1431" s="193"/>
      <c r="T1431" s="193"/>
      <c r="U1431" s="193"/>
      <c r="V1431" s="193"/>
    </row>
    <row r="1432" customFormat="false" ht="15" hidden="false" customHeight="false" outlineLevel="0" collapsed="false">
      <c r="R1432" s="193"/>
      <c r="S1432" s="193"/>
      <c r="T1432" s="193"/>
      <c r="U1432" s="193"/>
      <c r="V1432" s="193"/>
    </row>
    <row r="1433" customFormat="false" ht="15" hidden="false" customHeight="false" outlineLevel="0" collapsed="false">
      <c r="R1433" s="193"/>
      <c r="S1433" s="193"/>
      <c r="T1433" s="193"/>
      <c r="U1433" s="193"/>
      <c r="V1433" s="193"/>
    </row>
    <row r="1434" customFormat="false" ht="15" hidden="false" customHeight="false" outlineLevel="0" collapsed="false">
      <c r="R1434" s="193"/>
      <c r="S1434" s="193"/>
      <c r="T1434" s="193"/>
      <c r="U1434" s="193"/>
      <c r="V1434" s="193"/>
    </row>
    <row r="1435" customFormat="false" ht="15" hidden="false" customHeight="false" outlineLevel="0" collapsed="false">
      <c r="R1435" s="193"/>
      <c r="S1435" s="193"/>
      <c r="T1435" s="193"/>
      <c r="U1435" s="193"/>
      <c r="V1435" s="193"/>
    </row>
    <row r="1436" customFormat="false" ht="15" hidden="false" customHeight="false" outlineLevel="0" collapsed="false">
      <c r="R1436" s="193"/>
      <c r="S1436" s="193"/>
      <c r="T1436" s="193"/>
      <c r="U1436" s="193"/>
      <c r="V1436" s="193"/>
    </row>
    <row r="1437" customFormat="false" ht="15" hidden="false" customHeight="false" outlineLevel="0" collapsed="false">
      <c r="R1437" s="193"/>
      <c r="S1437" s="193"/>
      <c r="T1437" s="193"/>
      <c r="U1437" s="193"/>
      <c r="V1437" s="193"/>
    </row>
    <row r="1438" customFormat="false" ht="15" hidden="false" customHeight="false" outlineLevel="0" collapsed="false">
      <c r="R1438" s="193"/>
      <c r="S1438" s="193"/>
      <c r="T1438" s="193"/>
      <c r="U1438" s="193"/>
      <c r="V1438" s="193"/>
    </row>
    <row r="1439" customFormat="false" ht="15" hidden="false" customHeight="false" outlineLevel="0" collapsed="false">
      <c r="R1439" s="193"/>
      <c r="S1439" s="193"/>
      <c r="T1439" s="193"/>
      <c r="U1439" s="193"/>
      <c r="V1439" s="193"/>
    </row>
    <row r="1440" customFormat="false" ht="15" hidden="false" customHeight="false" outlineLevel="0" collapsed="false">
      <c r="R1440" s="193"/>
      <c r="S1440" s="193"/>
      <c r="T1440" s="193"/>
      <c r="U1440" s="193"/>
      <c r="V1440" s="193"/>
    </row>
    <row r="1441" customFormat="false" ht="15" hidden="false" customHeight="false" outlineLevel="0" collapsed="false">
      <c r="R1441" s="193"/>
      <c r="S1441" s="193"/>
      <c r="T1441" s="193"/>
      <c r="U1441" s="193"/>
      <c r="V1441" s="193"/>
    </row>
    <row r="1442" customFormat="false" ht="15" hidden="false" customHeight="false" outlineLevel="0" collapsed="false">
      <c r="R1442" s="193"/>
      <c r="S1442" s="193"/>
      <c r="T1442" s="193"/>
      <c r="U1442" s="193"/>
      <c r="V1442" s="193"/>
    </row>
  </sheetData>
  <mergeCells count="16">
    <mergeCell ref="B1:S1"/>
    <mergeCell ref="T1:V1"/>
    <mergeCell ref="E3:J3"/>
    <mergeCell ref="B4:J4"/>
    <mergeCell ref="A7:L10"/>
    <mergeCell ref="M7:M10"/>
    <mergeCell ref="N7:N10"/>
    <mergeCell ref="O7:O10"/>
    <mergeCell ref="P7:P10"/>
    <mergeCell ref="Q7:Q10"/>
    <mergeCell ref="R7:R10"/>
    <mergeCell ref="S7:V7"/>
    <mergeCell ref="S8:S10"/>
    <mergeCell ref="T8:T10"/>
    <mergeCell ref="U8:U10"/>
    <mergeCell ref="V8:V10"/>
  </mergeCells>
  <printOptions headings="false" gridLines="false" gridLinesSet="true" horizontalCentered="false" verticalCentered="false"/>
  <pageMargins left="0.39375" right="0.196527777777778" top="0.196527777777778" bottom="0.196527777777778" header="0.511811023622047" footer="0.511811023622047"/>
  <pageSetup paperSize="9" scale="45" fitToWidth="1" fitToHeight="1" pageOrder="downThenOver" orientation="landscape" blackAndWhite="false" draft="false" cellComments="none" horizontalDpi="300" verticalDpi="300" copies="1"/>
  <headerFooter differentFirst="false" differentOddEven="false">
    <oddHeader/>
    <oddFooter/>
  </headerFooter>
  <rowBreaks count="1" manualBreakCount="1">
    <brk id="1180" man="true" max="16383" min="0"/>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J2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E13" activeCellId="0" sqref="E13"/>
    </sheetView>
  </sheetViews>
  <sheetFormatPr defaultColWidth="8.7109375" defaultRowHeight="15" zeroHeight="false" outlineLevelRow="0" outlineLevelCol="0"/>
  <cols>
    <col collapsed="false" customWidth="true" hidden="false" outlineLevel="0" max="1" min="1" style="1" width="5.14"/>
    <col collapsed="false" customWidth="true" hidden="false" outlineLevel="0" max="2" min="2" style="1" width="42.43"/>
    <col collapsed="false" customWidth="true" hidden="false" outlineLevel="0" max="6" min="3" style="1" width="17.57"/>
    <col collapsed="false" customWidth="true" hidden="false" outlineLevel="0" max="7" min="7" style="1" width="11.28"/>
    <col collapsed="false" customWidth="true" hidden="false" outlineLevel="0" max="8" min="8" style="1" width="15.71"/>
  </cols>
  <sheetData>
    <row r="2" customFormat="false" ht="29.25" hidden="false" customHeight="true" outlineLevel="0" collapsed="false">
      <c r="F2" s="53" t="s">
        <v>1411</v>
      </c>
      <c r="G2" s="53"/>
      <c r="H2" s="53"/>
    </row>
    <row r="3" customFormat="false" ht="15" hidden="false" customHeight="false" outlineLevel="0" collapsed="false">
      <c r="F3" s="430" t="s">
        <v>10</v>
      </c>
      <c r="G3" s="887" t="str">
        <f aca="false">Форма!C33</f>
        <v>«  28  »           декабря             2024 г.</v>
      </c>
    </row>
    <row r="4" customFormat="false" ht="15" hidden="false" customHeight="false" outlineLevel="0" collapsed="false">
      <c r="B4" s="3" t="s">
        <v>19</v>
      </c>
      <c r="C4" s="442" t="n">
        <f aca="false">Форма!C42</f>
        <v>0</v>
      </c>
      <c r="D4" s="442"/>
      <c r="E4" s="442"/>
      <c r="F4" s="442"/>
      <c r="G4" s="442"/>
      <c r="H4" s="442"/>
      <c r="I4" s="1"/>
      <c r="J4" s="429"/>
    </row>
    <row r="5" customFormat="false" ht="15" hidden="false" customHeight="false" outlineLevel="0" collapsed="false">
      <c r="B5" s="442" t="n">
        <f aca="false">Форма!B43</f>
        <v>0</v>
      </c>
      <c r="C5" s="442"/>
      <c r="D5" s="442"/>
      <c r="E5" s="442"/>
      <c r="F5" s="442"/>
      <c r="G5" s="442"/>
      <c r="H5" s="442"/>
      <c r="I5" s="430"/>
      <c r="J5" s="429"/>
    </row>
    <row r="6" customFormat="false" ht="15" hidden="false" customHeight="false" outlineLevel="0" collapsed="false">
      <c r="B6" s="443" t="s">
        <v>1412</v>
      </c>
      <c r="C6" s="443"/>
      <c r="D6" s="443"/>
      <c r="E6" s="443"/>
      <c r="F6" s="443"/>
    </row>
    <row r="7" customFormat="false" ht="15" hidden="false" customHeight="false" outlineLevel="0" collapsed="false">
      <c r="B7" s="443" t="str">
        <f aca="false">Форма!B28</f>
        <v>на 2025 г. и плановый период 2026 и 2027 годов</v>
      </c>
      <c r="C7" s="443"/>
      <c r="D7" s="443"/>
      <c r="E7" s="443"/>
      <c r="F7" s="443"/>
    </row>
    <row r="9" customFormat="false" ht="15.75" hidden="false" customHeight="false" outlineLevel="0" collapsed="false">
      <c r="C9" s="486" t="s">
        <v>21</v>
      </c>
    </row>
    <row r="10" customFormat="false" ht="15" hidden="false" customHeight="true" outlineLevel="0" collapsed="false">
      <c r="B10" s="444" t="s">
        <v>23</v>
      </c>
      <c r="C10" s="19" t="s">
        <v>27</v>
      </c>
      <c r="D10" s="19"/>
      <c r="E10" s="19"/>
      <c r="F10" s="19"/>
    </row>
    <row r="11" customFormat="false" ht="25.5" hidden="false" customHeight="true" outlineLevel="0" collapsed="false">
      <c r="B11" s="444"/>
      <c r="C11" s="32" t="n">
        <f aca="false">Форма!R1</f>
        <v>2025</v>
      </c>
      <c r="D11" s="32" t="n">
        <f aca="false">Форма!R2</f>
        <v>2026</v>
      </c>
      <c r="E11" s="32" t="n">
        <f aca="false">Форма!R3</f>
        <v>2027</v>
      </c>
      <c r="F11" s="32" t="s">
        <v>31</v>
      </c>
    </row>
    <row r="12" customFormat="false" ht="25.5" hidden="false" customHeight="true" outlineLevel="0" collapsed="false">
      <c r="B12" s="444"/>
      <c r="C12" s="32"/>
      <c r="D12" s="32"/>
      <c r="E12" s="32"/>
      <c r="F12" s="32"/>
    </row>
    <row r="13" customFormat="false" ht="15" hidden="false" customHeight="false" outlineLevel="0" collapsed="false">
      <c r="B13" s="445" t="n">
        <v>1</v>
      </c>
      <c r="C13" s="446" t="n">
        <v>2</v>
      </c>
      <c r="D13" s="446" t="n">
        <v>3</v>
      </c>
      <c r="E13" s="446" t="n">
        <v>4</v>
      </c>
      <c r="F13" s="446" t="n">
        <v>4</v>
      </c>
    </row>
    <row r="14" customFormat="false" ht="15" hidden="false" customHeight="false" outlineLevel="0" collapsed="false">
      <c r="B14" s="375" t="s">
        <v>1413</v>
      </c>
      <c r="C14" s="36" t="n">
        <f aca="false">SUM(C15:C17)</f>
        <v>0</v>
      </c>
      <c r="D14" s="36" t="n">
        <f aca="false">SUM(D15:D17)</f>
        <v>0</v>
      </c>
      <c r="E14" s="36" t="n">
        <f aca="false">SUM(E15:E17)</f>
        <v>0</v>
      </c>
      <c r="F14" s="36" t="n">
        <f aca="false">SUM(F15:F17)</f>
        <v>0</v>
      </c>
    </row>
    <row r="15" customFormat="false" ht="30" hidden="false" customHeight="false" outlineLevel="0" collapsed="false">
      <c r="B15" s="450" t="s">
        <v>1414</v>
      </c>
      <c r="C15" s="36"/>
      <c r="D15" s="36"/>
      <c r="E15" s="36"/>
      <c r="F15" s="36"/>
    </row>
    <row r="16" customFormat="false" ht="15" hidden="false" customHeight="false" outlineLevel="0" collapsed="false">
      <c r="B16" s="375"/>
      <c r="C16" s="36"/>
      <c r="D16" s="36"/>
      <c r="E16" s="36"/>
      <c r="F16" s="36"/>
    </row>
    <row r="17" customFormat="false" ht="15" hidden="false" customHeight="false" outlineLevel="0" collapsed="false">
      <c r="B17" s="375"/>
      <c r="C17" s="36"/>
      <c r="D17" s="36"/>
      <c r="E17" s="36"/>
      <c r="F17" s="36"/>
    </row>
    <row r="18" customFormat="false" ht="15" hidden="false" customHeight="false" outlineLevel="0" collapsed="false">
      <c r="B18" s="375" t="s">
        <v>1415</v>
      </c>
      <c r="C18" s="36" t="n">
        <f aca="false">SUM(C19:C21)</f>
        <v>0</v>
      </c>
      <c r="D18" s="36" t="n">
        <f aca="false">SUM(D19:D21)</f>
        <v>0</v>
      </c>
      <c r="E18" s="36" t="n">
        <f aca="false">SUM(E19:E21)</f>
        <v>0</v>
      </c>
      <c r="F18" s="36" t="n">
        <f aca="false">SUM(F19:F21)</f>
        <v>0</v>
      </c>
    </row>
    <row r="19" customFormat="false" ht="30" hidden="false" customHeight="false" outlineLevel="0" collapsed="false">
      <c r="B19" s="450" t="s">
        <v>1414</v>
      </c>
      <c r="C19" s="36"/>
      <c r="D19" s="36"/>
      <c r="E19" s="36"/>
      <c r="F19" s="36"/>
    </row>
    <row r="20" customFormat="false" ht="15" hidden="false" customHeight="false" outlineLevel="0" collapsed="false">
      <c r="B20" s="375"/>
      <c r="C20" s="36"/>
      <c r="D20" s="36"/>
      <c r="E20" s="36"/>
      <c r="F20" s="36"/>
    </row>
    <row r="21" customFormat="false" ht="15" hidden="false" customHeight="false" outlineLevel="0" collapsed="false">
      <c r="B21" s="375"/>
      <c r="C21" s="36"/>
      <c r="D21" s="36"/>
      <c r="E21" s="36"/>
      <c r="F21" s="36"/>
    </row>
    <row r="22" customFormat="false" ht="15" hidden="false" customHeight="false" outlineLevel="0" collapsed="false">
      <c r="B22" s="375" t="s">
        <v>959</v>
      </c>
      <c r="C22" s="36" t="n">
        <f aca="false">SUM(C14,C18)</f>
        <v>0</v>
      </c>
      <c r="D22" s="36" t="n">
        <f aca="false">SUM(D14:D18)</f>
        <v>0</v>
      </c>
      <c r="E22" s="36" t="n">
        <f aca="false">SUM(E14:E18)</f>
        <v>0</v>
      </c>
      <c r="F22" s="36" t="n">
        <f aca="false">SUM(F14:F18)</f>
        <v>0</v>
      </c>
    </row>
  </sheetData>
  <mergeCells count="11">
    <mergeCell ref="F2:H2"/>
    <mergeCell ref="C4:H4"/>
    <mergeCell ref="B5:H5"/>
    <mergeCell ref="B6:F6"/>
    <mergeCell ref="B7:F7"/>
    <mergeCell ref="B10:B12"/>
    <mergeCell ref="C10:F10"/>
    <mergeCell ref="C11:C12"/>
    <mergeCell ref="D11:D12"/>
    <mergeCell ref="E11:E12"/>
    <mergeCell ref="F11:F12"/>
  </mergeCells>
  <printOptions headings="false" gridLines="false" gridLinesSet="true" horizontalCentered="false" verticalCentered="false"/>
  <pageMargins left="0.7" right="0.7" top="0.75" bottom="0.75" header="0.511811023622047" footer="0.511811023622047"/>
  <pageSetup paperSize="9" scale="6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690</TotalTime>
  <Application>LibreOffice/7.6.7.2$Linux_X86_64 LibreOffice_project/60$Build-2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2020-01-03T01:02:37Z</dcterms:created>
  <dc:creator>Елена Владимировна Жилина</dc:creator>
  <dc:description/>
  <dc:language>ru-RU</dc:language>
  <cp:lastModifiedBy/>
  <cp:lastPrinted>2025-02-22T11:30:10Z</cp:lastPrinted>
  <dcterms:modified xsi:type="dcterms:W3CDTF">2025-02-22T11:30:35Z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file>